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7280" windowHeight="7260" firstSheet="1" activeTab="3"/>
  </bookViews>
  <sheets>
    <sheet name="汇总" sheetId="1" r:id="rId1"/>
    <sheet name="人工费用汇总" sheetId="5" r:id="rId2"/>
    <sheet name="荣昌工资表科室人员" sheetId="2" r:id="rId3"/>
    <sheet name="荣昌工资表一线员工" sheetId="6" r:id="rId4"/>
    <sheet name="荣昌工资表销售人员" sheetId="7" r:id="rId5"/>
    <sheet name="劳务公司工资表同工同酬" sheetId="9" r:id="rId6"/>
    <sheet name="荣昌工资表研发人员" sheetId="4" r:id="rId7"/>
    <sheet name="荣昌工资表小时工" sheetId="8" r:id="rId8"/>
    <sheet name="劳务公司工资表小时工" sheetId="3" r:id="rId9"/>
    <sheet name="五险" sheetId="10" r:id="rId10"/>
    <sheet name="公积金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0" hidden="1">汇总!$A$1:$AA$277</definedName>
    <definedName name="_xlnm._FilterDatabase" localSheetId="2" hidden="1">荣昌工资表科室人员!$A$4:$HW$35</definedName>
    <definedName name="_xlnm._FilterDatabase" localSheetId="3" hidden="1">荣昌工资表一线员工!$A$4:$AR$55</definedName>
    <definedName name="_xlnm._FilterDatabase" localSheetId="4" hidden="1">荣昌工资表销售人员!$A$4:$HR$13</definedName>
    <definedName name="_xlnm._FilterDatabase" localSheetId="5" hidden="1">劳务公司工资表同工同酬!$A$3:$AD$71</definedName>
    <definedName name="_xlnm._FilterDatabase" localSheetId="8" hidden="1">劳务公司工资表小时工!$A$3:$IU$5</definedName>
    <definedName name="_xlnm._FilterDatabase" localSheetId="9" hidden="1">五险!$A$5:$XFA$180</definedName>
    <definedName name="_xlnm.Print_Area" localSheetId="2">荣昌工资表科室人员!$A$1:$AI$20</definedName>
    <definedName name="_xlnm.Print_Area" localSheetId="3">荣昌工资表一线员工!$A$2:$AJ$54</definedName>
    <definedName name="_xlnm.Print_Area" localSheetId="4">荣昌工资表销售人员!$A$1:$AH$19</definedName>
    <definedName name="_xlnm.Print_Titles" localSheetId="3">荣昌工资表一线员工!$2:$4</definedName>
    <definedName name="_xlnm.Print_Area" localSheetId="8">劳务公司工资表小时工!$A$2:$N$7</definedName>
    <definedName name="_xlnm.Print_Titles" localSheetId="8">劳务公司工资表小时工!$2:$3</definedName>
    <definedName name="_xlnm.Print_Area" localSheetId="5">劳务公司工资表同工同酬!$A$2:$T$83</definedName>
    <definedName name="_xlnm.Print_Titles" localSheetId="5">劳务公司工资表同工同酬!$3:$3</definedName>
  </definedNames>
  <calcPr calcId="144525"/>
</workbook>
</file>

<file path=xl/comments1.xml><?xml version="1.0" encoding="utf-8"?>
<comments xmlns="http://schemas.openxmlformats.org/spreadsheetml/2006/main">
  <authors>
    <author>Administrator</author>
    <author>Windows 用户</author>
    <author>tanyan</author>
  </authors>
  <commentLis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6月运动会期间，除16日按200元，其他按60元/天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Y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2018年10月1日起适用新个税法起征点5000，调整个税计征公式</t>
        </r>
      </text>
    </comment>
    <comment ref="AA3" authorId="1">
      <text>
        <r>
          <rPr>
            <sz val="9"/>
            <rFont val="宋体"/>
            <charset val="134"/>
          </rPr>
          <t>Administrator:
29日当天食堂未供餐，餐补10元入工资
16年5月餐费，各扣减50元入工资</t>
        </r>
      </text>
    </comment>
    <comment ref="AD3" authorId="2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25.1.11</t>
        </r>
      </text>
    </comment>
    <comment ref="A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公司发放人员水电费</t>
        </r>
      </text>
    </comment>
    <comment ref="A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开门红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劳务水电费-同工同酬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小时工水电费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9月电费1421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25.10.13</t>
        </r>
      </text>
    </comment>
    <comment ref="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汇总工资表应发</t>
        </r>
      </text>
    </comment>
  </commentList>
</comments>
</file>

<file path=xl/comments2.xml><?xml version="1.0" encoding="utf-8"?>
<comments xmlns="http://schemas.openxmlformats.org/spreadsheetml/2006/main">
  <authors>
    <author>Windows 用户</author>
    <author>tanyan</author>
    <author>Administrator</author>
  </authors>
  <commentList>
    <comment ref="H3" authorId="0">
      <text>
        <r>
          <rPr>
            <sz val="9"/>
            <rFont val="宋体"/>
            <charset val="134"/>
          </rPr>
          <t>Administrator:
剔除半天的餐补
支援景德镇30元/天
18.5月支援景德镇人员按出勤天数给予
2020.6.15起工作餐补调为12元/天/人，加班餐补调为8元/天/人</t>
        </r>
      </text>
    </comment>
    <comment ref="AA3" authorId="0">
      <text>
        <r>
          <rPr>
            <sz val="9"/>
            <rFont val="宋体"/>
            <charset val="134"/>
          </rPr>
          <t>Administrator:
剔除半天的餐补。临时工餐费打入工资卡中。日度最多10元/天</t>
        </r>
      </text>
    </comment>
    <comment ref="AC3" authorId="1">
      <text>
        <r>
          <rPr>
            <sz val="9"/>
            <rFont val="宋体"/>
            <charset val="134"/>
          </rPr>
          <t>tanyan:
1月1日-20日只扣水电</t>
        </r>
      </text>
    </comment>
    <comment ref="AD3" authorId="1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E3" authorId="1">
      <text>
        <r>
          <rPr>
            <sz val="9"/>
            <rFont val="宋体"/>
            <charset val="134"/>
          </rPr>
          <t>tanyan:
A线班组奖励报告150元，现在发放个人，税后冲抵，暂列支于被服项</t>
        </r>
      </text>
    </comment>
    <comment ref="AG3" authorId="0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O4" authorId="0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K32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9月15日回贵阳金琥反馈主驾座椅漏装安全带1件，经查8月27生产给予装配员工罗鹏吴陈各考核50元，检验员贺王瑜考核50元</t>
        </r>
      </text>
    </comment>
    <comment ref="K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9月15日回贵阳金琥反馈主驾座椅漏装安全带1件，经查8月27生产给予装配员工罗鹏吴陈各考核50元，检验员贺王瑜考核50元</t>
        </r>
      </text>
    </comment>
    <comment ref="K45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9月15日回贵阳金琥反馈主驾座椅漏装安全带1件，经查8月27生产给予装配员工罗鹏吴陈各考核50元，检验员贺王瑜考核50元</t>
        </r>
      </text>
    </comment>
  </commentList>
</comments>
</file>

<file path=xl/comments3.xml><?xml version="1.0" encoding="utf-8"?>
<comments xmlns="http://schemas.openxmlformats.org/spreadsheetml/2006/main">
  <authors>
    <author>tanyan</author>
    <author>Windows 用户</author>
    <author>Administrator</author>
  </authors>
  <commentLis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O4" authorId="1">
      <text>
        <r>
          <rPr>
            <sz val="9"/>
            <rFont val="宋体"/>
            <charset val="134"/>
          </rPr>
          <t>Administrator:16年9月公司参保人员补退5-8月失业保费比例差额</t>
        </r>
      </text>
    </comment>
    <comment ref="AA5" authorId="2">
      <text>
        <r>
          <rPr>
            <sz val="9"/>
            <rFont val="宋体"/>
            <charset val="134"/>
          </rPr>
          <t>Administrator:
自2015年11月起，餐费不再打入餐卡</t>
        </r>
      </text>
    </comment>
    <comment ref="R6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25.9.1刘心反应系统提示赵五祥今年子女教育只有扣除28000，8月起调整为0</t>
        </r>
      </text>
    </comment>
    <comment ref="L12" authorId="2">
      <text>
        <r>
          <rPr>
            <b/>
            <sz val="9"/>
            <rFont val="宋体"/>
            <charset val="134"/>
          </rPr>
          <t xml:space="preserve">Administrator
8月金琥送货630台份
7月金琥送货360台份
6月金琥实际送货90台份，补5月份90台份(180台份）
5月金琥实际送货430台份，开票340,90下个月开
4月金琥实际送货730台份
3月金琥实际送货630台份
2月送货520台
25.1月送货450台份
</t>
        </r>
      </text>
    </comment>
    <comment ref="L23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销售劳务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tanyan</author>
  </authors>
  <commentLis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9月岗位评定等级A级</t>
        </r>
      </text>
    </comment>
    <comment ref="J4" authorId="1">
      <text>
        <r>
          <rPr>
            <b/>
            <sz val="9"/>
            <rFont val="宋体"/>
            <charset val="134"/>
          </rPr>
          <t xml:space="preserve">tanyan:
9月绩效660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24.8月起新薪资方案成品4100基本工资2100+绩效770+岗位工资A级1230，B级别930，C级630
9月岗位评定等级A级</t>
        </r>
      </text>
    </comment>
    <comment ref="J5" authorId="1">
      <text>
        <r>
          <rPr>
            <b/>
            <sz val="9"/>
            <rFont val="宋体"/>
            <charset val="134"/>
          </rPr>
          <t xml:space="preserve">tanyan:
9月绩效660
</t>
        </r>
        <r>
          <rPr>
            <sz val="9"/>
            <rFont val="宋体"/>
            <charset val="134"/>
          </rPr>
          <t>24.8月成品物料实行新薪资方案，成品绩效770
16年9月-12月给予绩效工资300元-依据发货准备率
保留此绩效工资
17年4月起按实际工作表现给予
2月入职即给予80%
2020.5起按新的方案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
25.8月开始按照转正核算</t>
        </r>
      </text>
    </comment>
    <comment ref="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试用期4800-2500=2300
转正5200-2500=2700
25.8月开始按照转正核算</t>
        </r>
      </text>
    </comment>
    <comment ref="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绩效工资500</t>
        </r>
      </text>
    </comment>
    <comment ref="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手工考勤29天缺卡6次剔除4天</t>
        </r>
      </text>
    </commen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手工30天
缺卡3次剔除1天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10.12原稿200修正为300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修补-代班长
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10.12原稿200修正为0</t>
        </r>
      </text>
    </comment>
    <comment ref="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25.1.5 20:52花名册漏掉了，上个月是小时工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10.12原告150修正为300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取模</t>
        </r>
      </text>
    </comment>
    <comment ref="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
10.12原告300修正为200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修边/打磨天数少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17" authorId="0">
      <text>
        <r>
          <rPr>
            <b/>
            <sz val="9"/>
            <rFont val="宋体"/>
            <charset val="134"/>
          </rPr>
          <t xml:space="preserve">Administrator:
</t>
        </r>
        <r>
          <rPr>
            <sz val="9"/>
            <rFont val="宋体"/>
            <charset val="134"/>
          </rPr>
          <t>10.12原稿0修正为300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10.12原稿0修正为300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剪边</t>
        </r>
      </text>
    </comment>
    <comment ref="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手工考勤26天
缺卡3次剔除1天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10.12原稿0修正为300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10.12原稿0修正为300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喷脱模剂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清模</t>
        </r>
      </text>
    </comment>
    <comment ref="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10.12原稿0修正为300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O28" authorId="0">
      <text>
        <r>
          <rPr>
            <b/>
            <sz val="9"/>
            <rFont val="宋体"/>
            <charset val="134"/>
          </rPr>
          <t>Administrator:
事假3天</t>
        </r>
        <r>
          <rPr>
            <sz val="9"/>
            <rFont val="宋体"/>
            <charset val="134"/>
          </rPr>
          <t xml:space="preserve">
10.12原稿300修正为0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
10.12原稿100修正为200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打磨区装车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事假1天
10.12原告300修正为200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10.12原稿150修正为300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K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10.12原稿200修正为300</t>
        </r>
      </text>
    </comment>
    <comment ref="I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</t>
        </r>
      </text>
    </comment>
    <comment ref="K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I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未剔除绩效300
试用期计件8折</t>
        </r>
      </text>
    </comment>
    <comment ref="K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G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9月27.8天
8月1天</t>
        </r>
      </text>
    </comment>
    <comment ref="K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K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O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10.12原稿100修正为300</t>
        </r>
      </text>
    </comment>
    <comment ref="K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事假2.45天</t>
        </r>
      </text>
    </comment>
    <comment ref="K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O43" authorId="0">
      <text>
        <r>
          <rPr>
            <b/>
            <sz val="9"/>
            <rFont val="宋体"/>
            <charset val="134"/>
          </rPr>
          <t>Administrator:
事假1天</t>
        </r>
        <r>
          <rPr>
            <sz val="9"/>
            <rFont val="宋体"/>
            <charset val="134"/>
          </rPr>
          <t xml:space="preserve">
10.12原稿300修正为0</t>
        </r>
      </text>
    </comment>
    <comment ref="C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陈夏军25.10.10</t>
        </r>
      </text>
    </comment>
    <comment ref="G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手工考勤25天，10号无打卡记录手工上班，缺卡4次剔除2天</t>
        </r>
      </text>
    </comment>
    <comment ref="K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G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手工考勤17天
29、25无打卡记录手工上班？缺晚班24下班卡25晚班上班卡？</t>
        </r>
      </text>
    </comment>
    <comment ref="K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挂无纺布</t>
        </r>
      </text>
    </comment>
    <comment ref="N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10.12原稿100修正为0</t>
        </r>
      </text>
    </comment>
    <comment ref="K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K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O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10.12原稿100修正为0</t>
        </r>
      </text>
    </comment>
    <comment ref="K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10.12原稿100修正为0</t>
        </r>
      </text>
    </comment>
    <comment ref="K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K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放钢丝</t>
        </r>
      </text>
    </comment>
    <comment ref="N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10.12原稿100修正为0</t>
        </r>
      </text>
    </comment>
    <comment ref="N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I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N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I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I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G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10月4号和5号2天</t>
        </r>
      </text>
    </comment>
    <comment ref="I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G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10月4号1天</t>
        </r>
      </text>
    </comment>
    <comment ref="I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N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I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I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6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O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10.12原稿100修正为0</t>
        </r>
      </text>
    </comment>
    <comment ref="I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修边</t>
        </r>
      </text>
    </comment>
    <comment ref="I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
计件打八折</t>
        </r>
      </text>
    </comment>
    <comment ref="K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装车</t>
        </r>
      </text>
    </comment>
    <comment ref="I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计件打八折</t>
        </r>
      </text>
    </comment>
    <comment ref="K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修补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9月计件未剔除绩效300</t>
        </r>
      </text>
    </comment>
    <comment ref="K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</t>
        </r>
      </text>
    </comment>
    <comment ref="N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带班</t>
        </r>
      </text>
    </comment>
    <comment ref="N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I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2月剔除300计件做绩效
12月起申请按照发泡平均系数的1.15
</t>
        </r>
      </text>
    </comment>
    <comment ref="K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质检岗位补贴</t>
        </r>
      </text>
    </comment>
    <comment ref="N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打磨区质检</t>
        </r>
      </text>
    </comment>
    <comment ref="N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K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质检</t>
        </r>
      </text>
    </comment>
    <comment ref="N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9月补卡</t>
        </r>
      </text>
    </comment>
    <comment ref="O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10.12原稿200修正为300</t>
        </r>
      </text>
    </comment>
  </commentList>
</comments>
</file>

<file path=xl/comments5.xml><?xml version="1.0" encoding="utf-8"?>
<comments xmlns="http://schemas.openxmlformats.org/spreadsheetml/2006/main">
  <authors>
    <author>tanyan</author>
    <author>Administrator</author>
    <author>Windows 用户</author>
  </authors>
  <commentList>
    <comment ref="F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装卸工按库管核算考勤及工资</t>
        </r>
      </text>
    </comment>
    <comment ref="H3" authorId="0">
      <text>
        <r>
          <rPr>
            <sz val="9"/>
            <rFont val="宋体"/>
            <charset val="134"/>
          </rPr>
          <t>tanyan:
1月餐补不发
常州出差餐补30元/天</t>
        </r>
      </text>
    </comment>
    <comment ref="J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25年春节</t>
        </r>
      </text>
    </comment>
    <comment ref="L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=VLOOKUP(C4,'[2025年2月工资汇总表-扣除绩效3.13.xls]研发人员'!$C$3:$FO$60,36,0)</t>
        </r>
      </text>
    </comment>
    <comment ref="AD3" authorId="0">
      <text>
        <r>
          <rPr>
            <b/>
            <sz val="9"/>
            <rFont val="宋体"/>
            <charset val="134"/>
          </rPr>
          <t>tanyan:</t>
        </r>
        <r>
          <rPr>
            <sz val="9"/>
            <rFont val="宋体"/>
            <charset val="134"/>
          </rPr>
          <t xml:space="preserve">
17年11月起水电、话费分开列支</t>
        </r>
      </text>
    </comment>
    <comment ref="AF3" authorId="2">
      <text>
        <r>
          <rPr>
            <sz val="9"/>
            <rFont val="宋体"/>
            <charset val="134"/>
          </rPr>
          <t>Administrator:
当月请一个月病产假、工伤假，离职人员，不予以扣工会会费</t>
        </r>
      </text>
    </comment>
    <comment ref="M4" authorId="0">
      <text>
        <r>
          <rPr>
            <sz val="9"/>
            <rFont val="宋体"/>
            <charset val="134"/>
          </rPr>
          <t>tanyan:
29</t>
        </r>
      </text>
    </comment>
    <comment ref="N4" authorId="0">
      <text>
        <r>
          <rPr>
            <sz val="9"/>
            <rFont val="宋体"/>
            <charset val="134"/>
          </rPr>
          <t>tanyan:
33</t>
        </r>
      </text>
    </comment>
    <comment ref="O4" authorId="0">
      <text>
        <r>
          <rPr>
            <sz val="9"/>
            <rFont val="宋体"/>
            <charset val="134"/>
          </rPr>
          <t>tanyan:
31</t>
        </r>
      </text>
    </comment>
    <comment ref="P4" authorId="0">
      <text>
        <r>
          <rPr>
            <sz val="9"/>
            <rFont val="宋体"/>
            <charset val="134"/>
          </rPr>
          <t>tanyan:
36</t>
        </r>
      </text>
    </comment>
    <comment ref="R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24.1月从婴幼儿调整为子女教育</t>
        </r>
      </text>
    </comment>
    <comment ref="V5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8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V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原来1000</t>
        </r>
      </text>
    </comment>
    <comment ref="M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23.4月转合同工交公积金
</t>
        </r>
      </text>
    </comment>
    <comment ref="M1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</t>
        </r>
      </text>
    </comment>
    <comment ref="M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25.3月有补收
</t>
        </r>
      </text>
    </comment>
    <comment ref="Q14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24年2月鑫起转正式工</t>
        </r>
      </text>
    </comment>
    <comment ref="L19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研发直接</t>
        </r>
      </text>
    </comment>
    <comment ref="L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研发间接</t>
        </r>
      </text>
    </comment>
    <comment ref="O20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阿姨</t>
        </r>
      </text>
    </comment>
    <comment ref="L21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间接人工成本
科室+研发销售办公室人员+阿姨</t>
        </r>
      </text>
    </comment>
    <comment ref="Q22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劳务120=0+36+4+临时工30+50劳务同工同酬</t>
        </r>
      </text>
    </comment>
    <comment ref="L2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研发-直接人工成本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晚班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补卡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白班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1月补卡考核180，罚款40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5月补卡</t>
        </r>
      </text>
    </comment>
  </commentList>
</comments>
</file>

<file path=xl/comments8.xml><?xml version="1.0" encoding="utf-8"?>
<comments xmlns="http://schemas.openxmlformats.org/spreadsheetml/2006/main">
  <authors>
    <author>Administrator</author>
  </authors>
  <commentList>
    <comment ref="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2022年度社保基数
工伤不保底及封顶、医疗最低3276、失业养老最低3604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原单位工伤缴费费率为1.34%，2021.5降低为0.96%，降幅28%
2、鑫起原缴费费率为1.54%，现降低为1.23%，降幅20%
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原缴费基数3220
2021.12起调整为3276
2023.1上调为3945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原基数3380
2022.9起调为3586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原年审申报基数3220,2021.5调整为3263，并补缴1-4月份差额
2021.12起上调为3276，并补缴1-11月份
2022.1基数变更为3604-18000多
2023.1上调为3945
2024.01上调为4053</t>
        </r>
      </text>
    </comment>
    <comment ref="AK7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25.10.10核对</t>
        </r>
      </text>
    </comment>
    <comment ref="AK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AK1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B1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总稽核，6月份无费用</t>
        </r>
      </text>
    </comment>
    <comment ref="B1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陈夏军25.10.10</t>
        </r>
      </text>
    </comment>
    <comment ref="AK1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K1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W1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A1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50人工伤费用2440.9元、黄清梅100元商业险</t>
        </r>
      </text>
    </comment>
    <comment ref="AK1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W1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A1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黄清梅100元商业险</t>
        </r>
      </text>
    </comment>
    <comment ref="AB1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2020.11、12费用与社保明细不一致，但合计数一致，社保局11月含冉勤费用，12月份补退。社保明细按当月实际应缴费用统计</t>
        </r>
      </text>
    </comment>
    <comment ref="Z1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劳务-单位承担五险部分</t>
        </r>
      </text>
    </comment>
    <comment ref="AA1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单位承担五险一金费用</t>
        </r>
      </text>
    </comment>
    <comment ref="AL1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费用合计</t>
        </r>
      </text>
    </comment>
    <comment ref="AM1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J1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S1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8月</t>
        </r>
      </text>
    </comment>
    <comment ref="AF1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医疗补收</t>
        </r>
      </text>
    </comment>
    <comment ref="AJ1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减去大病</t>
        </r>
      </text>
    </comment>
    <comment ref="AJ1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25.2月起工资表大病不计加计扣除</t>
        </r>
      </text>
    </comment>
    <comment ref="AM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单位住房公积金</t>
        </r>
      </text>
    </comment>
    <comment ref="AP2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只有8号1次打卡记录</t>
        </r>
      </text>
    </comment>
  </commentList>
</comments>
</file>

<file path=xl/comments9.xml><?xml version="1.0" encoding="utf-8"?>
<comments xmlns="http://schemas.openxmlformats.org/spreadsheetml/2006/main">
  <authors>
    <author>Administrator</author>
  </authors>
  <commentList>
    <comment ref="M4" authorId="0">
      <text>
        <r>
          <rPr>
            <sz val="9"/>
            <rFont val="宋体"/>
            <charset val="134"/>
          </rPr>
          <t>Administrator:
公积金余额统计时间为7月1日至次年6月30日</t>
        </r>
      </text>
    </comment>
    <comment ref="B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12.16办理发现异常，微信第一时间告知，前单位湖南正蓉机械制造有限公司0001962</t>
        </r>
      </text>
    </comment>
    <comment ref="B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暂未启封1.15</t>
        </r>
      </text>
    </comment>
  </commentList>
</comments>
</file>

<file path=xl/sharedStrings.xml><?xml version="1.0" encoding="utf-8"?>
<sst xmlns="http://schemas.openxmlformats.org/spreadsheetml/2006/main" count="2815" uniqueCount="773">
  <si>
    <t>序号</t>
  </si>
  <si>
    <t>部门</t>
  </si>
  <si>
    <t>姓名</t>
  </si>
  <si>
    <t>岗位</t>
  </si>
  <si>
    <t>工资发放公司</t>
  </si>
  <si>
    <t>姓名所在工作表</t>
  </si>
  <si>
    <t>8月份</t>
  </si>
  <si>
    <t>工资分布</t>
  </si>
  <si>
    <t>工资</t>
  </si>
  <si>
    <t>养老</t>
  </si>
  <si>
    <t>失业</t>
  </si>
  <si>
    <t>医疗</t>
  </si>
  <si>
    <t>工伤</t>
  </si>
  <si>
    <t>公积金</t>
  </si>
  <si>
    <t>合计</t>
  </si>
  <si>
    <t>项目/部门</t>
  </si>
  <si>
    <t>科室</t>
  </si>
  <si>
    <t>研发</t>
  </si>
  <si>
    <t>销售</t>
  </si>
  <si>
    <t>总装</t>
  </si>
  <si>
    <t>焊接</t>
  </si>
  <si>
    <t>发泡</t>
  </si>
  <si>
    <t>一线服务人员</t>
  </si>
  <si>
    <t>其他-服务费</t>
  </si>
  <si>
    <t>验证</t>
  </si>
  <si>
    <t>与汇总表核对人员</t>
  </si>
  <si>
    <t>固定工资</t>
  </si>
  <si>
    <t>李开阳</t>
  </si>
  <si>
    <t>湖南荣昌</t>
  </si>
  <si>
    <t>总人数-预算</t>
  </si>
  <si>
    <t>刘心</t>
  </si>
  <si>
    <t>总人数-实际</t>
  </si>
  <si>
    <t>易兰</t>
  </si>
  <si>
    <t>在实际总人数中：</t>
  </si>
  <si>
    <t>曾琼</t>
  </si>
  <si>
    <t>湖南荣昌(人数）</t>
  </si>
  <si>
    <t>陈子豪</t>
  </si>
  <si>
    <t>湖南诚展(人数）</t>
  </si>
  <si>
    <t>刘文向</t>
  </si>
  <si>
    <t>湘潭思泉(人数）</t>
  </si>
  <si>
    <t>李晶</t>
  </si>
  <si>
    <t>深圳诚展(人数）</t>
  </si>
  <si>
    <t>谭丽平</t>
  </si>
  <si>
    <t>东方人才(人数）</t>
  </si>
  <si>
    <t>何胜春</t>
  </si>
  <si>
    <t>鑫起(人数）</t>
  </si>
  <si>
    <t>马英</t>
  </si>
  <si>
    <t>湘潭宏顺(人数）</t>
  </si>
  <si>
    <t>卢中华</t>
  </si>
  <si>
    <t>德顺(人数）</t>
  </si>
  <si>
    <t>伍赤诚</t>
  </si>
  <si>
    <t>总工资(不含五险一金)-预算</t>
  </si>
  <si>
    <t>张海波</t>
  </si>
  <si>
    <t>总工资(不含五险一金）-实际</t>
  </si>
  <si>
    <t>曹蜜</t>
  </si>
  <si>
    <t>在实际总工资中(不含五险一金)</t>
  </si>
  <si>
    <t>贺王瑜</t>
  </si>
  <si>
    <t>湖南荣昌(工资）</t>
  </si>
  <si>
    <t>赵新辉</t>
  </si>
  <si>
    <t>湖南诚展(工资）</t>
  </si>
  <si>
    <t>肖燕丹</t>
  </si>
  <si>
    <t>湘潭思泉(工资）</t>
  </si>
  <si>
    <t>变动工资</t>
  </si>
  <si>
    <t>范文榜</t>
  </si>
  <si>
    <t>深圳诚展(工资）</t>
  </si>
  <si>
    <t>肖玲</t>
  </si>
  <si>
    <t>东方人才(工资）</t>
  </si>
  <si>
    <t>赵五祥</t>
  </si>
  <si>
    <t>湘潭宏顺(工资）</t>
  </si>
  <si>
    <t>文洪亮</t>
  </si>
  <si>
    <t>鑫起(工资）</t>
  </si>
  <si>
    <t>赵平</t>
  </si>
  <si>
    <t>德顺(工资）</t>
  </si>
  <si>
    <t>李松辉</t>
  </si>
  <si>
    <t>五险一金-预算</t>
  </si>
  <si>
    <t>黄龙</t>
  </si>
  <si>
    <t>五险一金-实际</t>
  </si>
  <si>
    <t>谭建文</t>
  </si>
  <si>
    <t>在五险一金中：</t>
  </si>
  <si>
    <t>盛鹏威</t>
  </si>
  <si>
    <t>湖南荣昌(五险）</t>
  </si>
  <si>
    <t>高贤勇</t>
  </si>
  <si>
    <t>湖南诚展(五险）</t>
  </si>
  <si>
    <t>贺楚平</t>
  </si>
  <si>
    <t>湘潭思泉(五险）</t>
  </si>
  <si>
    <t>殷胜</t>
  </si>
  <si>
    <t>深圳诚展(五险）</t>
  </si>
  <si>
    <t>齐承平</t>
  </si>
  <si>
    <t>东方人才(五险）</t>
  </si>
  <si>
    <t>何柒林</t>
  </si>
  <si>
    <t>湘潭宏顺(五险）</t>
  </si>
  <si>
    <t>彭健</t>
  </si>
  <si>
    <t>鑫起(五险）</t>
  </si>
  <si>
    <t>王虎彪</t>
  </si>
  <si>
    <t>德顺(五险）</t>
  </si>
  <si>
    <t>麻志超</t>
  </si>
  <si>
    <t>总工资(含五险一金）-预算</t>
  </si>
  <si>
    <t>吴国秋</t>
  </si>
  <si>
    <t>总工资(含五险一金）-实际</t>
  </si>
  <si>
    <t>张迪辉</t>
  </si>
  <si>
    <t>在实际总工资中：</t>
  </si>
  <si>
    <t>李慧玲</t>
  </si>
  <si>
    <t>湖南荣昌(工资+五险）</t>
  </si>
  <si>
    <t>毛伟</t>
  </si>
  <si>
    <t>湖南诚展(工资+五险）</t>
  </si>
  <si>
    <t>蒋正林</t>
  </si>
  <si>
    <t>湘潭思泉(工资+五险）</t>
  </si>
  <si>
    <t>左昌福</t>
  </si>
  <si>
    <t>深圳诚展(工资+五险）</t>
  </si>
  <si>
    <t>冉景斌</t>
  </si>
  <si>
    <t>东方人才(工资+五险）</t>
  </si>
  <si>
    <t>郭正军</t>
  </si>
  <si>
    <t>湘潭宏顺(工资+五险）</t>
  </si>
  <si>
    <t>王西明</t>
  </si>
  <si>
    <t>鑫起(工资+五险）</t>
  </si>
  <si>
    <t>申喜华</t>
  </si>
  <si>
    <t>德顺(工资+五险）</t>
  </si>
  <si>
    <t>戴立娟</t>
  </si>
  <si>
    <t>陈爱军</t>
  </si>
  <si>
    <t>肖春菊</t>
  </si>
  <si>
    <t>卢舟晖</t>
  </si>
  <si>
    <t>罗亚南</t>
  </si>
  <si>
    <t>杨亮亮</t>
  </si>
  <si>
    <t>吴陈</t>
  </si>
  <si>
    <t>苏超</t>
  </si>
  <si>
    <t>易任红</t>
  </si>
  <si>
    <t>欧响亮</t>
  </si>
  <si>
    <t>刘明</t>
  </si>
  <si>
    <t>胡荣华</t>
  </si>
  <si>
    <t>刘文强</t>
  </si>
  <si>
    <t>刘谦</t>
  </si>
  <si>
    <t>邓日顺</t>
  </si>
  <si>
    <t>李亦斌</t>
  </si>
  <si>
    <t>刘孝其</t>
  </si>
  <si>
    <t>罗鹏</t>
  </si>
  <si>
    <t>曹卫清</t>
  </si>
  <si>
    <t>李知洋</t>
  </si>
  <si>
    <t>林虎</t>
  </si>
  <si>
    <t>雍期望</t>
  </si>
  <si>
    <t>邹文祥</t>
  </si>
  <si>
    <t>张周</t>
  </si>
  <si>
    <t>霍海涛</t>
  </si>
  <si>
    <t>谭刚</t>
  </si>
  <si>
    <t>伍志强</t>
  </si>
  <si>
    <t>邹明旺</t>
  </si>
  <si>
    <t>彭孜刚</t>
  </si>
  <si>
    <t>刘志平</t>
  </si>
  <si>
    <t>刘辉兵</t>
  </si>
  <si>
    <t>吴朗</t>
  </si>
  <si>
    <t>彭光宏</t>
  </si>
  <si>
    <t>付雄</t>
  </si>
  <si>
    <t>黄清梅</t>
  </si>
  <si>
    <t>王锋卡</t>
  </si>
  <si>
    <t>曾李文</t>
  </si>
  <si>
    <t>邹彬彬</t>
  </si>
  <si>
    <t>高万</t>
  </si>
  <si>
    <t>郭佳</t>
  </si>
  <si>
    <t>库管</t>
  </si>
  <si>
    <t>罗冰</t>
  </si>
  <si>
    <t>曾强</t>
  </si>
  <si>
    <t>同工同酬</t>
  </si>
  <si>
    <t>罗熠鹏</t>
  </si>
  <si>
    <t>王明</t>
  </si>
  <si>
    <t>陈元庆</t>
  </si>
  <si>
    <t>马凤</t>
  </si>
  <si>
    <t>袁建平</t>
  </si>
  <si>
    <t>袁珊珊</t>
  </si>
  <si>
    <t>罗铁</t>
  </si>
  <si>
    <t>彭洪准</t>
  </si>
  <si>
    <t>刘军玲</t>
  </si>
  <si>
    <t>何杰</t>
  </si>
  <si>
    <t>张超锋</t>
  </si>
  <si>
    <t>殷耀华</t>
  </si>
  <si>
    <t>仓管员</t>
  </si>
  <si>
    <t>李春华</t>
  </si>
  <si>
    <t>史双宇</t>
  </si>
  <si>
    <t>发泡操作工</t>
  </si>
  <si>
    <t>谢桂华</t>
  </si>
  <si>
    <t>董婧雯</t>
  </si>
  <si>
    <t>张忠宝</t>
  </si>
  <si>
    <t>刘湘宇</t>
  </si>
  <si>
    <t>李力争</t>
  </si>
  <si>
    <t>唐亮</t>
  </si>
  <si>
    <t>罗向锋</t>
  </si>
  <si>
    <t>谭金祥</t>
  </si>
  <si>
    <t>王子先</t>
  </si>
  <si>
    <t>赵琦</t>
  </si>
  <si>
    <t>凌勤凡</t>
  </si>
  <si>
    <t>袁登宇</t>
  </si>
  <si>
    <t>齐康杰</t>
  </si>
  <si>
    <t>黄希</t>
  </si>
  <si>
    <t>李水平</t>
  </si>
  <si>
    <t>吴明贵</t>
  </si>
  <si>
    <t>刘俊杰</t>
  </si>
  <si>
    <t>瞿芬</t>
  </si>
  <si>
    <t>瞿欢</t>
  </si>
  <si>
    <t>彭智勇</t>
  </si>
  <si>
    <t>周孝勇</t>
  </si>
  <si>
    <t>冯新宇</t>
  </si>
  <si>
    <t>游围广</t>
  </si>
  <si>
    <t>马战</t>
  </si>
  <si>
    <t>曾选泽</t>
  </si>
  <si>
    <t>林新龙</t>
  </si>
  <si>
    <t>卫伟伟</t>
  </si>
  <si>
    <t>唐锋</t>
  </si>
  <si>
    <t>刘红勇</t>
  </si>
  <si>
    <t>谢宗伏</t>
  </si>
  <si>
    <t>刘顺新</t>
  </si>
  <si>
    <t>李需</t>
  </si>
  <si>
    <t>发泡检验员</t>
  </si>
  <si>
    <t>赵亮</t>
  </si>
  <si>
    <t>湘潭思泉</t>
  </si>
  <si>
    <t>文磊</t>
  </si>
  <si>
    <t>王启明</t>
  </si>
  <si>
    <t>周建华</t>
  </si>
  <si>
    <t>电工</t>
  </si>
  <si>
    <t>贺翌昂</t>
  </si>
  <si>
    <t>龙意倩</t>
  </si>
  <si>
    <t>蒋鹏</t>
  </si>
  <si>
    <t>肖军奇</t>
  </si>
  <si>
    <t>付志勇</t>
  </si>
  <si>
    <t>彭梅芳</t>
  </si>
  <si>
    <t>唐江山</t>
  </si>
  <si>
    <t>高玉霞</t>
  </si>
  <si>
    <t>齐水斌</t>
  </si>
  <si>
    <t>陈波</t>
  </si>
  <si>
    <t>张永桂</t>
  </si>
  <si>
    <t>卢喜春</t>
  </si>
  <si>
    <t>佘军</t>
  </si>
  <si>
    <t>刘爱国</t>
  </si>
  <si>
    <t>杨文</t>
  </si>
  <si>
    <t>聂松华</t>
  </si>
  <si>
    <t>郭鹏</t>
  </si>
  <si>
    <t>何林</t>
  </si>
  <si>
    <t>张小双</t>
  </si>
  <si>
    <t>汤建惟</t>
  </si>
  <si>
    <t>黄晚娇</t>
  </si>
  <si>
    <t>肖星</t>
  </si>
  <si>
    <t>颜俊杰</t>
  </si>
  <si>
    <t>伍星</t>
  </si>
  <si>
    <t>陶勇军</t>
  </si>
  <si>
    <t>黄夏明</t>
  </si>
  <si>
    <t>蔡建兵</t>
  </si>
  <si>
    <t>曾建伟</t>
  </si>
  <si>
    <t>李先文</t>
  </si>
  <si>
    <t>肖志</t>
  </si>
  <si>
    <t>李湘泉</t>
  </si>
  <si>
    <t>曾丽梅</t>
  </si>
  <si>
    <t>王攀</t>
  </si>
  <si>
    <t>刘红卫</t>
  </si>
  <si>
    <t>刘戚香</t>
  </si>
  <si>
    <t>张波滔</t>
  </si>
  <si>
    <t>谭哲</t>
  </si>
  <si>
    <t>黄翠兰</t>
  </si>
  <si>
    <t>诸葛启发</t>
  </si>
  <si>
    <t>黄槿喆</t>
  </si>
  <si>
    <t>赖金龙</t>
  </si>
  <si>
    <t>陶巨喜</t>
  </si>
  <si>
    <t>唐相健</t>
  </si>
  <si>
    <t>包文彬</t>
  </si>
  <si>
    <t>唐国祥</t>
  </si>
  <si>
    <t>张桂花</t>
  </si>
  <si>
    <t>曹庆华</t>
  </si>
  <si>
    <t>韩建军</t>
  </si>
  <si>
    <t>李运泉</t>
  </si>
  <si>
    <t>汤锦程</t>
  </si>
  <si>
    <t>莫芳强</t>
  </si>
  <si>
    <t>曹诗富</t>
  </si>
  <si>
    <t>李冬阳</t>
  </si>
  <si>
    <t>钟习红</t>
  </si>
  <si>
    <t>程跃辉</t>
  </si>
  <si>
    <t>谭怀风</t>
  </si>
  <si>
    <t>谭桂平</t>
  </si>
  <si>
    <t>马立香</t>
  </si>
  <si>
    <t>李孟泉</t>
  </si>
  <si>
    <t>张智杰</t>
  </si>
  <si>
    <t>袁后平</t>
  </si>
  <si>
    <t>谢素平</t>
  </si>
  <si>
    <t>罗石连</t>
  </si>
  <si>
    <t>罗军灿</t>
  </si>
  <si>
    <t>张子望</t>
  </si>
  <si>
    <t>陈钰</t>
  </si>
  <si>
    <t>文志辉</t>
  </si>
  <si>
    <t>贺钢</t>
  </si>
  <si>
    <t>向友发</t>
  </si>
  <si>
    <t>张建波</t>
  </si>
  <si>
    <t>肖海燕</t>
  </si>
  <si>
    <t>邹联忠</t>
  </si>
  <si>
    <t>朱新良</t>
  </si>
  <si>
    <t>杨兰方</t>
  </si>
  <si>
    <t>刘季香</t>
  </si>
  <si>
    <t>湘潭宏顺</t>
  </si>
  <si>
    <t>服务费</t>
  </si>
  <si>
    <t>科室人员</t>
  </si>
  <si>
    <t>荣昌工资表科室人员</t>
  </si>
  <si>
    <t>研发人员</t>
  </si>
  <si>
    <t>荣昌工资表研发人员</t>
  </si>
  <si>
    <t>一线员工</t>
  </si>
  <si>
    <t>荣昌工资表一线员工</t>
  </si>
  <si>
    <t>销售人员</t>
  </si>
  <si>
    <t>荣昌工资表销售人员</t>
  </si>
  <si>
    <t>小时工（荣昌）</t>
  </si>
  <si>
    <t>荣昌工资表小时工</t>
  </si>
  <si>
    <t>劳务公司工资表同工同酬</t>
  </si>
  <si>
    <t>小时工</t>
  </si>
  <si>
    <t>劳务公司工资表小时工</t>
  </si>
  <si>
    <t>2025年8月份人工成本明细</t>
  </si>
  <si>
    <t>劳务公司代理费用</t>
  </si>
  <si>
    <t>用工性质</t>
  </si>
  <si>
    <t>人工费用</t>
  </si>
  <si>
    <t>所属劳务公司</t>
  </si>
  <si>
    <t>金额</t>
  </si>
  <si>
    <t>备注</t>
  </si>
  <si>
    <t>劳务公司名称</t>
  </si>
  <si>
    <t>代发工资</t>
  </si>
  <si>
    <t>代理五险</t>
  </si>
  <si>
    <t>代理服务费</t>
  </si>
  <si>
    <t>固定用工</t>
  </si>
  <si>
    <t>湖南诚展</t>
  </si>
  <si>
    <t>深圳诚展</t>
  </si>
  <si>
    <t>合同用工</t>
  </si>
  <si>
    <t>东方人才</t>
  </si>
  <si>
    <t>鑫起</t>
  </si>
  <si>
    <t>德顺</t>
  </si>
  <si>
    <t>陕西</t>
  </si>
  <si>
    <t>一、工资合计</t>
  </si>
  <si>
    <t>其中：发泡部门工资</t>
  </si>
  <si>
    <t>五险</t>
  </si>
  <si>
    <t>二、五险一金合计</t>
  </si>
  <si>
    <t>其中：发泡部门五险一金</t>
  </si>
  <si>
    <t>一线人员</t>
  </si>
  <si>
    <t>三、代理费合计</t>
  </si>
  <si>
    <t>四、总人力成本</t>
  </si>
  <si>
    <t>其中：发泡部门</t>
  </si>
  <si>
    <t>2025 年 09 月 工 资 表 （ 科 室 人 员）</t>
  </si>
  <si>
    <t>工号</t>
  </si>
  <si>
    <t>入职时间</t>
  </si>
  <si>
    <t>起薪日期</t>
  </si>
  <si>
    <t>餐补</t>
  </si>
  <si>
    <t>8月绩效</t>
  </si>
  <si>
    <t>开门红福利</t>
  </si>
  <si>
    <t>奖励/考核/稽核</t>
  </si>
  <si>
    <t>应发工资</t>
  </si>
  <si>
    <t>代扣代缴（社保统筹税前个人代扣）</t>
  </si>
  <si>
    <t>专项附加扣除</t>
  </si>
  <si>
    <t>税前
应发工资</t>
  </si>
  <si>
    <t>个人
所得税</t>
  </si>
  <si>
    <t>补扣/退11月工资个人所得税</t>
  </si>
  <si>
    <t>餐费</t>
  </si>
  <si>
    <t>补专项附加扣除额</t>
  </si>
  <si>
    <t>水电费</t>
  </si>
  <si>
    <t>话费</t>
  </si>
  <si>
    <t>被服费</t>
  </si>
  <si>
    <t>税后
实发工资</t>
  </si>
  <si>
    <t>签收</t>
  </si>
  <si>
    <t>人员核对</t>
  </si>
  <si>
    <t>大病</t>
  </si>
  <si>
    <t>住房公积金</t>
  </si>
  <si>
    <t>子女教育</t>
  </si>
  <si>
    <t>继续教育</t>
  </si>
  <si>
    <t>住房贷款利息</t>
  </si>
  <si>
    <t>住房租金</t>
  </si>
  <si>
    <t>赡养老人</t>
  </si>
  <si>
    <t>婴幼儿照护费用</t>
  </si>
  <si>
    <t>身份证号码</t>
  </si>
  <si>
    <t>用工形式</t>
  </si>
  <si>
    <t>财务管理部</t>
  </si>
  <si>
    <t>财务部长</t>
  </si>
  <si>
    <t>422426196407203858</t>
  </si>
  <si>
    <t>合同工</t>
  </si>
  <si>
    <t>总账税务会计</t>
  </si>
  <si>
    <t>430702198510205223</t>
  </si>
  <si>
    <t>资金管理员</t>
  </si>
  <si>
    <t>430203198304104025</t>
  </si>
  <si>
    <t>综合管理部</t>
  </si>
  <si>
    <t>行政后勤</t>
  </si>
  <si>
    <t>432524199110091427</t>
  </si>
  <si>
    <t>运营总监</t>
  </si>
  <si>
    <t>430321198306291571</t>
  </si>
  <si>
    <t>技术质量部</t>
  </si>
  <si>
    <t>质量工程师</t>
  </si>
  <si>
    <t>430321199804192212</t>
  </si>
  <si>
    <t>生产制造部</t>
  </si>
  <si>
    <t>发泡工艺工程师</t>
  </si>
  <si>
    <t>430124198209127970</t>
  </si>
  <si>
    <t>部长</t>
  </si>
  <si>
    <t>432524198406256417</t>
  </si>
  <si>
    <t>QAD</t>
  </si>
  <si>
    <t>430221199003101207</t>
  </si>
  <si>
    <t>成品管理</t>
  </si>
  <si>
    <t>430527197408118731</t>
  </si>
  <si>
    <t>采购计划员</t>
  </si>
  <si>
    <t>43022519870326004X</t>
  </si>
  <si>
    <t>生产计划</t>
  </si>
  <si>
    <t>430221199005141712</t>
  </si>
  <si>
    <t>车间主任</t>
  </si>
  <si>
    <t>430221198602281137</t>
  </si>
  <si>
    <t>IT兼零星采购</t>
  </si>
  <si>
    <t>430203198510146015</t>
  </si>
  <si>
    <t xml:space="preserve">     制表：曾琼                                        财务审核：                                                         审批:                                                                         日期：2025-10-13</t>
  </si>
  <si>
    <t>上月数据</t>
  </si>
  <si>
    <t>应发</t>
  </si>
  <si>
    <t>应发-餐补</t>
  </si>
  <si>
    <t>管理人员实发合计</t>
  </si>
  <si>
    <t>劳务发放水电</t>
  </si>
  <si>
    <t>实发合计</t>
  </si>
  <si>
    <t>经理级以上</t>
  </si>
  <si>
    <t>临时工水电</t>
  </si>
  <si>
    <t>经济补偿金</t>
  </si>
  <si>
    <t>员工</t>
  </si>
  <si>
    <t>宿舍水电费</t>
  </si>
  <si>
    <t>工资表实发合计</t>
  </si>
  <si>
    <t>宿舍电费</t>
  </si>
  <si>
    <t>打印工资表应发</t>
  </si>
  <si>
    <t>含公司小时工</t>
  </si>
  <si>
    <t>同工同酬实发</t>
  </si>
  <si>
    <t>临时工-1家</t>
  </si>
  <si>
    <t>汇总工资表应发</t>
  </si>
  <si>
    <t>同工同酬-应发</t>
  </si>
  <si>
    <t>人工应发</t>
  </si>
  <si>
    <t>2025 年 09 月工 资 表（一 线 员 工）</t>
  </si>
  <si>
    <t>绩效</t>
  </si>
  <si>
    <t>代扣代缴（社保税前个人代扣）</t>
  </si>
  <si>
    <t>补扣11月份工资个人所得税</t>
  </si>
  <si>
    <t xml:space="preserve">餐费
</t>
  </si>
  <si>
    <t>工会会费</t>
  </si>
  <si>
    <t>住房
公积金</t>
  </si>
  <si>
    <t>8月月报</t>
  </si>
  <si>
    <t>430124196509180694</t>
  </si>
  <si>
    <t>430211199107030412</t>
  </si>
  <si>
    <t>432524199310095422</t>
  </si>
  <si>
    <t>430203197604116015</t>
  </si>
  <si>
    <t>430221197608157116</t>
  </si>
  <si>
    <t>设备维护及模具工程师</t>
  </si>
  <si>
    <t>433124196808279056</t>
  </si>
  <si>
    <t>发泡设备维修</t>
  </si>
  <si>
    <t>430423198210115811</t>
  </si>
  <si>
    <t>发泡班长</t>
  </si>
  <si>
    <t>43032119730510854X</t>
  </si>
  <si>
    <t>430281199707024314</t>
  </si>
  <si>
    <t>430221198608302314</t>
  </si>
  <si>
    <t>430202197307261033</t>
  </si>
  <si>
    <t>432930196510231818</t>
  </si>
  <si>
    <t>430221197210013518</t>
  </si>
  <si>
    <t>432621197509014113</t>
  </si>
  <si>
    <t>430523198203022321</t>
  </si>
  <si>
    <t>支援发泡</t>
  </si>
  <si>
    <t>430321197201117871</t>
  </si>
  <si>
    <t>43022119740226651X</t>
  </si>
  <si>
    <t>430481199112246971</t>
  </si>
  <si>
    <t>522128196705130837</t>
  </si>
  <si>
    <t>430281198712019195</t>
  </si>
  <si>
    <t>430211196612110014</t>
  </si>
  <si>
    <t>430321197411238575</t>
  </si>
  <si>
    <t>430426198111044375</t>
  </si>
  <si>
    <t>429006198105306331</t>
  </si>
  <si>
    <t>43021119701215451X</t>
  </si>
  <si>
    <t>43022119871212081X</t>
  </si>
  <si>
    <t>2025/9/18退休</t>
  </si>
  <si>
    <t>430211196509183530</t>
  </si>
  <si>
    <t>总装检验员</t>
  </si>
  <si>
    <t>430203197207186036</t>
  </si>
  <si>
    <t>总装车间</t>
  </si>
  <si>
    <t>430202197709246071</t>
  </si>
  <si>
    <t>总装前排</t>
  </si>
  <si>
    <t>430221198411125318</t>
  </si>
  <si>
    <t>430221199006283835</t>
  </si>
  <si>
    <t>430221198910145954</t>
  </si>
  <si>
    <t>432502198409158371</t>
  </si>
  <si>
    <t>430224198601162717</t>
  </si>
  <si>
    <t>430204199302173239</t>
  </si>
  <si>
    <t>430203199001137035</t>
  </si>
  <si>
    <t>430921198101045118</t>
  </si>
  <si>
    <t>43028119810403683X</t>
  </si>
  <si>
    <t>430223197710281810</t>
  </si>
  <si>
    <t>430219197407087017</t>
  </si>
  <si>
    <t>430221198105216510</t>
  </si>
  <si>
    <t>焊接普工</t>
  </si>
  <si>
    <t>43032119801119001X</t>
  </si>
  <si>
    <t>焊工</t>
  </si>
  <si>
    <t>430221198907110814</t>
  </si>
  <si>
    <t>430321199908306237</t>
  </si>
  <si>
    <t>230834197309170879</t>
  </si>
  <si>
    <t>430223199310026510</t>
  </si>
  <si>
    <t>430221198201177136</t>
  </si>
  <si>
    <t>保洁员</t>
  </si>
  <si>
    <t>430221196712026824</t>
  </si>
  <si>
    <t>残疾人安置</t>
  </si>
  <si>
    <t>430124198511037116</t>
  </si>
  <si>
    <t>2025年9月一线合计</t>
  </si>
  <si>
    <t>2025年9月劳务公司发放工资人员67人</t>
  </si>
  <si>
    <t>合计-劳务发放</t>
  </si>
  <si>
    <t>2025 年 09 月 工 资 表（销 售 人 员）</t>
  </si>
  <si>
    <t>补扣/退12-2月工资个人所得税</t>
  </si>
  <si>
    <t>市场营销部</t>
  </si>
  <si>
    <t>销售统计</t>
  </si>
  <si>
    <t>431123199108060024</t>
  </si>
  <si>
    <t>销售服务经理</t>
  </si>
  <si>
    <t>43252419910529545X</t>
  </si>
  <si>
    <t>现场服务员</t>
  </si>
  <si>
    <t>430221197911288119</t>
  </si>
  <si>
    <t>比亚迪服务员</t>
  </si>
  <si>
    <t>比亚迪现场服务</t>
  </si>
  <si>
    <t>431322200408100673</t>
  </si>
  <si>
    <t>430304199809301776</t>
  </si>
  <si>
    <t>430903200607111538</t>
  </si>
  <si>
    <t>长沙现服</t>
  </si>
  <si>
    <t>430102198410025513</t>
  </si>
  <si>
    <t>金琥现服</t>
  </si>
  <si>
    <t>432524198810305436</t>
  </si>
  <si>
    <t xml:space="preserve">     制表：曾琼                                              财务审核：                                            审批:                                                    日期：2025-10-13</t>
  </si>
  <si>
    <t>2025年09月劳务工工资明细</t>
  </si>
  <si>
    <t>入职日期</t>
  </si>
  <si>
    <t>应出勤（天）</t>
  </si>
  <si>
    <t>实出勤（天）</t>
  </si>
  <si>
    <t>基本工资（元）</t>
  </si>
  <si>
    <t>计件/岗位工资（元）</t>
  </si>
  <si>
    <t>绩效（元）</t>
  </si>
  <si>
    <t>加班、高温及其他补贴（元）</t>
  </si>
  <si>
    <t>餐补（元）</t>
  </si>
  <si>
    <t>奖励/考核（元）</t>
  </si>
  <si>
    <t>补单补卡（元）</t>
  </si>
  <si>
    <t>全勤奖</t>
  </si>
  <si>
    <t>水电费（元）</t>
  </si>
  <si>
    <t>应发工资（元）</t>
  </si>
  <si>
    <t>劳务公司</t>
  </si>
  <si>
    <t>工资表税后实发</t>
  </si>
  <si>
    <t>劳务工资明细求和</t>
  </si>
  <si>
    <t>汇总合计与应发差异</t>
  </si>
  <si>
    <t>人员核对-勿删</t>
  </si>
  <si>
    <t>劳务发放</t>
  </si>
  <si>
    <t>2025/9/15离职</t>
  </si>
  <si>
    <t>2025/9/16离职</t>
  </si>
  <si>
    <t>2025/9/3退回</t>
  </si>
  <si>
    <t>袁卫星</t>
  </si>
  <si>
    <t>彭新泉</t>
  </si>
  <si>
    <t>黄亚英</t>
  </si>
  <si>
    <t>陈夏君</t>
  </si>
  <si>
    <t>陈迪</t>
  </si>
  <si>
    <t>胡平根</t>
  </si>
  <si>
    <t>石素平</t>
  </si>
  <si>
    <t>李立群</t>
  </si>
  <si>
    <t>周兵湘</t>
  </si>
  <si>
    <t>陈连湘</t>
  </si>
  <si>
    <t>吴旺宇</t>
  </si>
  <si>
    <t>孙鸿岩</t>
  </si>
  <si>
    <t>罗晚花</t>
  </si>
  <si>
    <t>任勇</t>
  </si>
  <si>
    <t>康嵩</t>
  </si>
  <si>
    <t>张定华</t>
  </si>
  <si>
    <t>章志华</t>
  </si>
  <si>
    <t>2025/10/6退回</t>
  </si>
  <si>
    <t>吴鑫</t>
  </si>
  <si>
    <t>2025/10/5退回</t>
  </si>
  <si>
    <t>阳为风</t>
  </si>
  <si>
    <t>2025/9/9退回</t>
  </si>
  <si>
    <t>熊建成</t>
  </si>
  <si>
    <t>2025/9/12退回</t>
  </si>
  <si>
    <t>赵卫国</t>
  </si>
  <si>
    <t>肖秋明</t>
  </si>
  <si>
    <t>2025/9/14退回</t>
  </si>
  <si>
    <t>彭雀桥</t>
  </si>
  <si>
    <t>2025/9/15退回</t>
  </si>
  <si>
    <t>刘光林</t>
  </si>
  <si>
    <t>2025/9/19退回</t>
  </si>
  <si>
    <t>易江峰</t>
  </si>
  <si>
    <t>2025/9/22离职</t>
  </si>
  <si>
    <t>2025/9/30离职</t>
  </si>
  <si>
    <t>用公式</t>
  </si>
  <si>
    <t>宏顺</t>
  </si>
  <si>
    <t>加小时工</t>
  </si>
  <si>
    <t>劳务总计</t>
  </si>
  <si>
    <t>2025 年    月 工 资 表 （研 发 人 员）</t>
  </si>
  <si>
    <t>补扣/退5月工资个人所得税</t>
  </si>
  <si>
    <t>43022119960729111X</t>
  </si>
  <si>
    <t>43022120001004594X</t>
  </si>
  <si>
    <t xml:space="preserve">     制表：曾琼                                        财务审核：                                            审批:                                 日期：2025-04-14</t>
  </si>
  <si>
    <t xml:space="preserve">                     </t>
  </si>
  <si>
    <t>直接</t>
  </si>
  <si>
    <t>劳务-间接</t>
  </si>
  <si>
    <t>间接人工成本</t>
  </si>
  <si>
    <t>劳务</t>
  </si>
  <si>
    <t>劳务发放68及小时工40</t>
  </si>
  <si>
    <t>工资-应发</t>
  </si>
  <si>
    <t>研发-直接人员</t>
  </si>
  <si>
    <t>一线</t>
  </si>
  <si>
    <t>工资+临时工</t>
  </si>
  <si>
    <t>临时工-4家</t>
  </si>
  <si>
    <t>临时工-荣昌</t>
  </si>
  <si>
    <t>直接人工成本</t>
  </si>
  <si>
    <t>2025年  月生产一线临时工人员费用（荣昌）</t>
  </si>
  <si>
    <t>车间</t>
  </si>
  <si>
    <t>上岗日期</t>
  </si>
  <si>
    <t>出勤时间（小时）</t>
  </si>
  <si>
    <t>单价（元/时）</t>
  </si>
  <si>
    <t>费用(元）</t>
  </si>
  <si>
    <t>补卡考核</t>
  </si>
  <si>
    <t>合计（元）</t>
  </si>
  <si>
    <t>制表：曾琼                   财务审核：                                            审批:                                 日期：2025-4-14</t>
  </si>
  <si>
    <t>2025年  月生产一线临时工人员费用（东方人才）</t>
  </si>
  <si>
    <t>补卡/考核</t>
  </si>
  <si>
    <t>应发合计（元）</t>
  </si>
  <si>
    <t xml:space="preserve">制表：                                              审核：                                             审批：
 </t>
  </si>
  <si>
    <t>光华荣昌</t>
  </si>
  <si>
    <t>2025年09月光华荣昌社保明细</t>
  </si>
  <si>
    <t>性别</t>
  </si>
  <si>
    <t>参保时间</t>
  </si>
  <si>
    <t>社保基数</t>
  </si>
  <si>
    <t>单位承担社保部分</t>
  </si>
  <si>
    <t>重疾(单位出）</t>
  </si>
  <si>
    <t>单位合计</t>
  </si>
  <si>
    <t>个人承担社保部分</t>
  </si>
  <si>
    <t>重疾（个人出）</t>
  </si>
  <si>
    <t>个人合计</t>
  </si>
  <si>
    <t>社保合计</t>
  </si>
  <si>
    <t>考勤表天数</t>
  </si>
  <si>
    <t>光荣参保</t>
  </si>
  <si>
    <t>劳务参保</t>
  </si>
  <si>
    <t>养老基数</t>
  </si>
  <si>
    <t>失业基数</t>
  </si>
  <si>
    <t>医疗生育基数</t>
  </si>
  <si>
    <t>工伤基数（0.96%）</t>
  </si>
  <si>
    <t>工伤基数（1.23%）</t>
  </si>
  <si>
    <t>养老(16%)</t>
  </si>
  <si>
    <t>养老减免/补退</t>
  </si>
  <si>
    <t>养老补退补收</t>
  </si>
  <si>
    <t>失业(0.7%)</t>
  </si>
  <si>
    <t>失业补退补收</t>
  </si>
  <si>
    <t>医疗(8.7%)</t>
  </si>
  <si>
    <t>医疗补退补收</t>
  </si>
  <si>
    <t>工伤(1.2%)</t>
  </si>
  <si>
    <t>工伤补退补收</t>
  </si>
  <si>
    <t>基数调整补收（单位出）</t>
  </si>
  <si>
    <t>养老(8%)</t>
  </si>
  <si>
    <t>养老补收补退</t>
  </si>
  <si>
    <t>失业补收补退</t>
  </si>
  <si>
    <t>医疗(2%)</t>
  </si>
  <si>
    <t>医疗补收补退</t>
  </si>
  <si>
    <t>基数调整补收（个人出）</t>
  </si>
  <si>
    <t>男</t>
  </si>
  <si>
    <t>女</t>
  </si>
  <si>
    <t>430124198511037000</t>
  </si>
  <si>
    <t>2024.01.31</t>
  </si>
  <si>
    <t>当月工资中扣除当月社保</t>
  </si>
  <si>
    <t>430321199107192217</t>
  </si>
  <si>
    <t>430203197507056022</t>
  </si>
  <si>
    <t>430223200502118722</t>
  </si>
  <si>
    <t>430211199810151814</t>
  </si>
  <si>
    <t>513021198108216753</t>
  </si>
  <si>
    <t>430921198610175770</t>
  </si>
  <si>
    <t>劳务工</t>
  </si>
  <si>
    <t>430221197702135618</t>
  </si>
  <si>
    <t>430221199404100811</t>
  </si>
  <si>
    <t>430211200306280014</t>
  </si>
  <si>
    <t>430221197510122919</t>
  </si>
  <si>
    <t>430225197612171530</t>
  </si>
  <si>
    <t>430482200105078094</t>
  </si>
  <si>
    <t>430202199107291018</t>
  </si>
  <si>
    <t>430219198112036276</t>
  </si>
  <si>
    <t>430281200008030710</t>
  </si>
  <si>
    <t>422828198402103915</t>
  </si>
  <si>
    <t>430221197903227850</t>
  </si>
  <si>
    <t>430221199411097112</t>
  </si>
  <si>
    <t>430321199306139048</t>
  </si>
  <si>
    <t>430321199103089028</t>
  </si>
  <si>
    <t>430321199711089021</t>
  </si>
  <si>
    <t>43042419881011101X</t>
  </si>
  <si>
    <t>432503197510307038</t>
  </si>
  <si>
    <t>43028119760318391X</t>
  </si>
  <si>
    <t>430202200311136619</t>
  </si>
  <si>
    <t>4302231972015839X</t>
  </si>
  <si>
    <t>430221198009308132</t>
  </si>
  <si>
    <t>430921200304261777</t>
  </si>
  <si>
    <t>421081198209275632</t>
  </si>
  <si>
    <t>430202196602244098</t>
  </si>
  <si>
    <t>430221197106151718</t>
  </si>
  <si>
    <t>430223196604094531</t>
  </si>
  <si>
    <t>350321197603040088</t>
  </si>
  <si>
    <t>362426197005051837</t>
  </si>
  <si>
    <t>430221199504130831</t>
  </si>
  <si>
    <t>430221197410180038</t>
  </si>
  <si>
    <t>430321199904163734</t>
  </si>
  <si>
    <t>430521197110143098</t>
  </si>
  <si>
    <t>43022120010222753X</t>
  </si>
  <si>
    <t>37290119960808871x</t>
  </si>
  <si>
    <t>432524198002215424</t>
  </si>
  <si>
    <t>430321198901054116</t>
  </si>
  <si>
    <t>430202197312130011</t>
  </si>
  <si>
    <t>430321197302232617</t>
  </si>
  <si>
    <t>430223196807074557</t>
  </si>
  <si>
    <t>43021119770716161X</t>
  </si>
  <si>
    <t>430221197106307516</t>
  </si>
  <si>
    <t>430221197407072319</t>
  </si>
  <si>
    <t>421023198401035256</t>
  </si>
  <si>
    <t>本月五险参保人数</t>
  </si>
  <si>
    <t>本月只参保工伤人数</t>
  </si>
  <si>
    <t>小计</t>
  </si>
  <si>
    <t>25.10.10</t>
  </si>
  <si>
    <t>管理</t>
  </si>
  <si>
    <t>4月起删除此表</t>
  </si>
  <si>
    <t>计件</t>
  </si>
  <si>
    <t>工资表138人</t>
  </si>
  <si>
    <t>诚展-湖南</t>
  </si>
  <si>
    <t>思泉</t>
  </si>
  <si>
    <t>在职花名册</t>
  </si>
  <si>
    <t>不含13离职人员</t>
  </si>
  <si>
    <t>东方</t>
  </si>
  <si>
    <t>差额</t>
  </si>
  <si>
    <t>大病差额</t>
  </si>
  <si>
    <t>在职含盛鹏威、易任红社保不含</t>
  </si>
  <si>
    <t>社保含离职</t>
  </si>
  <si>
    <t>李开阳重复</t>
  </si>
  <si>
    <t>公司</t>
  </si>
  <si>
    <t>李开阳退休返聘诚展交商业工伤</t>
  </si>
  <si>
    <t>社保中有工资无此0人</t>
  </si>
  <si>
    <t>工资表中有社保中无</t>
  </si>
  <si>
    <t>社保不含工资表中销售1人赵平、</t>
  </si>
  <si>
    <t>工资表</t>
  </si>
  <si>
    <t>132人-1重复+不含7</t>
  </si>
  <si>
    <t>10.12补上</t>
  </si>
  <si>
    <t>诚展</t>
  </si>
  <si>
    <t>无出勤记录</t>
  </si>
  <si>
    <r>
      <rPr>
        <b/>
        <sz val="18"/>
        <rFont val="Arial"/>
        <charset val="0"/>
      </rPr>
      <t>2025</t>
    </r>
    <r>
      <rPr>
        <b/>
        <sz val="18"/>
        <rFont val="宋体"/>
        <charset val="0"/>
      </rPr>
      <t>年</t>
    </r>
    <r>
      <rPr>
        <b/>
        <sz val="18"/>
        <rFont val="Arial"/>
        <charset val="0"/>
      </rPr>
      <t>09</t>
    </r>
    <r>
      <rPr>
        <b/>
        <sz val="18"/>
        <rFont val="宋体"/>
        <charset val="0"/>
      </rPr>
      <t>月住房公积金费用明细表</t>
    </r>
  </si>
  <si>
    <t>职工姓名</t>
  </si>
  <si>
    <t>身份证</t>
  </si>
  <si>
    <t>职工账号</t>
  </si>
  <si>
    <t>开户日期</t>
  </si>
  <si>
    <t>工资基数</t>
  </si>
  <si>
    <t>当月缴费</t>
  </si>
  <si>
    <t>当月应缴额</t>
  </si>
  <si>
    <t>单位当月应缴额</t>
  </si>
  <si>
    <t>职工当月应缴额</t>
  </si>
  <si>
    <t>0054692271</t>
  </si>
  <si>
    <t>0058648696</t>
  </si>
  <si>
    <t>0058930405</t>
  </si>
  <si>
    <t>0030438495</t>
  </si>
  <si>
    <t>1162812277</t>
  </si>
  <si>
    <t>1162812546</t>
  </si>
  <si>
    <t>1162813173</t>
  </si>
  <si>
    <t>1162813957</t>
  </si>
  <si>
    <t>1162814069</t>
  </si>
  <si>
    <t>1162814192</t>
  </si>
  <si>
    <t>1162814461</t>
  </si>
  <si>
    <t>1162814730</t>
  </si>
  <si>
    <t>1162815234</t>
  </si>
  <si>
    <t>1162815357</t>
  </si>
  <si>
    <t>1162815872</t>
  </si>
  <si>
    <t>1162816007</t>
  </si>
  <si>
    <t>1162816130</t>
  </si>
  <si>
    <t>1162816522</t>
  </si>
  <si>
    <t>1162816645</t>
  </si>
  <si>
    <t>0030080621</t>
  </si>
  <si>
    <t>1162817272</t>
  </si>
  <si>
    <t>1162817395</t>
  </si>
  <si>
    <t>1162817541</t>
  </si>
  <si>
    <t>1162817933</t>
  </si>
  <si>
    <t>1162818045</t>
  </si>
  <si>
    <t>1162818168</t>
  </si>
  <si>
    <t>1162818314</t>
  </si>
  <si>
    <t>1162819064</t>
  </si>
  <si>
    <t>1162819333</t>
  </si>
  <si>
    <t>0023905710</t>
  </si>
  <si>
    <t>1162819579</t>
  </si>
  <si>
    <t>1163986173</t>
  </si>
  <si>
    <t>1167045751</t>
  </si>
  <si>
    <t>1167045113</t>
  </si>
  <si>
    <t>1167045505</t>
  </si>
  <si>
    <t>0031719925</t>
  </si>
  <si>
    <t>1167045236</t>
  </si>
  <si>
    <t>1167045359</t>
  </si>
  <si>
    <t>1167373557</t>
  </si>
  <si>
    <t>0031565005</t>
  </si>
  <si>
    <t xml:space="preserve"> 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</si>
</sst>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  <numFmt numFmtId="178" formatCode="0_);[Red]\(0\)"/>
    <numFmt numFmtId="179" formatCode="0.00_ "/>
    <numFmt numFmtId="180" formatCode="yyyy&quot;年&quot;m&quot;月&quot;d&quot;日&quot;;@"/>
    <numFmt numFmtId="181" formatCode="0.0_ "/>
    <numFmt numFmtId="182" formatCode="0.00_);[Red]\(0.00\)"/>
  </numFmts>
  <fonts count="8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0"/>
    </font>
    <font>
      <sz val="18"/>
      <name val="楷体"/>
      <charset val="134"/>
    </font>
    <font>
      <b/>
      <sz val="18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Arial"/>
      <charset val="0"/>
    </font>
    <font>
      <sz val="9"/>
      <color theme="1"/>
      <name val="微软雅黑"/>
      <charset val="134"/>
    </font>
    <font>
      <b/>
      <sz val="18"/>
      <name val="宋体"/>
      <charset val="134"/>
    </font>
    <font>
      <b/>
      <sz val="8"/>
      <name val="宋体"/>
      <charset val="134"/>
    </font>
    <font>
      <b/>
      <sz val="10"/>
      <color rgb="FF1F24F7"/>
      <name val="宋体"/>
      <charset val="134"/>
    </font>
    <font>
      <sz val="10"/>
      <color rgb="FF1F24F7"/>
      <name val="宋体"/>
      <charset val="134"/>
    </font>
    <font>
      <sz val="10"/>
      <color rgb="FF0000FF"/>
      <name val="宋体"/>
      <charset val="134"/>
    </font>
    <font>
      <b/>
      <sz val="10"/>
      <color rgb="FF1A1AFC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rgb="FF1F24F7"/>
      <name val="宋体"/>
      <charset val="134"/>
    </font>
    <font>
      <sz val="12"/>
      <color theme="1"/>
      <name val="宋体"/>
      <charset val="134"/>
      <scheme val="minor"/>
    </font>
    <font>
      <sz val="10"/>
      <color rgb="FF1A1AFC"/>
      <name val="宋体"/>
      <charset val="134"/>
    </font>
    <font>
      <sz val="11"/>
      <color theme="1"/>
      <name val="宋体"/>
      <charset val="0"/>
    </font>
    <font>
      <sz val="10"/>
      <color indexed="8"/>
      <name val="宋体"/>
      <charset val="134"/>
      <scheme val="minor"/>
    </font>
    <font>
      <b/>
      <sz val="10"/>
      <color rgb="FF0000FF"/>
      <name val="宋体"/>
      <charset val="134"/>
    </font>
    <font>
      <sz val="11"/>
      <color rgb="FF0000FF"/>
      <name val="宋体"/>
      <charset val="134"/>
    </font>
    <font>
      <b/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8"/>
      <name val="宋体"/>
      <charset val="134"/>
    </font>
    <font>
      <sz val="12"/>
      <color theme="1"/>
      <name val="宋体"/>
      <charset val="134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rgb="FF1A1AFC"/>
      <name val="宋体"/>
      <charset val="134"/>
    </font>
    <font>
      <b/>
      <sz val="12"/>
      <color rgb="FF1A1AFC"/>
      <name val="宋体"/>
      <charset val="134"/>
    </font>
    <font>
      <b/>
      <sz val="12"/>
      <color rgb="FFFF0000"/>
      <name val="宋体"/>
      <charset val="134"/>
    </font>
    <font>
      <sz val="12"/>
      <color rgb="FF0000FF"/>
      <name val="宋体"/>
      <charset val="134"/>
    </font>
    <font>
      <b/>
      <sz val="11"/>
      <color rgb="FFFF0000"/>
      <name val="宋体"/>
      <charset val="134"/>
      <scheme val="minor"/>
    </font>
    <font>
      <sz val="9"/>
      <name val="微软雅黑"/>
      <charset val="134"/>
    </font>
    <font>
      <b/>
      <sz val="16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b/>
      <sz val="9"/>
      <name val="微软雅黑"/>
      <charset val="134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sz val="9"/>
      <color rgb="FF1A1AFC"/>
      <name val="微软雅黑"/>
      <charset val="134"/>
    </font>
    <font>
      <sz val="9"/>
      <color rgb="FFFF0000"/>
      <name val="微软雅黑"/>
      <charset val="134"/>
    </font>
    <font>
      <sz val="9"/>
      <color rgb="FF191FFD"/>
      <name val="微软雅黑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</font>
    <font>
      <b/>
      <sz val="9"/>
      <color rgb="FFFF0000"/>
      <name val="微软雅黑"/>
      <charset val="134"/>
    </font>
    <font>
      <b/>
      <sz val="5"/>
      <color rgb="FF0000FF"/>
      <name val="宋体"/>
      <charset val="134"/>
    </font>
    <font>
      <b/>
      <sz val="9"/>
      <color rgb="FF0000FF"/>
      <name val="微软雅黑"/>
      <charset val="134"/>
    </font>
    <font>
      <b/>
      <sz val="9"/>
      <color rgb="FF1A1AFC"/>
      <name val="微软雅黑"/>
      <charset val="134"/>
    </font>
    <font>
      <sz val="6"/>
      <color theme="1"/>
      <name val="微软雅黑"/>
      <charset val="134"/>
    </font>
    <font>
      <sz val="7"/>
      <color theme="1"/>
      <name val="微软雅黑"/>
      <charset val="134"/>
    </font>
    <font>
      <sz val="7"/>
      <name val="微软雅黑"/>
      <charset val="134"/>
    </font>
    <font>
      <sz val="7"/>
      <color rgb="FFFF0000"/>
      <name val="微软雅黑"/>
      <charset val="134"/>
    </font>
    <font>
      <sz val="9"/>
      <color theme="9" tint="-0.25"/>
      <name val="微软雅黑"/>
      <charset val="134"/>
    </font>
    <font>
      <sz val="6"/>
      <name val="微软雅黑"/>
      <charset val="134"/>
    </font>
    <font>
      <b/>
      <sz val="8"/>
      <name val="微软雅黑"/>
      <charset val="134"/>
    </font>
    <font>
      <b/>
      <sz val="9"/>
      <color theme="1"/>
      <name val="微软雅黑"/>
      <charset val="134"/>
    </font>
    <font>
      <b/>
      <sz val="9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b/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2A8F3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-0.2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6" fillId="30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33" borderId="23" applyNumberFormat="0" applyFont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6" fillId="0" borderId="24" applyNumberFormat="0" applyFill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71" fillId="0" borderId="25" applyNumberFormat="0" applyFill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77" fillId="37" borderId="26" applyNumberFormat="0" applyAlignment="0" applyProtection="0">
      <alignment vertical="center"/>
    </xf>
    <xf numFmtId="0" fontId="78" fillId="37" borderId="22" applyNumberFormat="0" applyAlignment="0" applyProtection="0">
      <alignment vertical="center"/>
    </xf>
    <xf numFmtId="0" fontId="79" fillId="38" borderId="27" applyNumberFormat="0" applyAlignment="0" applyProtection="0">
      <alignment vertical="center"/>
    </xf>
    <xf numFmtId="0" fontId="65" fillId="39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80" fillId="0" borderId="28" applyNumberFormat="0" applyFill="0" applyAlignment="0" applyProtection="0">
      <alignment vertical="center"/>
    </xf>
    <xf numFmtId="0" fontId="1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8" fillId="55" borderId="0" applyNumberFormat="0" applyBorder="0" applyAlignment="0" applyProtection="0">
      <alignment vertical="center"/>
    </xf>
    <xf numFmtId="0" fontId="84" fillId="0" borderId="0">
      <alignment vertical="center"/>
    </xf>
    <xf numFmtId="0" fontId="1" fillId="0" borderId="0"/>
  </cellStyleXfs>
  <cellXfs count="47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176" fontId="2" fillId="0" borderId="0" xfId="0" applyNumberFormat="1" applyFont="1" applyFill="1" applyBorder="1" applyAlignment="1"/>
    <xf numFmtId="176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 shrinkToFit="1"/>
    </xf>
    <xf numFmtId="177" fontId="6" fillId="0" borderId="2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shrinkToFit="1"/>
    </xf>
    <xf numFmtId="0" fontId="5" fillId="0" borderId="5" xfId="0" applyNumberFormat="1" applyFont="1" applyFill="1" applyBorder="1" applyAlignment="1">
      <alignment horizontal="center" vertical="center" shrinkToFit="1"/>
    </xf>
    <xf numFmtId="176" fontId="6" fillId="0" borderId="6" xfId="0" applyNumberFormat="1" applyFont="1" applyFill="1" applyBorder="1" applyAlignment="1">
      <alignment horizontal="center" vertical="center"/>
    </xf>
    <xf numFmtId="176" fontId="6" fillId="0" borderId="7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 shrinkToFit="1"/>
    </xf>
    <xf numFmtId="0" fontId="9" fillId="0" borderId="0" xfId="0" applyFont="1" applyFill="1">
      <alignment vertical="center"/>
    </xf>
    <xf numFmtId="179" fontId="0" fillId="0" borderId="0" xfId="0" applyNumberForma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179" fontId="10" fillId="0" borderId="3" xfId="0" applyNumberFormat="1" applyFont="1" applyFill="1" applyBorder="1" applyAlignment="1">
      <alignment horizontal="center" vertical="center"/>
    </xf>
    <xf numFmtId="176" fontId="11" fillId="0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shrinkToFit="1"/>
    </xf>
    <xf numFmtId="0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center" vertical="center" shrinkToFit="1"/>
    </xf>
    <xf numFmtId="0" fontId="13" fillId="0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left" vertical="center"/>
    </xf>
    <xf numFmtId="180" fontId="13" fillId="0" borderId="3" xfId="0" applyNumberFormat="1" applyFont="1" applyFill="1" applyBorder="1" applyAlignment="1">
      <alignment horizontal="center" vertical="center"/>
    </xf>
    <xf numFmtId="181" fontId="13" fillId="0" borderId="3" xfId="0" applyNumberFormat="1" applyFont="1" applyFill="1" applyBorder="1" applyAlignment="1">
      <alignment horizontal="center" vertical="center"/>
    </xf>
    <xf numFmtId="181" fontId="14" fillId="0" borderId="3" xfId="0" applyNumberFormat="1" applyFont="1" applyFill="1" applyBorder="1" applyAlignment="1">
      <alignment horizontal="center" vertical="center"/>
    </xf>
    <xf numFmtId="179" fontId="13" fillId="0" borderId="3" xfId="51" applyNumberFormat="1" applyFont="1" applyFill="1" applyBorder="1" applyAlignment="1">
      <alignment horizontal="left" vertical="center"/>
    </xf>
    <xf numFmtId="180" fontId="13" fillId="2" borderId="3" xfId="0" applyNumberFormat="1" applyFont="1" applyFill="1" applyBorder="1" applyAlignment="1">
      <alignment horizontal="center" vertical="center"/>
    </xf>
    <xf numFmtId="179" fontId="13" fillId="3" borderId="3" xfId="0" applyNumberFormat="1" applyFont="1" applyFill="1" applyBorder="1" applyAlignment="1">
      <alignment horizontal="center" vertical="center"/>
    </xf>
    <xf numFmtId="181" fontId="13" fillId="4" borderId="3" xfId="0" applyNumberFormat="1" applyFont="1" applyFill="1" applyBorder="1" applyAlignment="1">
      <alignment horizontal="center" vertical="center"/>
    </xf>
    <xf numFmtId="179" fontId="13" fillId="4" borderId="3" xfId="0" applyNumberFormat="1" applyFont="1" applyFill="1" applyBorder="1" applyAlignment="1">
      <alignment horizontal="center" vertical="center"/>
    </xf>
    <xf numFmtId="179" fontId="13" fillId="5" borderId="3" xfId="0" applyNumberFormat="1" applyFont="1" applyFill="1" applyBorder="1" applyAlignment="1">
      <alignment horizontal="center" vertical="center"/>
    </xf>
    <xf numFmtId="179" fontId="14" fillId="0" borderId="3" xfId="0" applyNumberFormat="1" applyFont="1" applyFill="1" applyBorder="1" applyAlignment="1">
      <alignment horizontal="center" vertical="center"/>
    </xf>
    <xf numFmtId="180" fontId="6" fillId="0" borderId="3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179" fontId="12" fillId="0" borderId="3" xfId="0" applyNumberFormat="1" applyFont="1" applyFill="1" applyBorder="1" applyAlignment="1">
      <alignment horizontal="center" vertical="center"/>
    </xf>
    <xf numFmtId="179" fontId="15" fillId="0" borderId="3" xfId="0" applyNumberFormat="1" applyFont="1" applyFill="1" applyBorder="1" applyAlignment="1">
      <alignment horizontal="center" vertical="center"/>
    </xf>
    <xf numFmtId="179" fontId="16" fillId="0" borderId="3" xfId="0" applyNumberFormat="1" applyFon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/>
    </xf>
    <xf numFmtId="179" fontId="12" fillId="6" borderId="3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/>
    </xf>
    <xf numFmtId="179" fontId="12" fillId="3" borderId="3" xfId="0" applyNumberFormat="1" applyFont="1" applyFill="1" applyBorder="1" applyAlignment="1">
      <alignment horizontal="center" vertical="center" shrinkToFit="1"/>
    </xf>
    <xf numFmtId="179" fontId="17" fillId="0" borderId="3" xfId="30" applyNumberFormat="1" applyFont="1" applyFill="1" applyBorder="1" applyAlignment="1">
      <alignment horizontal="center" vertical="center"/>
    </xf>
    <xf numFmtId="179" fontId="12" fillId="7" borderId="3" xfId="0" applyNumberFormat="1" applyFont="1" applyFill="1" applyBorder="1" applyAlignment="1">
      <alignment horizontal="center" vertical="center" wrapText="1"/>
    </xf>
    <xf numFmtId="179" fontId="13" fillId="8" borderId="3" xfId="0" applyNumberFormat="1" applyFont="1" applyFill="1" applyBorder="1" applyAlignment="1">
      <alignment horizontal="center" vertical="center"/>
    </xf>
    <xf numFmtId="179" fontId="0" fillId="0" borderId="3" xfId="0" applyNumberFormat="1" applyFont="1" applyFill="1" applyBorder="1" applyAlignment="1">
      <alignment horizontal="center" vertical="center"/>
    </xf>
    <xf numFmtId="179" fontId="12" fillId="4" borderId="3" xfId="0" applyNumberFormat="1" applyFont="1" applyFill="1" applyBorder="1" applyAlignment="1">
      <alignment horizontal="center" vertical="center"/>
    </xf>
    <xf numFmtId="179" fontId="15" fillId="9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81" fontId="1" fillId="0" borderId="0" xfId="0" applyNumberFormat="1" applyFont="1" applyFill="1" applyBorder="1" applyAlignment="1">
      <alignment horizontal="center" vertical="center"/>
    </xf>
    <xf numFmtId="181" fontId="18" fillId="0" borderId="0" xfId="0" applyNumberFormat="1" applyFont="1" applyFill="1" applyBorder="1" applyAlignment="1">
      <alignment horizontal="center" vertical="center"/>
    </xf>
    <xf numFmtId="181" fontId="18" fillId="0" borderId="0" xfId="0" applyNumberFormat="1" applyFont="1" applyFill="1" applyAlignment="1">
      <alignment horizontal="center" vertical="center"/>
    </xf>
    <xf numFmtId="179" fontId="14" fillId="0" borderId="3" xfId="0" applyNumberFormat="1" applyFont="1" applyFill="1" applyBorder="1" applyAlignment="1">
      <alignment horizontal="left" vertical="center" wrapText="1"/>
    </xf>
    <xf numFmtId="179" fontId="12" fillId="10" borderId="3" xfId="0" applyNumberFormat="1" applyFont="1" applyFill="1" applyBorder="1" applyAlignment="1">
      <alignment horizontal="center" vertical="center"/>
    </xf>
    <xf numFmtId="179" fontId="15" fillId="0" borderId="3" xfId="0" applyNumberFormat="1" applyFont="1" applyFill="1" applyBorder="1" applyAlignment="1">
      <alignment horizontal="center" vertical="center" wrapText="1"/>
    </xf>
    <xf numFmtId="181" fontId="18" fillId="4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9" fontId="16" fillId="11" borderId="3" xfId="0" applyNumberFormat="1" applyFont="1" applyFill="1" applyBorder="1" applyAlignment="1">
      <alignment horizontal="center" vertical="center"/>
    </xf>
    <xf numFmtId="179" fontId="19" fillId="0" borderId="3" xfId="0" applyNumberFormat="1" applyFont="1" applyBorder="1" applyAlignment="1">
      <alignment horizontal="center" vertical="center"/>
    </xf>
    <xf numFmtId="179" fontId="20" fillId="0" borderId="3" xfId="0" applyNumberFormat="1" applyFont="1" applyFill="1" applyBorder="1" applyAlignment="1">
      <alignment horizontal="center" vertical="center"/>
    </xf>
    <xf numFmtId="0" fontId="13" fillId="3" borderId="3" xfId="0" applyNumberFormat="1" applyFont="1" applyFill="1" applyBorder="1" applyAlignment="1">
      <alignment horizontal="center" vertical="center"/>
    </xf>
    <xf numFmtId="179" fontId="0" fillId="12" borderId="3" xfId="0" applyNumberFormat="1" applyFont="1" applyFill="1" applyBorder="1" applyAlignment="1">
      <alignment horizontal="center" vertical="center"/>
    </xf>
    <xf numFmtId="179" fontId="0" fillId="13" borderId="3" xfId="0" applyNumberFormat="1" applyFont="1" applyFill="1" applyBorder="1" applyAlignment="1">
      <alignment horizontal="center" vertical="center"/>
    </xf>
    <xf numFmtId="179" fontId="0" fillId="0" borderId="3" xfId="0" applyNumberFormat="1" applyFont="1" applyBorder="1" applyAlignment="1">
      <alignment horizontal="center" vertical="center"/>
    </xf>
    <xf numFmtId="179" fontId="0" fillId="14" borderId="3" xfId="0" applyNumberFormat="1" applyFont="1" applyFill="1" applyBorder="1" applyAlignment="1">
      <alignment horizontal="center" vertical="center"/>
    </xf>
    <xf numFmtId="17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79" fontId="0" fillId="0" borderId="3" xfId="0" applyNumberFormat="1" applyBorder="1">
      <alignment vertical="center"/>
    </xf>
    <xf numFmtId="0" fontId="21" fillId="11" borderId="3" xfId="0" applyFont="1" applyFill="1" applyBorder="1" applyAlignment="1">
      <alignment horizontal="center" vertical="center"/>
    </xf>
    <xf numFmtId="0" fontId="21" fillId="13" borderId="3" xfId="0" applyFont="1" applyFill="1" applyBorder="1" applyAlignment="1">
      <alignment horizontal="center" vertical="center"/>
    </xf>
    <xf numFmtId="179" fontId="15" fillId="3" borderId="3" xfId="0" applyNumberFormat="1" applyFont="1" applyFill="1" applyBorder="1" applyAlignment="1">
      <alignment horizontal="center" vertical="center" shrinkToFit="1"/>
    </xf>
    <xf numFmtId="179" fontId="15" fillId="4" borderId="3" xfId="0" applyNumberFormat="1" applyFont="1" applyFill="1" applyBorder="1" applyAlignment="1">
      <alignment horizontal="center" vertical="center"/>
    </xf>
    <xf numFmtId="179" fontId="15" fillId="10" borderId="3" xfId="0" applyNumberFormat="1" applyFont="1" applyFill="1" applyBorder="1" applyAlignment="1">
      <alignment horizontal="center" vertical="center"/>
    </xf>
    <xf numFmtId="179" fontId="0" fillId="15" borderId="0" xfId="0" applyNumberFormat="1" applyFill="1">
      <alignment vertical="center"/>
    </xf>
    <xf numFmtId="179" fontId="20" fillId="8" borderId="3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vertical="center"/>
    </xf>
    <xf numFmtId="179" fontId="6" fillId="0" borderId="3" xfId="0" applyNumberFormat="1" applyFont="1" applyFill="1" applyBorder="1" applyAlignment="1" applyProtection="1">
      <alignment horizontal="center" vertical="center"/>
      <protection locked="0"/>
    </xf>
    <xf numFmtId="0" fontId="1" fillId="16" borderId="3" xfId="0" applyFont="1" applyFill="1" applyBorder="1" applyAlignment="1">
      <alignment horizontal="center" vertical="center"/>
    </xf>
    <xf numFmtId="179" fontId="15" fillId="0" borderId="0" xfId="0" applyNumberFormat="1" applyFont="1" applyFill="1" applyAlignment="1">
      <alignment horizontal="center" vertical="center"/>
    </xf>
    <xf numFmtId="49" fontId="22" fillId="0" borderId="0" xfId="0" applyNumberFormat="1" applyFont="1" applyFill="1" applyAlignment="1">
      <alignment horizontal="center"/>
    </xf>
    <xf numFmtId="14" fontId="0" fillId="0" borderId="3" xfId="0" applyNumberFormat="1" applyFont="1" applyFill="1" applyBorder="1" applyAlignment="1">
      <alignment horizontal="center" vertical="center"/>
    </xf>
    <xf numFmtId="0" fontId="13" fillId="5" borderId="3" xfId="0" applyNumberFormat="1" applyFont="1" applyFill="1" applyBorder="1" applyAlignment="1">
      <alignment horizontal="center" vertical="center"/>
    </xf>
    <xf numFmtId="0" fontId="23" fillId="0" borderId="3" xfId="0" applyNumberFormat="1" applyFont="1" applyFill="1" applyBorder="1" applyAlignment="1">
      <alignment horizontal="center" vertical="center"/>
    </xf>
    <xf numFmtId="179" fontId="23" fillId="0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179" fontId="5" fillId="0" borderId="3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176" fontId="24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1" fillId="5" borderId="0" xfId="0" applyFont="1" applyFill="1" applyAlignment="1">
      <alignment vertical="center"/>
    </xf>
    <xf numFmtId="179" fontId="28" fillId="0" borderId="3" xfId="0" applyNumberFormat="1" applyFont="1" applyFill="1" applyBorder="1" applyAlignment="1">
      <alignment horizontal="center" vertical="center"/>
    </xf>
    <xf numFmtId="179" fontId="26" fillId="4" borderId="3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179" fontId="23" fillId="3" borderId="3" xfId="0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79" fontId="30" fillId="0" borderId="3" xfId="0" applyNumberFormat="1" applyFont="1" applyFill="1" applyBorder="1" applyAlignment="1">
      <alignment horizontal="center" vertical="center"/>
    </xf>
    <xf numFmtId="179" fontId="31" fillId="4" borderId="3" xfId="0" applyNumberFormat="1" applyFont="1" applyFill="1" applyBorder="1" applyAlignment="1">
      <alignment horizontal="center" vertical="center"/>
    </xf>
    <xf numFmtId="179" fontId="14" fillId="8" borderId="3" xfId="0" applyNumberFormat="1" applyFont="1" applyFill="1" applyBorder="1" applyAlignment="1">
      <alignment horizontal="center" vertical="center"/>
    </xf>
    <xf numFmtId="182" fontId="6" fillId="0" borderId="3" xfId="0" applyNumberFormat="1" applyFont="1" applyFill="1" applyBorder="1" applyAlignment="1">
      <alignment horizontal="center" vertical="center"/>
    </xf>
    <xf numFmtId="179" fontId="6" fillId="8" borderId="3" xfId="0" applyNumberFormat="1" applyFont="1" applyFill="1" applyBorder="1" applyAlignment="1">
      <alignment horizontal="center" vertical="center"/>
    </xf>
    <xf numFmtId="179" fontId="23" fillId="4" borderId="3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15" borderId="0" xfId="0" applyFont="1" applyFill="1" applyBorder="1" applyAlignment="1">
      <alignment vertical="center"/>
    </xf>
    <xf numFmtId="0" fontId="1" fillId="17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vertical="center"/>
    </xf>
    <xf numFmtId="0" fontId="33" fillId="13" borderId="0" xfId="0" applyFont="1" applyFill="1" applyBorder="1" applyAlignment="1">
      <alignment vertical="center"/>
    </xf>
    <xf numFmtId="179" fontId="32" fillId="18" borderId="0" xfId="0" applyNumberFormat="1" applyFont="1" applyFill="1" applyBorder="1" applyAlignment="1">
      <alignment vertical="center"/>
    </xf>
    <xf numFmtId="179" fontId="32" fillId="13" borderId="0" xfId="0" applyNumberFormat="1" applyFont="1" applyFill="1" applyBorder="1" applyAlignment="1">
      <alignment vertical="center"/>
    </xf>
    <xf numFmtId="0" fontId="33" fillId="17" borderId="0" xfId="0" applyFont="1" applyFill="1" applyBorder="1" applyAlignment="1">
      <alignment vertical="center"/>
    </xf>
    <xf numFmtId="179" fontId="32" fillId="19" borderId="0" xfId="0" applyNumberFormat="1" applyFont="1" applyFill="1" applyBorder="1" applyAlignment="1">
      <alignment vertical="center"/>
    </xf>
    <xf numFmtId="179" fontId="20" fillId="18" borderId="0" xfId="0" applyNumberFormat="1" applyFont="1" applyFill="1" applyBorder="1" applyAlignment="1">
      <alignment vertical="center"/>
    </xf>
    <xf numFmtId="0" fontId="33" fillId="2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179" fontId="20" fillId="21" borderId="0" xfId="0" applyNumberFormat="1" applyFont="1" applyFill="1" applyBorder="1" applyAlignment="1">
      <alignment vertical="center"/>
    </xf>
    <xf numFmtId="179" fontId="32" fillId="21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179" fontId="32" fillId="3" borderId="0" xfId="0" applyNumberFormat="1" applyFont="1" applyFill="1" applyBorder="1" applyAlignment="1">
      <alignment vertical="center"/>
    </xf>
    <xf numFmtId="179" fontId="32" fillId="15" borderId="0" xfId="0" applyNumberFormat="1" applyFont="1" applyFill="1" applyBorder="1" applyAlignment="1">
      <alignment vertical="center"/>
    </xf>
    <xf numFmtId="179" fontId="14" fillId="0" borderId="3" xfId="0" applyNumberFormat="1" applyFont="1" applyFill="1" applyBorder="1" applyAlignment="1">
      <alignment horizontal="left" vertical="center"/>
    </xf>
    <xf numFmtId="179" fontId="23" fillId="10" borderId="3" xfId="0" applyNumberFormat="1" applyFont="1" applyFill="1" applyBorder="1" applyAlignment="1">
      <alignment horizontal="center" vertical="center"/>
    </xf>
    <xf numFmtId="179" fontId="23" fillId="0" borderId="3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0" fontId="32" fillId="13" borderId="0" xfId="0" applyFont="1" applyFill="1" applyBorder="1" applyAlignment="1">
      <alignment vertical="center"/>
    </xf>
    <xf numFmtId="176" fontId="32" fillId="21" borderId="0" xfId="0" applyNumberFormat="1" applyFont="1" applyFill="1" applyBorder="1" applyAlignment="1">
      <alignment vertical="center"/>
    </xf>
    <xf numFmtId="176" fontId="32" fillId="3" borderId="0" xfId="0" applyNumberFormat="1" applyFont="1" applyFill="1" applyBorder="1" applyAlignment="1">
      <alignment vertical="center"/>
    </xf>
    <xf numFmtId="179" fontId="32" fillId="22" borderId="0" xfId="0" applyNumberFormat="1" applyFont="1" applyFill="1" applyBorder="1" applyAlignment="1">
      <alignment vertical="center"/>
    </xf>
    <xf numFmtId="179" fontId="15" fillId="0" borderId="0" xfId="0" applyNumberFormat="1" applyFont="1" applyFill="1" applyBorder="1" applyAlignment="1">
      <alignment horizontal="center" vertical="center" wrapText="1"/>
    </xf>
    <xf numFmtId="181" fontId="35" fillId="0" borderId="0" xfId="0" applyNumberFormat="1" applyFont="1" applyFill="1" applyBorder="1" applyAlignment="1">
      <alignment horizontal="center" vertical="center"/>
    </xf>
    <xf numFmtId="179" fontId="13" fillId="0" borderId="0" xfId="0" applyNumberFormat="1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179" fontId="13" fillId="13" borderId="0" xfId="0" applyNumberFormat="1" applyFont="1" applyFill="1" applyBorder="1" applyAlignment="1">
      <alignment horizontal="center" vertical="center"/>
    </xf>
    <xf numFmtId="181" fontId="18" fillId="4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81" fontId="18" fillId="13" borderId="0" xfId="0" applyNumberFormat="1" applyFont="1" applyFill="1" applyBorder="1" applyAlignment="1">
      <alignment horizontal="center" vertical="center"/>
    </xf>
    <xf numFmtId="179" fontId="23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179" fontId="0" fillId="4" borderId="0" xfId="0" applyNumberFormat="1" applyFill="1">
      <alignment vertical="center"/>
    </xf>
    <xf numFmtId="0" fontId="36" fillId="0" borderId="0" xfId="0" applyFont="1">
      <alignment vertical="center"/>
    </xf>
    <xf numFmtId="0" fontId="0" fillId="4" borderId="0" xfId="0" applyFill="1">
      <alignment vertical="center"/>
    </xf>
    <xf numFmtId="179" fontId="31" fillId="0" borderId="0" xfId="0" applyNumberFormat="1" applyFont="1">
      <alignment vertical="center"/>
    </xf>
    <xf numFmtId="0" fontId="37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/>
    </xf>
    <xf numFmtId="0" fontId="19" fillId="13" borderId="3" xfId="0" applyFont="1" applyFill="1" applyBorder="1" applyAlignment="1">
      <alignment horizontal="center" vertical="center"/>
    </xf>
    <xf numFmtId="0" fontId="19" fillId="13" borderId="3" xfId="0" applyFont="1" applyFill="1" applyBorder="1" applyAlignment="1">
      <alignment vertical="center"/>
    </xf>
    <xf numFmtId="14" fontId="19" fillId="13" borderId="3" xfId="0" applyNumberFormat="1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177" fontId="38" fillId="0" borderId="0" xfId="0" applyNumberFormat="1" applyFont="1" applyFill="1" applyBorder="1" applyAlignment="1">
      <alignment vertical="center"/>
    </xf>
    <xf numFmtId="179" fontId="33" fillId="13" borderId="3" xfId="0" applyNumberFormat="1" applyFont="1" applyFill="1" applyBorder="1" applyAlignment="1">
      <alignment horizontal="center" vertical="center" shrinkToFit="1"/>
    </xf>
    <xf numFmtId="179" fontId="33" fillId="0" borderId="3" xfId="0" applyNumberFormat="1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/>
    </xf>
    <xf numFmtId="177" fontId="42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vertical="center" wrapText="1"/>
    </xf>
    <xf numFmtId="179" fontId="42" fillId="0" borderId="0" xfId="0" applyNumberFormat="1" applyFont="1" applyFill="1" applyBorder="1" applyAlignment="1">
      <alignment horizontal="center" vertical="center"/>
    </xf>
    <xf numFmtId="0" fontId="9" fillId="19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horizontal="center" vertical="center"/>
    </xf>
    <xf numFmtId="0" fontId="9" fillId="13" borderId="3" xfId="0" applyFont="1" applyFill="1" applyBorder="1" applyAlignment="1">
      <alignment vertical="center"/>
    </xf>
    <xf numFmtId="14" fontId="9" fillId="13" borderId="3" xfId="0" applyNumberFormat="1" applyFont="1" applyFill="1" applyBorder="1" applyAlignment="1">
      <alignment horizontal="center" vertical="center"/>
    </xf>
    <xf numFmtId="0" fontId="46" fillId="13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center"/>
    </xf>
    <xf numFmtId="179" fontId="43" fillId="13" borderId="3" xfId="0" applyNumberFormat="1" applyFont="1" applyFill="1" applyBorder="1" applyAlignment="1">
      <alignment horizontal="center" vertical="center" shrinkToFit="1"/>
    </xf>
    <xf numFmtId="179" fontId="43" fillId="0" borderId="3" xfId="0" applyNumberFormat="1" applyFont="1" applyFill="1" applyBorder="1" applyAlignment="1">
      <alignment horizontal="center" vertical="center" shrinkToFit="1"/>
    </xf>
    <xf numFmtId="177" fontId="37" fillId="0" borderId="3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 shrinkToFit="1"/>
    </xf>
    <xf numFmtId="0" fontId="37" fillId="13" borderId="0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/>
    </xf>
    <xf numFmtId="0" fontId="37" fillId="13" borderId="3" xfId="0" applyNumberFormat="1" applyFont="1" applyFill="1" applyBorder="1" applyAlignment="1">
      <alignment horizontal="center" vertical="center" shrinkToFit="1"/>
    </xf>
    <xf numFmtId="177" fontId="37" fillId="13" borderId="8" xfId="0" applyNumberFormat="1" applyFont="1" applyFill="1" applyBorder="1" applyAlignment="1">
      <alignment horizontal="center" vertical="center"/>
    </xf>
    <xf numFmtId="14" fontId="37" fillId="13" borderId="3" xfId="0" applyNumberFormat="1" applyFont="1" applyFill="1" applyBorder="1" applyAlignment="1">
      <alignment horizontal="center" vertical="center" shrinkToFit="1"/>
    </xf>
    <xf numFmtId="177" fontId="37" fillId="13" borderId="3" xfId="0" applyNumberFormat="1" applyFont="1" applyFill="1" applyBorder="1" applyAlignment="1">
      <alignment horizontal="center" vertical="center"/>
    </xf>
    <xf numFmtId="177" fontId="37" fillId="13" borderId="9" xfId="0" applyNumberFormat="1" applyFont="1" applyFill="1" applyBorder="1" applyAlignment="1">
      <alignment horizontal="center" vertical="center"/>
    </xf>
    <xf numFmtId="14" fontId="37" fillId="13" borderId="3" xfId="0" applyNumberFormat="1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 shrinkToFit="1"/>
    </xf>
    <xf numFmtId="179" fontId="37" fillId="0" borderId="3" xfId="0" applyNumberFormat="1" applyFont="1" applyFill="1" applyBorder="1" applyAlignment="1">
      <alignment horizontal="center" vertical="center" shrinkToFit="1"/>
    </xf>
    <xf numFmtId="0" fontId="37" fillId="0" borderId="0" xfId="0" applyFont="1" applyFill="1" applyBorder="1" applyAlignment="1">
      <alignment horizontal="center" vertical="center" shrinkToFit="1"/>
    </xf>
    <xf numFmtId="179" fontId="37" fillId="0" borderId="0" xfId="0" applyNumberFormat="1" applyFont="1" applyFill="1" applyBorder="1" applyAlignment="1">
      <alignment horizontal="center" vertical="center" shrinkToFit="1"/>
    </xf>
    <xf numFmtId="177" fontId="37" fillId="0" borderId="0" xfId="0" applyNumberFormat="1" applyFont="1" applyFill="1" applyBorder="1" applyAlignment="1">
      <alignment horizontal="center" vertical="center"/>
    </xf>
    <xf numFmtId="179" fontId="37" fillId="13" borderId="0" xfId="0" applyNumberFormat="1" applyFont="1" applyFill="1" applyBorder="1" applyAlignment="1">
      <alignment horizontal="center" vertical="center" shrinkToFit="1"/>
    </xf>
    <xf numFmtId="0" fontId="37" fillId="13" borderId="0" xfId="0" applyFont="1" applyFill="1" applyBorder="1" applyAlignment="1">
      <alignment horizontal="center" vertical="center" shrinkToFit="1"/>
    </xf>
    <xf numFmtId="178" fontId="43" fillId="0" borderId="10" xfId="0" applyNumberFormat="1" applyFont="1" applyFill="1" applyBorder="1" applyAlignment="1">
      <alignment horizontal="center" vertical="center" wrapText="1" shrinkToFit="1"/>
    </xf>
    <xf numFmtId="0" fontId="43" fillId="23" borderId="3" xfId="0" applyFont="1" applyFill="1" applyBorder="1" applyAlignment="1">
      <alignment horizontal="center" vertical="center" wrapText="1"/>
    </xf>
    <xf numFmtId="178" fontId="43" fillId="0" borderId="3" xfId="0" applyNumberFormat="1" applyFont="1" applyFill="1" applyBorder="1" applyAlignment="1">
      <alignment horizontal="center" vertical="center" wrapText="1" shrinkToFit="1"/>
    </xf>
    <xf numFmtId="0" fontId="43" fillId="0" borderId="3" xfId="0" applyFont="1" applyFill="1" applyBorder="1" applyAlignment="1">
      <alignment horizontal="center" vertical="center" wrapText="1" shrinkToFit="1"/>
    </xf>
    <xf numFmtId="0" fontId="43" fillId="0" borderId="3" xfId="0" applyFont="1" applyFill="1" applyBorder="1" applyAlignment="1">
      <alignment horizontal="center" vertical="center" shrinkToFit="1"/>
    </xf>
    <xf numFmtId="178" fontId="43" fillId="0" borderId="11" xfId="0" applyNumberFormat="1" applyFont="1" applyFill="1" applyBorder="1" applyAlignment="1">
      <alignment horizontal="center" vertical="center" wrapText="1" shrinkToFit="1"/>
    </xf>
    <xf numFmtId="176" fontId="37" fillId="13" borderId="3" xfId="0" applyNumberFormat="1" applyFont="1" applyFill="1" applyBorder="1" applyAlignment="1">
      <alignment horizontal="center" vertical="center" shrinkToFit="1"/>
    </xf>
    <xf numFmtId="179" fontId="46" fillId="13" borderId="3" xfId="0" applyNumberFormat="1" applyFont="1" applyFill="1" applyBorder="1" applyAlignment="1">
      <alignment horizontal="center" vertical="center" shrinkToFit="1"/>
    </xf>
    <xf numFmtId="179" fontId="37" fillId="13" borderId="3" xfId="0" applyNumberFormat="1" applyFont="1" applyFill="1" applyBorder="1" applyAlignment="1">
      <alignment horizontal="center" vertical="center" shrinkToFit="1"/>
    </xf>
    <xf numFmtId="179" fontId="37" fillId="13" borderId="3" xfId="0" applyNumberFormat="1" applyFont="1" applyFill="1" applyBorder="1" applyAlignment="1">
      <alignment horizontal="center" vertical="center" wrapText="1" shrinkToFit="1"/>
    </xf>
    <xf numFmtId="0" fontId="9" fillId="24" borderId="3" xfId="0" applyFont="1" applyFill="1" applyBorder="1" applyAlignment="1">
      <alignment horizontal="center" vertical="center"/>
    </xf>
    <xf numFmtId="179" fontId="37" fillId="4" borderId="3" xfId="0" applyNumberFormat="1" applyFont="1" applyFill="1" applyBorder="1" applyAlignment="1">
      <alignment horizontal="center" vertical="center" shrinkToFit="1"/>
    </xf>
    <xf numFmtId="179" fontId="37" fillId="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47" fillId="13" borderId="0" xfId="0" applyNumberFormat="1" applyFont="1" applyFill="1" applyBorder="1" applyAlignment="1">
      <alignment horizontal="center"/>
    </xf>
    <xf numFmtId="0" fontId="43" fillId="0" borderId="3" xfId="0" applyFont="1" applyFill="1" applyBorder="1" applyAlignment="1">
      <alignment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 shrinkToFit="1"/>
    </xf>
    <xf numFmtId="181" fontId="37" fillId="0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horizontal="left" vertical="center"/>
    </xf>
    <xf numFmtId="179" fontId="37" fillId="13" borderId="0" xfId="0" applyNumberFormat="1" applyFont="1" applyFill="1" applyBorder="1" applyAlignment="1">
      <alignment horizontal="center" vertical="center"/>
    </xf>
    <xf numFmtId="181" fontId="37" fillId="13" borderId="0" xfId="0" applyNumberFormat="1" applyFont="1" applyFill="1" applyBorder="1" applyAlignment="1">
      <alignment horizontal="center" vertical="center"/>
    </xf>
    <xf numFmtId="179" fontId="43" fillId="0" borderId="3" xfId="0" applyNumberFormat="1" applyFont="1" applyFill="1" applyBorder="1" applyAlignment="1">
      <alignment horizontal="center" vertical="center" wrapText="1"/>
    </xf>
    <xf numFmtId="179" fontId="48" fillId="0" borderId="3" xfId="0" applyNumberFormat="1" applyFont="1" applyFill="1" applyBorder="1" applyAlignment="1">
      <alignment horizontal="center" vertical="center" shrinkToFit="1"/>
    </xf>
    <xf numFmtId="181" fontId="37" fillId="0" borderId="3" xfId="0" applyNumberFormat="1" applyFont="1" applyFill="1" applyBorder="1" applyAlignment="1">
      <alignment horizontal="center" vertical="center"/>
    </xf>
    <xf numFmtId="0" fontId="37" fillId="0" borderId="3" xfId="0" applyNumberFormat="1" applyFont="1" applyFill="1" applyBorder="1" applyAlignment="1">
      <alignment horizontal="center" vertical="center" shrinkToFit="1"/>
    </xf>
    <xf numFmtId="0" fontId="37" fillId="13" borderId="0" xfId="0" applyNumberFormat="1" applyFont="1" applyFill="1" applyBorder="1" applyAlignment="1">
      <alignment horizontal="center" vertical="center" shrinkToFit="1"/>
    </xf>
    <xf numFmtId="0" fontId="43" fillId="0" borderId="3" xfId="0" applyNumberFormat="1" applyFont="1" applyFill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/>
    </xf>
    <xf numFmtId="182" fontId="37" fillId="0" borderId="11" xfId="0" applyNumberFormat="1" applyFont="1" applyFill="1" applyBorder="1" applyAlignment="1">
      <alignment horizontal="center" vertical="center" shrinkToFit="1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horizontal="left" vertical="center"/>
    </xf>
    <xf numFmtId="0" fontId="37" fillId="0" borderId="11" xfId="0" applyFont="1" applyFill="1" applyBorder="1" applyAlignment="1">
      <alignment horizontal="center" vertical="center" shrinkToFit="1"/>
    </xf>
    <xf numFmtId="0" fontId="37" fillId="0" borderId="11" xfId="0" applyNumberFormat="1" applyFont="1" applyFill="1" applyBorder="1" applyAlignment="1">
      <alignment vertical="center" shrinkToFit="1"/>
    </xf>
    <xf numFmtId="0" fontId="37" fillId="0" borderId="0" xfId="0" applyNumberFormat="1" applyFont="1" applyFill="1" applyBorder="1" applyAlignment="1">
      <alignment horizontal="left" vertical="center" shrinkToFit="1"/>
    </xf>
    <xf numFmtId="0" fontId="43" fillId="19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9" fontId="37" fillId="0" borderId="0" xfId="0" applyNumberFormat="1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3" fillId="13" borderId="3" xfId="0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/>
    </xf>
    <xf numFmtId="177" fontId="49" fillId="0" borderId="3" xfId="0" applyNumberFormat="1" applyFont="1" applyFill="1" applyBorder="1" applyAlignment="1">
      <alignment horizontal="center" vertical="center" shrinkToFit="1"/>
    </xf>
    <xf numFmtId="0" fontId="49" fillId="0" borderId="3" xfId="0" applyFont="1" applyFill="1" applyBorder="1" applyAlignment="1">
      <alignment horizontal="center" vertical="center" shrinkToFit="1"/>
    </xf>
    <xf numFmtId="179" fontId="49" fillId="0" borderId="3" xfId="0" applyNumberFormat="1" applyFont="1" applyFill="1" applyBorder="1" applyAlignment="1">
      <alignment horizontal="center" vertical="center" shrinkToFit="1"/>
    </xf>
    <xf numFmtId="177" fontId="49" fillId="0" borderId="3" xfId="0" applyNumberFormat="1" applyFont="1" applyFill="1" applyBorder="1" applyAlignment="1">
      <alignment horizontal="center" vertical="center"/>
    </xf>
    <xf numFmtId="181" fontId="49" fillId="0" borderId="3" xfId="0" applyNumberFormat="1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179" fontId="43" fillId="13" borderId="3" xfId="0" applyNumberFormat="1" applyFont="1" applyFill="1" applyBorder="1" applyAlignment="1">
      <alignment horizontal="center" vertical="center" wrapText="1"/>
    </xf>
    <xf numFmtId="0" fontId="43" fillId="4" borderId="3" xfId="0" applyFont="1" applyFill="1" applyBorder="1" applyAlignment="1">
      <alignment horizontal="center" vertical="center" wrapText="1"/>
    </xf>
    <xf numFmtId="176" fontId="51" fillId="0" borderId="11" xfId="0" applyNumberFormat="1" applyFont="1" applyFill="1" applyBorder="1" applyAlignment="1">
      <alignment horizontal="center" vertical="center" shrinkToFit="1"/>
    </xf>
    <xf numFmtId="181" fontId="51" fillId="0" borderId="3" xfId="0" applyNumberFormat="1" applyFont="1" applyFill="1" applyBorder="1" applyAlignment="1">
      <alignment horizontal="center" vertical="center" shrinkToFit="1"/>
    </xf>
    <xf numFmtId="0" fontId="49" fillId="0" borderId="3" xfId="0" applyFont="1" applyFill="1" applyBorder="1" applyAlignment="1">
      <alignment horizontal="center" vertical="center" shrinkToFit="1"/>
    </xf>
    <xf numFmtId="179" fontId="51" fillId="0" borderId="3" xfId="0" applyNumberFormat="1" applyFont="1" applyFill="1" applyBorder="1" applyAlignment="1">
      <alignment horizontal="center" vertical="center" shrinkToFit="1"/>
    </xf>
    <xf numFmtId="179" fontId="49" fillId="0" borderId="3" xfId="0" applyNumberFormat="1" applyFont="1" applyFill="1" applyBorder="1" applyAlignment="1">
      <alignment horizontal="center" vertical="center" shrinkToFit="1"/>
    </xf>
    <xf numFmtId="179" fontId="37" fillId="0" borderId="3" xfId="0" applyNumberFormat="1" applyFont="1" applyFill="1" applyBorder="1" applyAlignment="1">
      <alignment horizontal="center" vertical="center" shrinkToFit="1"/>
    </xf>
    <xf numFmtId="0" fontId="51" fillId="0" borderId="11" xfId="0" applyFont="1" applyFill="1" applyBorder="1" applyAlignment="1">
      <alignment horizontal="center" vertical="center" shrinkToFit="1"/>
    </xf>
    <xf numFmtId="179" fontId="49" fillId="0" borderId="3" xfId="0" applyNumberFormat="1" applyFont="1" applyFill="1" applyBorder="1" applyAlignment="1">
      <alignment horizontal="center" vertical="center"/>
    </xf>
    <xf numFmtId="0" fontId="43" fillId="25" borderId="3" xfId="0" applyFont="1" applyFill="1" applyBorder="1" applyAlignment="1">
      <alignment horizontal="center" vertical="center" wrapText="1"/>
    </xf>
    <xf numFmtId="0" fontId="43" fillId="25" borderId="0" xfId="0" applyFont="1" applyFill="1" applyBorder="1" applyAlignment="1">
      <alignment vertical="center" wrapText="1"/>
    </xf>
    <xf numFmtId="0" fontId="43" fillId="5" borderId="3" xfId="0" applyFont="1" applyFill="1" applyBorder="1" applyAlignment="1">
      <alignment horizontal="center" vertical="center" wrapText="1"/>
    </xf>
    <xf numFmtId="179" fontId="51" fillId="0" borderId="3" xfId="0" applyNumberFormat="1" applyFont="1" applyFill="1" applyBorder="1" applyAlignment="1">
      <alignment horizontal="center" vertical="center" shrinkToFit="1"/>
    </xf>
    <xf numFmtId="179" fontId="37" fillId="0" borderId="3" xfId="0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left" vertical="center" shrinkToFit="1"/>
    </xf>
    <xf numFmtId="0" fontId="37" fillId="13" borderId="0" xfId="0" applyFont="1" applyFill="1" applyBorder="1" applyAlignment="1">
      <alignment horizontal="left" vertical="center" shrinkToFit="1"/>
    </xf>
    <xf numFmtId="0" fontId="46" fillId="0" borderId="0" xfId="0" applyFont="1" applyFill="1" applyBorder="1" applyAlignment="1">
      <alignment horizontal="left" vertical="center" shrinkToFit="1"/>
    </xf>
    <xf numFmtId="0" fontId="37" fillId="4" borderId="0" xfId="0" applyFont="1" applyFill="1" applyBorder="1" applyAlignment="1">
      <alignment horizontal="left" vertical="center" shrinkToFit="1"/>
    </xf>
    <xf numFmtId="0" fontId="49" fillId="13" borderId="0" xfId="0" applyFont="1" applyFill="1" applyBorder="1" applyAlignment="1">
      <alignment horizontal="center" vertical="center" shrinkToFit="1"/>
    </xf>
    <xf numFmtId="179" fontId="37" fillId="0" borderId="3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179" fontId="37" fillId="0" borderId="0" xfId="0" applyNumberFormat="1" applyFont="1" applyFill="1" applyAlignment="1">
      <alignment horizontal="center" vertical="center"/>
    </xf>
    <xf numFmtId="176" fontId="37" fillId="0" borderId="0" xfId="0" applyNumberFormat="1" applyFont="1" applyFill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179" fontId="37" fillId="3" borderId="3" xfId="0" applyNumberFormat="1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vertical="center"/>
    </xf>
    <xf numFmtId="0" fontId="43" fillId="4" borderId="0" xfId="0" applyFont="1" applyFill="1" applyBorder="1" applyAlignment="1">
      <alignment horizontal="center" vertical="center"/>
    </xf>
    <xf numFmtId="177" fontId="43" fillId="0" borderId="0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177" fontId="43" fillId="0" borderId="12" xfId="0" applyNumberFormat="1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 wrapText="1"/>
    </xf>
    <xf numFmtId="177" fontId="43" fillId="0" borderId="10" xfId="0" applyNumberFormat="1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178" fontId="43" fillId="26" borderId="3" xfId="0" applyNumberFormat="1" applyFont="1" applyFill="1" applyBorder="1" applyAlignment="1">
      <alignment horizontal="center" vertical="center"/>
    </xf>
    <xf numFmtId="177" fontId="43" fillId="0" borderId="11" xfId="0" applyNumberFormat="1" applyFont="1" applyFill="1" applyBorder="1" applyAlignment="1">
      <alignment horizontal="center" vertical="center" wrapText="1"/>
    </xf>
    <xf numFmtId="0" fontId="43" fillId="13" borderId="3" xfId="0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 shrinkToFit="1"/>
    </xf>
    <xf numFmtId="177" fontId="43" fillId="13" borderId="3" xfId="0" applyNumberFormat="1" applyFont="1" applyFill="1" applyBorder="1" applyAlignment="1">
      <alignment horizontal="center" vertical="center" shrinkToFit="1"/>
    </xf>
    <xf numFmtId="14" fontId="43" fillId="13" borderId="3" xfId="0" applyNumberFormat="1" applyFont="1" applyFill="1" applyBorder="1" applyAlignment="1">
      <alignment horizontal="center" vertical="center" shrinkToFit="1"/>
    </xf>
    <xf numFmtId="0" fontId="43" fillId="13" borderId="3" xfId="0" applyNumberFormat="1" applyFont="1" applyFill="1" applyBorder="1" applyAlignment="1">
      <alignment horizontal="center" vertical="center" shrinkToFit="1"/>
    </xf>
    <xf numFmtId="179" fontId="43" fillId="0" borderId="3" xfId="0" applyNumberFormat="1" applyFont="1" applyFill="1" applyBorder="1" applyAlignment="1">
      <alignment vertical="center" shrinkToFit="1"/>
    </xf>
    <xf numFmtId="179" fontId="43" fillId="0" borderId="3" xfId="50" applyNumberFormat="1" applyFont="1" applyFill="1" applyBorder="1" applyAlignment="1">
      <alignment horizontal="center" vertical="center" shrinkToFit="1"/>
    </xf>
    <xf numFmtId="179" fontId="43" fillId="0" borderId="0" xfId="50" applyNumberFormat="1" applyFont="1" applyFill="1" applyBorder="1" applyAlignment="1">
      <alignment horizontal="center" vertical="center" shrinkToFit="1"/>
    </xf>
    <xf numFmtId="177" fontId="43" fillId="0" borderId="0" xfId="0" applyNumberFormat="1" applyFont="1" applyFill="1" applyBorder="1" applyAlignment="1">
      <alignment vertical="center"/>
    </xf>
    <xf numFmtId="179" fontId="43" fillId="0" borderId="0" xfId="0" applyNumberFormat="1" applyFont="1" applyFill="1" applyBorder="1" applyAlignment="1">
      <alignment shrinkToFit="1"/>
    </xf>
    <xf numFmtId="179" fontId="43" fillId="0" borderId="0" xfId="0" applyNumberFormat="1" applyFont="1" applyFill="1" applyBorder="1" applyAlignment="1">
      <alignment horizontal="center" vertical="center" shrinkToFit="1"/>
    </xf>
    <xf numFmtId="182" fontId="43" fillId="0" borderId="0" xfId="0" applyNumberFormat="1" applyFont="1" applyFill="1" applyBorder="1" applyAlignment="1">
      <alignment horizontal="center" vertical="center"/>
    </xf>
    <xf numFmtId="179" fontId="43" fillId="0" borderId="12" xfId="0" applyNumberFormat="1" applyFont="1" applyFill="1" applyBorder="1" applyAlignment="1">
      <alignment horizontal="center" vertical="center" shrinkToFit="1"/>
    </xf>
    <xf numFmtId="0" fontId="43" fillId="0" borderId="12" xfId="0" applyFont="1" applyFill="1" applyBorder="1" applyAlignment="1">
      <alignment horizontal="center" vertical="center" shrinkToFit="1"/>
    </xf>
    <xf numFmtId="178" fontId="43" fillId="26" borderId="10" xfId="0" applyNumberFormat="1" applyFont="1" applyFill="1" applyBorder="1" applyAlignment="1">
      <alignment horizontal="center" vertical="center" wrapText="1" shrinkToFit="1"/>
    </xf>
    <xf numFmtId="178" fontId="43" fillId="26" borderId="3" xfId="0" applyNumberFormat="1" applyFont="1" applyFill="1" applyBorder="1" applyAlignment="1">
      <alignment horizontal="center" vertical="center" shrinkToFit="1"/>
    </xf>
    <xf numFmtId="178" fontId="43" fillId="0" borderId="3" xfId="0" applyNumberFormat="1" applyFont="1" applyFill="1" applyBorder="1" applyAlignment="1">
      <alignment horizontal="center" vertical="center" wrapText="1"/>
    </xf>
    <xf numFmtId="178" fontId="43" fillId="26" borderId="11" xfId="0" applyNumberFormat="1" applyFont="1" applyFill="1" applyBorder="1" applyAlignment="1">
      <alignment horizontal="center" vertical="center" wrapText="1" shrinkToFit="1"/>
    </xf>
    <xf numFmtId="182" fontId="43" fillId="0" borderId="3" xfId="0" applyNumberFormat="1" applyFont="1" applyFill="1" applyBorder="1" applyAlignment="1">
      <alignment horizontal="center" vertical="center" wrapText="1" shrinkToFit="1"/>
    </xf>
    <xf numFmtId="179" fontId="43" fillId="13" borderId="3" xfId="0" applyNumberFormat="1" applyFont="1" applyFill="1" applyBorder="1" applyAlignment="1">
      <alignment horizontal="center" vertical="center" wrapText="1" shrinkToFit="1"/>
    </xf>
    <xf numFmtId="179" fontId="43" fillId="0" borderId="0" xfId="0" applyNumberFormat="1" applyFont="1" applyFill="1" applyBorder="1" applyAlignment="1">
      <alignment vertical="center" shrinkToFit="1"/>
    </xf>
    <xf numFmtId="0" fontId="52" fillId="0" borderId="0" xfId="0" applyFont="1" applyFill="1" applyBorder="1" applyAlignment="1">
      <alignment vertical="center"/>
    </xf>
    <xf numFmtId="0" fontId="53" fillId="3" borderId="3" xfId="0" applyFont="1" applyFill="1" applyBorder="1" applyAlignment="1">
      <alignment horizontal="center" vertical="center" shrinkToFit="1"/>
    </xf>
    <xf numFmtId="179" fontId="43" fillId="0" borderId="12" xfId="0" applyNumberFormat="1" applyFont="1" applyFill="1" applyBorder="1" applyAlignment="1">
      <alignment horizontal="center" vertical="center"/>
    </xf>
    <xf numFmtId="0" fontId="43" fillId="26" borderId="3" xfId="0" applyFont="1" applyFill="1" applyBorder="1" applyAlignment="1">
      <alignment horizontal="center" vertical="center" wrapText="1"/>
    </xf>
    <xf numFmtId="179" fontId="54" fillId="0" borderId="3" xfId="0" applyNumberFormat="1" applyFont="1" applyFill="1" applyBorder="1" applyAlignment="1">
      <alignment horizontal="center" vertical="center" shrinkToFit="1"/>
    </xf>
    <xf numFmtId="179" fontId="43" fillId="0" borderId="0" xfId="0" applyNumberFormat="1" applyFont="1" applyFill="1" applyBorder="1" applyAlignment="1">
      <alignment vertical="center"/>
    </xf>
    <xf numFmtId="182" fontId="43" fillId="0" borderId="0" xfId="0" applyNumberFormat="1" applyFont="1" applyFill="1" applyBorder="1" applyAlignment="1">
      <alignment horizontal="center" vertical="center" shrinkToFit="1"/>
    </xf>
    <xf numFmtId="182" fontId="43" fillId="26" borderId="3" xfId="0" applyNumberFormat="1" applyFont="1" applyFill="1" applyBorder="1" applyAlignment="1">
      <alignment horizontal="center" vertical="center" wrapText="1"/>
    </xf>
    <xf numFmtId="179" fontId="43" fillId="0" borderId="0" xfId="0" applyNumberFormat="1" applyFont="1" applyFill="1" applyAlignment="1">
      <alignment horizontal="center" vertical="center" shrinkToFit="1"/>
    </xf>
    <xf numFmtId="182" fontId="43" fillId="0" borderId="3" xfId="0" applyNumberFormat="1" applyFont="1" applyFill="1" applyBorder="1" applyAlignment="1">
      <alignment horizontal="center" vertical="center" shrinkToFit="1"/>
    </xf>
    <xf numFmtId="0" fontId="55" fillId="0" borderId="3" xfId="0" applyFont="1" applyFill="1" applyBorder="1" applyAlignment="1">
      <alignment horizontal="left" vertical="center"/>
    </xf>
    <xf numFmtId="0" fontId="55" fillId="0" borderId="0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left" vertical="center" shrinkToFit="1"/>
    </xf>
    <xf numFmtId="179" fontId="43" fillId="0" borderId="3" xfId="0" applyNumberFormat="1" applyFont="1" applyFill="1" applyBorder="1" applyAlignment="1">
      <alignment horizontal="left" vertical="center" shrinkToFit="1"/>
    </xf>
    <xf numFmtId="0" fontId="43" fillId="0" borderId="0" xfId="0" applyFont="1" applyFill="1" applyBorder="1" applyAlignment="1">
      <alignment horizontal="left" vertical="center"/>
    </xf>
    <xf numFmtId="0" fontId="43" fillId="0" borderId="0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vertical="center" shrinkToFit="1"/>
    </xf>
    <xf numFmtId="0" fontId="37" fillId="0" borderId="0" xfId="0" applyFont="1" applyFill="1" applyBorder="1" applyAlignment="1"/>
    <xf numFmtId="0" fontId="37" fillId="0" borderId="3" xfId="0" applyFont="1" applyFill="1" applyBorder="1" applyAlignment="1">
      <alignment horizontal="center" vertical="center" wrapText="1"/>
    </xf>
    <xf numFmtId="177" fontId="37" fillId="0" borderId="3" xfId="0" applyNumberFormat="1" applyFont="1" applyFill="1" applyBorder="1" applyAlignment="1">
      <alignment horizontal="center" vertical="center" wrapText="1"/>
    </xf>
    <xf numFmtId="176" fontId="37" fillId="26" borderId="3" xfId="0" applyNumberFormat="1" applyFont="1" applyFill="1" applyBorder="1" applyAlignment="1">
      <alignment horizontal="center" vertical="center"/>
    </xf>
    <xf numFmtId="177" fontId="37" fillId="13" borderId="3" xfId="0" applyNumberFormat="1" applyFont="1" applyFill="1" applyBorder="1" applyAlignment="1">
      <alignment horizontal="center" vertical="center" shrinkToFit="1"/>
    </xf>
    <xf numFmtId="0" fontId="9" fillId="13" borderId="3" xfId="0" applyFont="1" applyFill="1" applyBorder="1" applyAlignment="1">
      <alignment horizontal="center" vertical="center" shrinkToFit="1"/>
    </xf>
    <xf numFmtId="0" fontId="37" fillId="0" borderId="3" xfId="0" applyFont="1" applyFill="1" applyBorder="1" applyAlignment="1">
      <alignment horizontal="center" vertical="center" shrinkToFit="1"/>
    </xf>
    <xf numFmtId="179" fontId="37" fillId="0" borderId="3" xfId="50" applyNumberFormat="1" applyFont="1" applyFill="1" applyBorder="1" applyAlignment="1">
      <alignment horizontal="center" vertical="center" shrinkToFit="1"/>
    </xf>
    <xf numFmtId="0" fontId="56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176" fontId="5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182" fontId="37" fillId="0" borderId="0" xfId="0" applyNumberFormat="1" applyFont="1" applyFill="1" applyBorder="1" applyAlignment="1">
      <alignment horizontal="center" vertical="center"/>
    </xf>
    <xf numFmtId="178" fontId="37" fillId="0" borderId="3" xfId="0" applyNumberFormat="1" applyFont="1" applyFill="1" applyBorder="1" applyAlignment="1">
      <alignment horizontal="center" vertical="center" wrapText="1" shrinkToFit="1"/>
    </xf>
    <xf numFmtId="0" fontId="37" fillId="23" borderId="3" xfId="0" applyFont="1" applyFill="1" applyBorder="1" applyAlignment="1">
      <alignment horizontal="center" vertical="center" wrapText="1"/>
    </xf>
    <xf numFmtId="179" fontId="37" fillId="4" borderId="3" xfId="0" applyNumberFormat="1" applyFont="1" applyFill="1" applyBorder="1" applyAlignment="1">
      <alignment horizontal="center" vertical="center" wrapText="1"/>
    </xf>
    <xf numFmtId="178" fontId="37" fillId="0" borderId="3" xfId="0" applyNumberFormat="1" applyFont="1" applyFill="1" applyBorder="1" applyAlignment="1">
      <alignment horizontal="center" vertical="center" wrapText="1"/>
    </xf>
    <xf numFmtId="182" fontId="37" fillId="0" borderId="3" xfId="0" applyNumberFormat="1" applyFont="1" applyFill="1" applyBorder="1" applyAlignment="1">
      <alignment horizontal="center" vertical="center" wrapText="1" shrinkToFit="1"/>
    </xf>
    <xf numFmtId="176" fontId="49" fillId="13" borderId="11" xfId="0" applyNumberFormat="1" applyFont="1" applyFill="1" applyBorder="1" applyAlignment="1">
      <alignment horizontal="center" vertical="center" shrinkToFit="1"/>
    </xf>
    <xf numFmtId="181" fontId="9" fillId="13" borderId="3" xfId="0" applyNumberFormat="1" applyFont="1" applyFill="1" applyBorder="1" applyAlignment="1">
      <alignment horizontal="center" vertical="center" shrinkToFit="1"/>
    </xf>
    <xf numFmtId="179" fontId="9" fillId="13" borderId="3" xfId="0" applyNumberFormat="1" applyFont="1" applyFill="1" applyBorder="1" applyAlignment="1">
      <alignment horizontal="center" vertical="center" shrinkToFit="1"/>
    </xf>
    <xf numFmtId="0" fontId="49" fillId="13" borderId="11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vertical="center"/>
    </xf>
    <xf numFmtId="179" fontId="58" fillId="0" borderId="0" xfId="0" applyNumberFormat="1" applyFont="1" applyFill="1" applyBorder="1" applyAlignment="1">
      <alignment vertical="center" shrinkToFit="1"/>
    </xf>
    <xf numFmtId="179" fontId="58" fillId="0" borderId="0" xfId="0" applyNumberFormat="1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/>
    </xf>
    <xf numFmtId="182" fontId="58" fillId="0" borderId="0" xfId="0" applyNumberFormat="1" applyFont="1" applyFill="1" applyBorder="1" applyAlignment="1">
      <alignment horizontal="center" vertical="center"/>
    </xf>
    <xf numFmtId="179" fontId="57" fillId="0" borderId="0" xfId="0" applyNumberFormat="1" applyFont="1" applyFill="1" applyBorder="1" applyAlignment="1">
      <alignment vertical="center"/>
    </xf>
    <xf numFmtId="179" fontId="57" fillId="0" borderId="0" xfId="0" applyNumberFormat="1" applyFont="1" applyFill="1" applyBorder="1" applyAlignment="1">
      <alignment horizontal="center" vertical="center"/>
    </xf>
    <xf numFmtId="179" fontId="37" fillId="0" borderId="3" xfId="0" applyNumberFormat="1" applyFont="1" applyFill="1" applyBorder="1" applyAlignment="1">
      <alignment horizontal="center" vertical="center" wrapText="1"/>
    </xf>
    <xf numFmtId="179" fontId="37" fillId="13" borderId="11" xfId="0" applyNumberFormat="1" applyFont="1" applyFill="1" applyBorder="1" applyAlignment="1">
      <alignment horizontal="center" vertical="center" shrinkToFit="1"/>
    </xf>
    <xf numFmtId="176" fontId="57" fillId="0" borderId="0" xfId="0" applyNumberFormat="1" applyFont="1" applyFill="1" applyBorder="1" applyAlignment="1">
      <alignment vertical="center"/>
    </xf>
    <xf numFmtId="176" fontId="37" fillId="0" borderId="0" xfId="0" applyNumberFormat="1" applyFont="1" applyFill="1" applyBorder="1" applyAlignment="1">
      <alignment horizontal="center" vertical="center"/>
    </xf>
    <xf numFmtId="179" fontId="37" fillId="5" borderId="3" xfId="0" applyNumberFormat="1" applyFont="1" applyFill="1" applyBorder="1" applyAlignment="1">
      <alignment horizontal="center" vertical="center" wrapText="1"/>
    </xf>
    <xf numFmtId="179" fontId="46" fillId="13" borderId="11" xfId="0" applyNumberFormat="1" applyFont="1" applyFill="1" applyBorder="1" applyAlignment="1">
      <alignment horizontal="center" vertical="center" shrinkToFit="1"/>
    </xf>
    <xf numFmtId="182" fontId="37" fillId="0" borderId="0" xfId="0" applyNumberFormat="1" applyFont="1" applyFill="1" applyBorder="1" applyAlignment="1">
      <alignment horizontal="center" vertical="center" shrinkToFit="1"/>
    </xf>
    <xf numFmtId="182" fontId="37" fillId="0" borderId="3" xfId="0" applyNumberFormat="1" applyFont="1" applyFill="1" applyBorder="1" applyAlignment="1">
      <alignment horizontal="center" vertical="center" wrapText="1"/>
    </xf>
    <xf numFmtId="179" fontId="37" fillId="0" borderId="0" xfId="0" applyNumberFormat="1" applyFont="1" applyFill="1" applyAlignment="1">
      <alignment horizontal="center" vertical="center" shrinkToFit="1"/>
    </xf>
    <xf numFmtId="0" fontId="37" fillId="0" borderId="0" xfId="0" applyNumberFormat="1" applyFont="1" applyFill="1" applyBorder="1" applyAlignment="1">
      <alignment horizontal="center" vertical="center" shrinkToFit="1"/>
    </xf>
    <xf numFmtId="182" fontId="37" fillId="13" borderId="3" xfId="0" applyNumberFormat="1" applyFont="1" applyFill="1" applyBorder="1" applyAlignment="1">
      <alignment horizontal="center" vertical="center" shrinkToFit="1"/>
    </xf>
    <xf numFmtId="182" fontId="58" fillId="0" borderId="0" xfId="0" applyNumberFormat="1" applyFont="1" applyFill="1" applyBorder="1" applyAlignment="1">
      <alignment horizontal="center" vertical="center" shrinkToFit="1"/>
    </xf>
    <xf numFmtId="0" fontId="37" fillId="0" borderId="0" xfId="0" applyNumberFormat="1" applyFont="1" applyFill="1" applyBorder="1" applyAlignment="1">
      <alignment vertical="center" shrinkToFit="1"/>
    </xf>
    <xf numFmtId="0" fontId="60" fillId="0" borderId="0" xfId="0" applyFont="1" applyFill="1" applyBorder="1" applyAlignment="1">
      <alignment vertical="center" shrinkToFit="1"/>
    </xf>
    <xf numFmtId="0" fontId="37" fillId="13" borderId="0" xfId="0" applyFont="1" applyFill="1" applyBorder="1" applyAlignment="1">
      <alignment vertical="center"/>
    </xf>
    <xf numFmtId="177" fontId="37" fillId="13" borderId="0" xfId="0" applyNumberFormat="1" applyFont="1" applyFill="1" applyBorder="1" applyAlignment="1">
      <alignment horizontal="center" vertical="center"/>
    </xf>
    <xf numFmtId="177" fontId="43" fillId="0" borderId="3" xfId="0" applyNumberFormat="1" applyFont="1" applyFill="1" applyBorder="1" applyAlignment="1">
      <alignment horizontal="center" vertical="center"/>
    </xf>
    <xf numFmtId="178" fontId="43" fillId="4" borderId="3" xfId="0" applyNumberFormat="1" applyFont="1" applyFill="1" applyBorder="1" applyAlignment="1">
      <alignment horizontal="center" vertical="center" wrapText="1" shrinkToFit="1"/>
    </xf>
    <xf numFmtId="177" fontId="37" fillId="0" borderId="3" xfId="0" applyNumberFormat="1" applyFont="1" applyFill="1" applyBorder="1" applyAlignment="1">
      <alignment horizontal="center" vertical="center" shrinkToFit="1"/>
    </xf>
    <xf numFmtId="14" fontId="37" fillId="0" borderId="3" xfId="0" applyNumberFormat="1" applyFont="1" applyFill="1" applyBorder="1" applyAlignment="1">
      <alignment horizontal="center" vertical="center" shrinkToFit="1"/>
    </xf>
    <xf numFmtId="0" fontId="37" fillId="0" borderId="3" xfId="0" applyNumberFormat="1" applyFont="1" applyFill="1" applyBorder="1" applyAlignment="1">
      <alignment horizontal="center" vertical="center" wrapText="1"/>
    </xf>
    <xf numFmtId="0" fontId="37" fillId="0" borderId="3" xfId="0" applyNumberFormat="1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NumberFormat="1" applyFont="1" applyFill="1" applyBorder="1" applyAlignment="1">
      <alignment horizontal="left" vertical="center"/>
    </xf>
    <xf numFmtId="0" fontId="37" fillId="0" borderId="3" xfId="0" applyNumberFormat="1" applyFont="1" applyFill="1" applyBorder="1" applyAlignment="1">
      <alignment horizontal="left" vertical="center" shrinkToFit="1"/>
    </xf>
    <xf numFmtId="177" fontId="37" fillId="0" borderId="3" xfId="0" applyNumberFormat="1" applyFont="1" applyFill="1" applyBorder="1" applyAlignment="1">
      <alignment vertical="center"/>
    </xf>
    <xf numFmtId="177" fontId="37" fillId="0" borderId="0" xfId="0" applyNumberFormat="1" applyFont="1" applyFill="1" applyBorder="1" applyAlignment="1">
      <alignment vertical="center"/>
    </xf>
    <xf numFmtId="177" fontId="9" fillId="0" borderId="0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Border="1" applyAlignment="1">
      <alignment horizontal="center" vertical="center" shrinkToFit="1"/>
    </xf>
    <xf numFmtId="179" fontId="37" fillId="13" borderId="0" xfId="0" applyNumberFormat="1" applyFont="1" applyFill="1" applyBorder="1" applyAlignment="1">
      <alignment vertical="center" shrinkToFit="1"/>
    </xf>
    <xf numFmtId="178" fontId="43" fillId="4" borderId="10" xfId="0" applyNumberFormat="1" applyFont="1" applyFill="1" applyBorder="1" applyAlignment="1">
      <alignment horizontal="center" vertical="center" wrapText="1" shrinkToFit="1"/>
    </xf>
    <xf numFmtId="179" fontId="43" fillId="4" borderId="3" xfId="0" applyNumberFormat="1" applyFont="1" applyFill="1" applyBorder="1" applyAlignment="1">
      <alignment horizontal="center" vertical="center" shrinkToFit="1"/>
    </xf>
    <xf numFmtId="178" fontId="43" fillId="4" borderId="11" xfId="0" applyNumberFormat="1" applyFont="1" applyFill="1" applyBorder="1" applyAlignment="1">
      <alignment horizontal="center" vertical="center" wrapText="1" shrinkToFit="1"/>
    </xf>
    <xf numFmtId="179" fontId="55" fillId="13" borderId="3" xfId="0" applyNumberFormat="1" applyFont="1" applyFill="1" applyBorder="1" applyAlignment="1">
      <alignment horizontal="center" vertical="center" shrinkToFit="1"/>
    </xf>
    <xf numFmtId="179" fontId="37" fillId="0" borderId="0" xfId="0" applyNumberFormat="1" applyFont="1" applyFill="1" applyBorder="1" applyAlignment="1">
      <alignment vertical="center" shrinkToFit="1"/>
    </xf>
    <xf numFmtId="179" fontId="47" fillId="0" borderId="0" xfId="0" applyNumberFormat="1" applyFont="1" applyFill="1" applyBorder="1" applyAlignment="1">
      <alignment horizontal="center" vertical="center" shrinkToFit="1"/>
    </xf>
    <xf numFmtId="176" fontId="9" fillId="0" borderId="0" xfId="0" applyNumberFormat="1" applyFont="1" applyFill="1" applyBorder="1" applyAlignment="1">
      <alignment horizontal="center" vertical="center" shrinkToFit="1"/>
    </xf>
    <xf numFmtId="179" fontId="52" fillId="0" borderId="0" xfId="0" applyNumberFormat="1" applyFont="1" applyFill="1" applyBorder="1" applyAlignment="1">
      <alignment vertical="center" shrinkToFit="1"/>
    </xf>
    <xf numFmtId="179" fontId="37" fillId="13" borderId="0" xfId="0" applyNumberFormat="1" applyFont="1" applyFill="1" applyBorder="1" applyAlignment="1">
      <alignment vertical="center"/>
    </xf>
    <xf numFmtId="0" fontId="48" fillId="0" borderId="3" xfId="0" applyFont="1" applyFill="1" applyBorder="1" applyAlignment="1">
      <alignment horizontal="center" vertical="center" shrinkToFit="1"/>
    </xf>
    <xf numFmtId="179" fontId="61" fillId="0" borderId="0" xfId="0" applyNumberFormat="1" applyFont="1" applyFill="1" applyBorder="1" applyAlignment="1">
      <alignment vertical="center"/>
    </xf>
    <xf numFmtId="0" fontId="52" fillId="0" borderId="0" xfId="0" applyFont="1" applyFill="1" applyBorder="1" applyAlignment="1">
      <alignment vertical="center" shrinkToFit="1"/>
    </xf>
    <xf numFmtId="0" fontId="37" fillId="13" borderId="0" xfId="0" applyFont="1" applyFill="1" applyBorder="1" applyAlignment="1">
      <alignment horizontal="left" vertical="center"/>
    </xf>
    <xf numFmtId="179" fontId="62" fillId="4" borderId="0" xfId="0" applyNumberFormat="1" applyFont="1" applyFill="1" applyAlignment="1">
      <alignment horizontal="center" vertical="center"/>
    </xf>
    <xf numFmtId="0" fontId="43" fillId="13" borderId="0" xfId="0" applyFont="1" applyFill="1" applyBorder="1" applyAlignment="1">
      <alignment vertical="center"/>
    </xf>
    <xf numFmtId="0" fontId="43" fillId="0" borderId="10" xfId="0" applyFont="1" applyFill="1" applyBorder="1" applyAlignment="1">
      <alignment horizontal="center" vertical="center"/>
    </xf>
    <xf numFmtId="14" fontId="48" fillId="0" borderId="3" xfId="0" applyNumberFormat="1" applyFont="1" applyFill="1" applyBorder="1" applyAlignment="1">
      <alignment horizontal="left" vertical="center" wrapText="1"/>
    </xf>
    <xf numFmtId="179" fontId="37" fillId="0" borderId="8" xfId="0" applyNumberFormat="1" applyFont="1" applyFill="1" applyBorder="1" applyAlignment="1">
      <alignment horizontal="center" vertical="center" shrinkToFit="1"/>
    </xf>
    <xf numFmtId="0" fontId="37" fillId="0" borderId="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63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179" fontId="9" fillId="0" borderId="0" xfId="0" applyNumberFormat="1" applyFont="1" applyFill="1">
      <alignment vertical="center"/>
    </xf>
    <xf numFmtId="179" fontId="9" fillId="0" borderId="0" xfId="0" applyNumberFormat="1" applyFont="1">
      <alignment vertical="center"/>
    </xf>
    <xf numFmtId="0" fontId="63" fillId="0" borderId="0" xfId="0" applyFont="1" applyAlignment="1">
      <alignment horizontal="center" vertical="center"/>
    </xf>
    <xf numFmtId="179" fontId="63" fillId="0" borderId="0" xfId="0" applyNumberFormat="1" applyFont="1" applyFill="1" applyAlignment="1">
      <alignment horizontal="center" vertical="center"/>
    </xf>
    <xf numFmtId="0" fontId="63" fillId="27" borderId="0" xfId="0" applyFont="1" applyFill="1" applyAlignment="1">
      <alignment horizontal="center" vertical="center"/>
    </xf>
    <xf numFmtId="0" fontId="9" fillId="27" borderId="0" xfId="0" applyFont="1" applyFill="1">
      <alignment vertical="center"/>
    </xf>
    <xf numFmtId="0" fontId="63" fillId="27" borderId="0" xfId="0" applyFont="1" applyFill="1">
      <alignment vertical="center"/>
    </xf>
    <xf numFmtId="179" fontId="63" fillId="0" borderId="0" xfId="0" applyNumberFormat="1" applyFont="1" applyFill="1">
      <alignment vertical="center"/>
    </xf>
    <xf numFmtId="179" fontId="63" fillId="0" borderId="0" xfId="0" applyNumberFormat="1" applyFont="1" applyAlignment="1">
      <alignment horizontal="center" vertical="center"/>
    </xf>
    <xf numFmtId="179" fontId="63" fillId="0" borderId="0" xfId="0" applyNumberFormat="1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79" fontId="9" fillId="0" borderId="0" xfId="0" applyNumberFormat="1" applyFont="1" applyAlignment="1">
      <alignment horizontal="right" vertical="center"/>
    </xf>
    <xf numFmtId="179" fontId="9" fillId="0" borderId="0" xfId="0" applyNumberFormat="1" applyFont="1" applyAlignment="1">
      <alignment horizontal="center" vertical="center"/>
    </xf>
    <xf numFmtId="178" fontId="64" fillId="28" borderId="13" xfId="0" applyNumberFormat="1" applyFont="1" applyFill="1" applyBorder="1" applyAlignment="1">
      <alignment horizontal="center" vertical="center"/>
    </xf>
    <xf numFmtId="178" fontId="64" fillId="28" borderId="14" xfId="0" applyNumberFormat="1" applyFont="1" applyFill="1" applyBorder="1" applyAlignment="1">
      <alignment horizontal="center" vertical="center"/>
    </xf>
    <xf numFmtId="178" fontId="64" fillId="28" borderId="15" xfId="0" applyNumberFormat="1" applyFont="1" applyFill="1" applyBorder="1" applyAlignment="1">
      <alignment horizontal="center" vertical="center"/>
    </xf>
    <xf numFmtId="178" fontId="64" fillId="28" borderId="16" xfId="0" applyNumberFormat="1" applyFont="1" applyFill="1" applyBorder="1" applyAlignment="1">
      <alignment horizontal="center" vertical="center"/>
    </xf>
    <xf numFmtId="178" fontId="64" fillId="28" borderId="17" xfId="0" applyNumberFormat="1" applyFont="1" applyFill="1" applyBorder="1" applyAlignment="1">
      <alignment horizontal="center" vertical="center"/>
    </xf>
    <xf numFmtId="178" fontId="64" fillId="28" borderId="18" xfId="0" applyNumberFormat="1" applyFont="1" applyFill="1" applyBorder="1" applyAlignment="1">
      <alignment horizontal="center" vertical="center"/>
    </xf>
    <xf numFmtId="178" fontId="64" fillId="28" borderId="19" xfId="0" applyNumberFormat="1" applyFont="1" applyFill="1" applyBorder="1" applyAlignment="1">
      <alignment horizontal="center" vertical="center"/>
    </xf>
    <xf numFmtId="178" fontId="64" fillId="28" borderId="20" xfId="0" applyNumberFormat="1" applyFont="1" applyFill="1" applyBorder="1" applyAlignment="1">
      <alignment horizontal="center" vertical="center"/>
    </xf>
    <xf numFmtId="178" fontId="64" fillId="28" borderId="21" xfId="0" applyNumberFormat="1" applyFont="1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78" fontId="9" fillId="4" borderId="0" xfId="0" applyNumberFormat="1" applyFont="1" applyFill="1" applyAlignment="1">
      <alignment horizontal="center" vertical="center" wrapText="1"/>
    </xf>
    <xf numFmtId="0" fontId="0" fillId="27" borderId="0" xfId="0" applyFill="1">
      <alignment vertical="center"/>
    </xf>
    <xf numFmtId="0" fontId="9" fillId="0" borderId="0" xfId="0" applyFont="1" applyAlignment="1">
      <alignment horizontal="left" vertical="center" indent="1"/>
    </xf>
    <xf numFmtId="179" fontId="64" fillId="28" borderId="17" xfId="0" applyNumberFormat="1" applyFont="1" applyFill="1" applyBorder="1" applyAlignment="1">
      <alignment horizontal="right" vertical="center"/>
    </xf>
    <xf numFmtId="179" fontId="64" fillId="28" borderId="15" xfId="0" applyNumberFormat="1" applyFont="1" applyFill="1" applyBorder="1" applyAlignment="1">
      <alignment horizontal="right" vertical="center"/>
    </xf>
    <xf numFmtId="176" fontId="9" fillId="0" borderId="0" xfId="0" applyNumberFormat="1" applyFont="1" applyAlignment="1">
      <alignment horizontal="right" vertical="center"/>
    </xf>
    <xf numFmtId="179" fontId="64" fillId="28" borderId="17" xfId="0" applyNumberFormat="1" applyFont="1" applyFill="1" applyBorder="1" applyAlignment="1">
      <alignment horizontal="center" vertical="center"/>
    </xf>
    <xf numFmtId="179" fontId="64" fillId="28" borderId="15" xfId="0" applyNumberFormat="1" applyFont="1" applyFill="1" applyBorder="1" applyAlignment="1">
      <alignment horizontal="center" vertical="center"/>
    </xf>
    <xf numFmtId="178" fontId="63" fillId="0" borderId="0" xfId="0" applyNumberFormat="1" applyFont="1" applyFill="1" applyAlignment="1">
      <alignment horizontal="center" vertical="center" wrapText="1"/>
    </xf>
    <xf numFmtId="0" fontId="46" fillId="0" borderId="0" xfId="0" applyFont="1" applyFill="1" applyBorder="1" applyAlignment="1" quotePrefix="1">
      <alignment horizontal="left" vertical="center" shrinkToFit="1"/>
    </xf>
    <xf numFmtId="0" fontId="43" fillId="0" borderId="0" xfId="0" applyFont="1" applyFill="1" applyBorder="1" applyAlignment="1" quotePrefix="1">
      <alignment vertical="center"/>
    </xf>
    <xf numFmtId="0" fontId="37" fillId="0" borderId="0" xfId="0" applyFont="1" applyFill="1" applyBorder="1" applyAlignment="1" quotePrefix="1">
      <alignment vertical="center"/>
    </xf>
    <xf numFmtId="179" fontId="13" fillId="0" borderId="3" xfId="0" applyNumberFormat="1" applyFont="1" applyFill="1" applyBorder="1" applyAlignment="1" quotePrefix="1">
      <alignment horizontal="left" vertical="center"/>
    </xf>
    <xf numFmtId="179" fontId="0" fillId="0" borderId="3" xfId="0" applyNumberFormat="1" applyBorder="1" applyAlignment="1" quotePrefix="1">
      <alignment horizontal="center" vertical="center"/>
    </xf>
    <xf numFmtId="179" fontId="0" fillId="12" borderId="3" xfId="0" applyNumberFormat="1" applyFont="1" applyFill="1" applyBorder="1" applyAlignment="1" quotePrefix="1">
      <alignment horizontal="center" vertical="center"/>
    </xf>
    <xf numFmtId="179" fontId="15" fillId="0" borderId="3" xfId="0" applyNumberFormat="1" applyFont="1" applyFill="1" applyBorder="1" applyAlignment="1" quotePrefix="1">
      <alignment horizontal="center" vertical="center"/>
    </xf>
    <xf numFmtId="49" fontId="6" fillId="0" borderId="3" xfId="0" applyNumberFormat="1" applyFont="1" applyFill="1" applyBorder="1" applyAlignment="1" applyProtection="1" quotePrefix="1">
      <alignment horizontal="center" vertical="center" shrinkToFit="1"/>
    </xf>
    <xf numFmtId="0" fontId="6" fillId="0" borderId="3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0801风电产品事业部应发工资汇总表 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??" xfId="51"/>
  </cellStyles>
  <dxfs count="2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colors>
    <mruColors>
      <color rgb="00F2A8F3"/>
      <color rgb="0092D050"/>
      <color rgb="00FFFFFF"/>
      <color rgb="00FF0000"/>
      <color rgb="0000FF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8.xml"/><Relationship Id="rId18" Type="http://schemas.openxmlformats.org/officeDocument/2006/relationships/externalLink" Target="externalLinks/externalLink7.xml"/><Relationship Id="rId17" Type="http://schemas.openxmlformats.org/officeDocument/2006/relationships/externalLink" Target="externalLinks/externalLink6.xml"/><Relationship Id="rId1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402590</xdr:colOff>
      <xdr:row>1</xdr:row>
      <xdr:rowOff>206375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406525" y="175260"/>
          <a:ext cx="420370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471805</xdr:colOff>
      <xdr:row>0</xdr:row>
      <xdr:rowOff>171450</xdr:rowOff>
    </xdr:from>
    <xdr:to>
      <xdr:col>4</xdr:col>
      <xdr:colOff>403860</xdr:colOff>
      <xdr:row>1</xdr:row>
      <xdr:rowOff>206375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412875" y="171450"/>
          <a:ext cx="415290" cy="314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425450</xdr:colOff>
      <xdr:row>2</xdr:row>
      <xdr:rowOff>81915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412240" y="76200"/>
          <a:ext cx="425450" cy="3105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0</xdr:row>
      <xdr:rowOff>175260</xdr:rowOff>
    </xdr:from>
    <xdr:to>
      <xdr:col>4</xdr:col>
      <xdr:colOff>448310</xdr:colOff>
      <xdr:row>1</xdr:row>
      <xdr:rowOff>304800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443355" y="152400"/>
          <a:ext cx="448310" cy="304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465455</xdr:colOff>
      <xdr:row>1</xdr:row>
      <xdr:rowOff>175260</xdr:rowOff>
    </xdr:from>
    <xdr:to>
      <xdr:col>4</xdr:col>
      <xdr:colOff>474345</xdr:colOff>
      <xdr:row>2</xdr:row>
      <xdr:rowOff>79375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390650" y="342900"/>
          <a:ext cx="47434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7</xdr:col>
      <xdr:colOff>406400</xdr:colOff>
      <xdr:row>1</xdr:row>
      <xdr:rowOff>297815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01010" y="183515"/>
          <a:ext cx="406400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15875</xdr:rowOff>
    </xdr:from>
    <xdr:to>
      <xdr:col>8</xdr:col>
      <xdr:colOff>15240</xdr:colOff>
      <xdr:row>1</xdr:row>
      <xdr:rowOff>296545</xdr:rowOff>
    </xdr:to>
    <xdr:pic>
      <xdr:nvPicPr>
        <xdr:cNvPr id="5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01010" y="183515"/>
          <a:ext cx="44323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7</xdr:col>
      <xdr:colOff>409575</xdr:colOff>
      <xdr:row>1</xdr:row>
      <xdr:rowOff>300355</xdr:rowOff>
    </xdr:to>
    <xdr:pic>
      <xdr:nvPicPr>
        <xdr:cNvPr id="6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01010" y="185420"/>
          <a:ext cx="409575" cy="28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</xdr:row>
      <xdr:rowOff>17780</xdr:rowOff>
    </xdr:from>
    <xdr:to>
      <xdr:col>8</xdr:col>
      <xdr:colOff>17145</xdr:colOff>
      <xdr:row>1</xdr:row>
      <xdr:rowOff>300355</xdr:rowOff>
    </xdr:to>
    <xdr:pic>
      <xdr:nvPicPr>
        <xdr:cNvPr id="7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001010" y="185420"/>
          <a:ext cx="445135" cy="282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465455</xdr:colOff>
      <xdr:row>0</xdr:row>
      <xdr:rowOff>175260</xdr:rowOff>
    </xdr:from>
    <xdr:to>
      <xdr:col>5</xdr:col>
      <xdr:colOff>0</xdr:colOff>
      <xdr:row>1</xdr:row>
      <xdr:rowOff>142875</xdr:rowOff>
    </xdr:to>
    <xdr:pic>
      <xdr:nvPicPr>
        <xdr:cNvPr id="2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2823210" y="175260"/>
          <a:ext cx="46926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0</xdr:row>
      <xdr:rowOff>15240</xdr:rowOff>
    </xdr:from>
    <xdr:to>
      <xdr:col>0</xdr:col>
      <xdr:colOff>541655</xdr:colOff>
      <xdr:row>0</xdr:row>
      <xdr:rowOff>296545</xdr:rowOff>
    </xdr:to>
    <xdr:pic>
      <xdr:nvPicPr>
        <xdr:cNvPr id="4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7000" y="15240"/>
          <a:ext cx="41465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128905</xdr:colOff>
      <xdr:row>1</xdr:row>
      <xdr:rowOff>15240</xdr:rowOff>
    </xdr:from>
    <xdr:to>
      <xdr:col>0</xdr:col>
      <xdr:colOff>548005</xdr:colOff>
      <xdr:row>1</xdr:row>
      <xdr:rowOff>299720</xdr:rowOff>
    </xdr:to>
    <xdr:pic>
      <xdr:nvPicPr>
        <xdr:cNvPr id="8" name="图片 1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128905" y="358140"/>
          <a:ext cx="419100" cy="284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2</xdr:row>
      <xdr:rowOff>118745</xdr:rowOff>
    </xdr:to>
    <xdr:pic>
      <xdr:nvPicPr>
        <xdr:cNvPr id="2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214630"/>
          <a:ext cx="654685" cy="384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374015</xdr:colOff>
      <xdr:row>1</xdr:row>
      <xdr:rowOff>16510</xdr:rowOff>
    </xdr:from>
    <xdr:to>
      <xdr:col>1</xdr:col>
      <xdr:colOff>411480</xdr:colOff>
      <xdr:row>2</xdr:row>
      <xdr:rowOff>141605</xdr:rowOff>
    </xdr:to>
    <xdr:pic>
      <xdr:nvPicPr>
        <xdr:cNvPr id="3" name="图片 2" descr="光华荣昌修改"/>
        <xdr:cNvPicPr/>
      </xdr:nvPicPr>
      <xdr:blipFill>
        <a:blip r:embed="rId1"/>
        <a:srcRect b="-7011"/>
        <a:stretch>
          <a:fillRect/>
        </a:stretch>
      </xdr:blipFill>
      <xdr:spPr>
        <a:xfrm>
          <a:off x="374015" y="214630"/>
          <a:ext cx="654685" cy="4070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3&#26376;&#24037;&#36164;&#27719;&#24635;&#34920;4.16&#31185;&#23460;&#32489;&#25928;&#38500;&#37096;&#3242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23.2-T\1&#24037;&#36164;&#32771;&#21220;\25&#24180;5&#26376;\2025&#24180;5&#26376;&#24037;&#36164;&#27719;&#24635;&#34920;6.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23.2-T\1&#24037;&#36164;&#32771;&#21220;\25&#24180;5&#26376;\2025&#24180;5&#26376;&#24037;&#36164;&#21488;&#36134;5.1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&#21592;&#24037;&#33457;&#21517;&#20876;\&#28246;&#21335;&#33635;&#26124;&#21592;&#24037;&#35814;&#32454;&#33457;&#21517;&#20876;2025.09.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Backup\Documents\WXWork\1688851262550977\Cache\File\2025-09\2025&#24180;8&#26376;&#24037;&#36164;&#27719;&#24635;&#3492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9&#26376;&#24037;&#36164;&#27719;&#24635;&#3492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&#21592;&#24037;&#33457;&#21517;&#20876;\&#28246;&#21335;&#33635;&#26124;&#21592;&#24037;&#35814;&#32454;&#33457;&#21517;&#20876;2025.0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23.2-T\1&#24037;&#36164;&#32771;&#21220;\25&#24180;8&#26376;\2025&#24180;8&#26376;&#24037;&#36164;&#27719;&#24635;&#3492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.PC-20191002NQDO\Desktop\Z\&#28246;&#21335;&#33635;&#26124;&#21592;&#24037;&#35814;&#32454;&#33457;&#21517;&#20876;2025.09.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9&#26376;&#21592;&#24037;&#32771;&#21220;10.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25.9.12\9.30\2025&#24180;&#20809;&#21326;&#33635;&#26124;&#31038;&#20445;&#26126;&#32454;&#65288;1-T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24320;&#38451;\5-25E&#30424;&#36164;&#26009;\&#31649;&#29702;&#25253;&#34920;&#27169;&#26495;&#65288;2020&#29256;&#65289;\2025&#24180;&#31616;&#35201;&#36130;&#21153;&#20998;&#26512;\2025&#24180;&#24037;&#36164;&#27719;&#24635;\2025&#24180;3&#26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1592;&#24037;&#32771;&#212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5\2025&#24180;4&#26376;&#24037;&#36164;&#27719;&#24635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&#21592;&#24037;&#33457;&#21517;&#20876;\&#28246;&#21335;&#33635;&#26124;&#21592;&#24037;&#35814;&#32454;&#33457;&#21517;&#20876;2025.06.03&#26376;&#2525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H:\23.2-T\1&#24037;&#36164;&#32771;&#21220;\25&#24180;5&#26376;\2025&#24180;5&#26376;&#21592;&#24037;&#32771;&#21220;25.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Temp\360zip$Temp\360$1\2025&#24180;6&#26376;&#24037;&#36164;&#21488;&#36134;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8\2025&#24180;7&#26376;&#24037;&#36164;&#27719;&#24635;&#34920;7.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XWork\1688851262550977\Cache\File\2025-09\2025&#24180;&#24037;&#36164;&#21488;&#36134;&#27719;&#246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平均计件工资</v>
          </cell>
          <cell r="R3" t="str">
            <v>该线平均工资</v>
          </cell>
          <cell r="S3" t="str">
            <v>工资系数</v>
          </cell>
          <cell r="T3" t="str">
            <v>平时加
班工资</v>
          </cell>
          <cell r="U3" t="str">
            <v>周末加
班工资</v>
          </cell>
          <cell r="V3" t="str">
            <v>应发金额</v>
          </cell>
        </row>
        <row r="3">
          <cell r="AL3" t="str">
            <v>应发
工资</v>
          </cell>
          <cell r="AM3" t="str">
            <v>代扣代缴（社保统筹税前个人代扣）</v>
          </cell>
        </row>
        <row r="3">
          <cell r="AR3" t="str">
            <v>专项附加扣除</v>
          </cell>
        </row>
        <row r="3">
          <cell r="AX3" t="str">
            <v>税前
应发工资</v>
          </cell>
          <cell r="AY3" t="str">
            <v>个人
所得税</v>
          </cell>
          <cell r="AZ3" t="str">
            <v>补扣/退5月工资个人所得税</v>
          </cell>
          <cell r="BA3" t="str">
            <v>餐费
</v>
          </cell>
          <cell r="BB3" t="str">
            <v>补专项附加扣除额</v>
          </cell>
          <cell r="BC3" t="str">
            <v>水电费</v>
          </cell>
          <cell r="BD3" t="str">
            <v>话费</v>
          </cell>
          <cell r="BE3" t="str">
            <v>被服费</v>
          </cell>
          <cell r="BF3" t="str">
            <v>开门红福利</v>
          </cell>
          <cell r="BG3" t="str">
            <v>工会会费</v>
          </cell>
          <cell r="BH3" t="str">
            <v>税后
实发工资</v>
          </cell>
          <cell r="BI3" t="str">
            <v>签收</v>
          </cell>
          <cell r="BJ3" t="str">
            <v>备注</v>
          </cell>
        </row>
        <row r="4">
          <cell r="V4" t="str">
            <v>合计
工资</v>
          </cell>
          <cell r="W4" t="str">
            <v>岗位工资</v>
          </cell>
          <cell r="X4" t="str">
            <v>绩效
工资</v>
          </cell>
          <cell r="Y4" t="str">
            <v>工龄
</v>
          </cell>
          <cell r="Z4" t="str">
            <v>2月绩效评分</v>
          </cell>
          <cell r="AA4" t="str">
            <v>班长
津贴</v>
          </cell>
          <cell r="AB4" t="str">
            <v>特殊工种津贴</v>
          </cell>
          <cell r="AC4" t="str">
            <v>高温补贴</v>
          </cell>
          <cell r="AD4" t="str">
            <v>加班及其他补贴</v>
          </cell>
          <cell r="AE4" t="str">
            <v>补贴</v>
          </cell>
          <cell r="AF4" t="str">
            <v>餐补</v>
          </cell>
          <cell r="AG4" t="str">
            <v>奖励/考核</v>
          </cell>
          <cell r="AH4" t="str">
            <v>缺勤
考核</v>
          </cell>
          <cell r="AI4" t="str">
            <v>补单考核</v>
          </cell>
          <cell r="AJ4" t="str">
            <v>开门红福利</v>
          </cell>
          <cell r="AK4" t="str">
            <v>工资稽核</v>
          </cell>
        </row>
        <row r="4">
          <cell r="AM4" t="str">
            <v>养老</v>
          </cell>
          <cell r="AN4" t="str">
            <v>医疗</v>
          </cell>
          <cell r="AO4" t="str">
            <v>失业</v>
          </cell>
          <cell r="AP4" t="str">
            <v>大病</v>
          </cell>
          <cell r="AQ4" t="str">
            <v>住房
公积金</v>
          </cell>
          <cell r="AR4" t="str">
            <v>子女教育</v>
          </cell>
          <cell r="AS4" t="str">
            <v>继续教育</v>
          </cell>
          <cell r="AT4" t="str">
            <v>住房贷款利息</v>
          </cell>
          <cell r="AU4" t="str">
            <v>住房租金</v>
          </cell>
          <cell r="AV4" t="str">
            <v>赡养老人</v>
          </cell>
          <cell r="AW4" t="str">
            <v>婴幼儿照护费用</v>
          </cell>
        </row>
        <row r="4">
          <cell r="BK4" t="str">
            <v>身份证号码</v>
          </cell>
          <cell r="BL4" t="str">
            <v>用工形式</v>
          </cell>
        </row>
        <row r="5">
          <cell r="C5" t="str">
            <v>卢中华</v>
          </cell>
        </row>
        <row r="5">
          <cell r="E5">
            <v>43281</v>
          </cell>
          <cell r="F5" t="str">
            <v>运营总监</v>
          </cell>
          <cell r="G5">
            <v>45717</v>
          </cell>
          <cell r="H5">
            <v>22</v>
          </cell>
          <cell r="I5">
            <v>22</v>
          </cell>
        </row>
        <row r="5">
          <cell r="O5">
            <v>5000</v>
          </cell>
        </row>
        <row r="5">
          <cell r="V5">
            <v>14000</v>
          </cell>
          <cell r="W5">
            <v>6200</v>
          </cell>
          <cell r="X5">
            <v>0</v>
          </cell>
        </row>
        <row r="5">
          <cell r="Z5">
            <v>0</v>
          </cell>
        </row>
        <row r="5">
          <cell r="AD5">
            <v>1000</v>
          </cell>
        </row>
        <row r="5">
          <cell r="AF5">
            <v>264</v>
          </cell>
        </row>
        <row r="5">
          <cell r="AL5">
            <v>12464</v>
          </cell>
          <cell r="AM5">
            <v>1040</v>
          </cell>
          <cell r="AN5">
            <v>260</v>
          </cell>
          <cell r="AO5">
            <v>39</v>
          </cell>
          <cell r="AP5">
            <v>15</v>
          </cell>
          <cell r="AQ5">
            <v>650</v>
          </cell>
          <cell r="AR5">
            <v>4000</v>
          </cell>
          <cell r="AS5">
            <v>0</v>
          </cell>
          <cell r="AT5">
            <v>1000</v>
          </cell>
          <cell r="AU5">
            <v>0</v>
          </cell>
          <cell r="AV5">
            <v>1500</v>
          </cell>
          <cell r="AW5">
            <v>0</v>
          </cell>
          <cell r="AX5">
            <v>3960</v>
          </cell>
          <cell r="AY5">
            <v>0</v>
          </cell>
        </row>
        <row r="5">
          <cell r="BB5">
            <v>6500</v>
          </cell>
        </row>
        <row r="5">
          <cell r="BF5">
            <v>0</v>
          </cell>
        </row>
        <row r="5">
          <cell r="BH5">
            <v>10460</v>
          </cell>
        </row>
        <row r="5">
          <cell r="BK5" t="str">
            <v>430321198306291571</v>
          </cell>
          <cell r="BL5" t="str">
            <v>合同工</v>
          </cell>
          <cell r="BM5">
            <v>1989</v>
          </cell>
          <cell r="BN5" t="str">
            <v>430321198306291571</v>
          </cell>
        </row>
        <row r="6">
          <cell r="C6" t="str">
            <v>伍赤诚</v>
          </cell>
          <cell r="D6" t="str">
            <v>技术质量部</v>
          </cell>
          <cell r="E6">
            <v>43789</v>
          </cell>
          <cell r="F6" t="str">
            <v>质量工程师</v>
          </cell>
          <cell r="G6">
            <v>45717</v>
          </cell>
          <cell r="H6">
            <v>22</v>
          </cell>
          <cell r="I6">
            <v>23</v>
          </cell>
        </row>
        <row r="6">
          <cell r="O6">
            <v>2400</v>
          </cell>
        </row>
        <row r="6">
          <cell r="V6">
            <v>5800</v>
          </cell>
          <cell r="W6">
            <v>2240</v>
          </cell>
          <cell r="X6">
            <v>980.2</v>
          </cell>
          <cell r="Y6">
            <v>100</v>
          </cell>
          <cell r="Z6">
            <v>84.5</v>
          </cell>
        </row>
        <row r="6">
          <cell r="AD6">
            <v>500</v>
          </cell>
        </row>
        <row r="6">
          <cell r="AF6">
            <v>276</v>
          </cell>
        </row>
        <row r="6">
          <cell r="AK6">
            <v>345.1</v>
          </cell>
          <cell r="AL6">
            <v>6841.3</v>
          </cell>
          <cell r="AM6">
            <v>350.4</v>
          </cell>
          <cell r="AN6">
            <v>87.6</v>
          </cell>
          <cell r="AO6">
            <v>13.14</v>
          </cell>
          <cell r="AP6">
            <v>15</v>
          </cell>
          <cell r="AQ6">
            <v>219</v>
          </cell>
        </row>
        <row r="6">
          <cell r="AX6">
            <v>6156.16</v>
          </cell>
          <cell r="AY6">
            <v>35.14</v>
          </cell>
        </row>
        <row r="6">
          <cell r="BB6">
            <v>0</v>
          </cell>
        </row>
        <row r="6">
          <cell r="BF6">
            <v>0</v>
          </cell>
        </row>
        <row r="6">
          <cell r="BH6">
            <v>6121.02</v>
          </cell>
        </row>
        <row r="6">
          <cell r="BK6" t="str">
            <v>430321199804192212</v>
          </cell>
          <cell r="BL6" t="str">
            <v>合同工</v>
          </cell>
          <cell r="BM6">
            <v>670.14</v>
          </cell>
          <cell r="BN6" t="str">
            <v>430321199804192212</v>
          </cell>
        </row>
        <row r="7">
          <cell r="C7" t="str">
            <v>向财源</v>
          </cell>
          <cell r="D7" t="str">
            <v>技术质量部</v>
          </cell>
          <cell r="E7">
            <v>45696</v>
          </cell>
          <cell r="F7" t="str">
            <v>质量工程师</v>
          </cell>
          <cell r="G7">
            <v>45717</v>
          </cell>
          <cell r="H7">
            <v>22</v>
          </cell>
          <cell r="I7">
            <v>5</v>
          </cell>
        </row>
        <row r="7">
          <cell r="O7">
            <v>795.454545454545</v>
          </cell>
        </row>
        <row r="7">
          <cell r="V7">
            <v>1204.54545454545</v>
          </cell>
          <cell r="W7">
            <v>409.090909090909</v>
          </cell>
          <cell r="X7">
            <v>212</v>
          </cell>
        </row>
        <row r="7">
          <cell r="Z7">
            <v>88</v>
          </cell>
        </row>
        <row r="7">
          <cell r="AF7">
            <v>60</v>
          </cell>
        </row>
        <row r="7">
          <cell r="AL7">
            <v>1476.55</v>
          </cell>
          <cell r="AM7">
            <v>344.64</v>
          </cell>
          <cell r="AN7">
            <v>0</v>
          </cell>
          <cell r="AO7">
            <v>12.92</v>
          </cell>
          <cell r="AP7">
            <v>0</v>
          </cell>
        </row>
        <row r="7">
          <cell r="AX7">
            <v>1118.99</v>
          </cell>
          <cell r="AY7">
            <v>0</v>
          </cell>
        </row>
        <row r="7">
          <cell r="BB7">
            <v>0</v>
          </cell>
        </row>
        <row r="7">
          <cell r="BF7">
            <v>0</v>
          </cell>
        </row>
        <row r="7">
          <cell r="BH7">
            <v>1118.99</v>
          </cell>
        </row>
        <row r="7">
          <cell r="BJ7" t="str">
            <v>2025/3/7离职</v>
          </cell>
          <cell r="BK7" t="str">
            <v>43022119960729111X</v>
          </cell>
          <cell r="BL7" t="str">
            <v>合同工</v>
          </cell>
          <cell r="BM7">
            <v>357.56</v>
          </cell>
          <cell r="BN7" t="str">
            <v>43022119960729111X</v>
          </cell>
        </row>
        <row r="8">
          <cell r="C8" t="str">
            <v>张海波</v>
          </cell>
          <cell r="D8" t="str">
            <v>生产制造部</v>
          </cell>
          <cell r="E8">
            <v>42066</v>
          </cell>
          <cell r="F8" t="str">
            <v>发泡工艺工程师</v>
          </cell>
          <cell r="G8">
            <v>45717</v>
          </cell>
          <cell r="H8">
            <v>22</v>
          </cell>
          <cell r="I8">
            <v>22</v>
          </cell>
        </row>
        <row r="8">
          <cell r="O8">
            <v>5000</v>
          </cell>
        </row>
        <row r="8">
          <cell r="V8">
            <v>10000</v>
          </cell>
          <cell r="W8">
            <v>3000</v>
          </cell>
          <cell r="X8">
            <v>0</v>
          </cell>
          <cell r="Y8">
            <v>200</v>
          </cell>
          <cell r="Z8">
            <v>0</v>
          </cell>
        </row>
        <row r="8">
          <cell r="AD8">
            <v>900</v>
          </cell>
        </row>
        <row r="8">
          <cell r="AF8">
            <v>440</v>
          </cell>
        </row>
        <row r="8">
          <cell r="AL8">
            <v>9540</v>
          </cell>
          <cell r="AM8">
            <v>680</v>
          </cell>
          <cell r="AN8">
            <v>170</v>
          </cell>
          <cell r="AO8">
            <v>25.5</v>
          </cell>
          <cell r="AP8">
            <v>15</v>
          </cell>
          <cell r="AQ8">
            <v>425</v>
          </cell>
          <cell r="AR8">
            <v>2000</v>
          </cell>
          <cell r="AS8">
            <v>0</v>
          </cell>
          <cell r="AT8">
            <v>1000</v>
          </cell>
          <cell r="AU8">
            <v>0</v>
          </cell>
          <cell r="AV8">
            <v>1500</v>
          </cell>
        </row>
        <row r="8">
          <cell r="AX8">
            <v>3724.5</v>
          </cell>
          <cell r="AY8">
            <v>0</v>
          </cell>
        </row>
        <row r="8">
          <cell r="BB8">
            <v>4500</v>
          </cell>
        </row>
        <row r="8">
          <cell r="BF8">
            <v>0</v>
          </cell>
        </row>
        <row r="8">
          <cell r="BH8">
            <v>8224.5</v>
          </cell>
        </row>
        <row r="8">
          <cell r="BK8" t="str">
            <v>430124198209127970</v>
          </cell>
          <cell r="BL8" t="str">
            <v>合同工</v>
          </cell>
          <cell r="BM8">
            <v>1300.5</v>
          </cell>
          <cell r="BN8" t="str">
            <v>430124198209127970</v>
          </cell>
        </row>
        <row r="9">
          <cell r="C9" t="str">
            <v>曹蜜</v>
          </cell>
          <cell r="D9" t="str">
            <v>生产制造部</v>
          </cell>
          <cell r="E9">
            <v>41477</v>
          </cell>
          <cell r="F9" t="str">
            <v>部长</v>
          </cell>
          <cell r="G9">
            <v>45717</v>
          </cell>
          <cell r="H9">
            <v>22</v>
          </cell>
          <cell r="I9">
            <v>22</v>
          </cell>
        </row>
        <row r="9">
          <cell r="O9">
            <v>3500</v>
          </cell>
        </row>
        <row r="9">
          <cell r="V9">
            <v>10500</v>
          </cell>
          <cell r="W9">
            <v>4900</v>
          </cell>
          <cell r="X9">
            <v>0</v>
          </cell>
          <cell r="Y9">
            <v>220</v>
          </cell>
          <cell r="Z9">
            <v>0</v>
          </cell>
        </row>
        <row r="9">
          <cell r="AD9">
            <v>1000</v>
          </cell>
        </row>
        <row r="9">
          <cell r="AF9">
            <v>620</v>
          </cell>
        </row>
        <row r="9">
          <cell r="AL9">
            <v>10240</v>
          </cell>
          <cell r="AM9">
            <v>716.8</v>
          </cell>
          <cell r="AN9">
            <v>179.2</v>
          </cell>
          <cell r="AO9">
            <v>26.88</v>
          </cell>
          <cell r="AP9">
            <v>15</v>
          </cell>
          <cell r="AQ9">
            <v>525</v>
          </cell>
          <cell r="AR9">
            <v>4000</v>
          </cell>
        </row>
        <row r="9">
          <cell r="AT9">
            <v>0</v>
          </cell>
          <cell r="AU9">
            <v>0</v>
          </cell>
          <cell r="AV9">
            <v>1500</v>
          </cell>
        </row>
        <row r="9">
          <cell r="AX9">
            <v>3277.12</v>
          </cell>
          <cell r="AY9">
            <v>0</v>
          </cell>
        </row>
        <row r="9">
          <cell r="BB9">
            <v>5500</v>
          </cell>
        </row>
        <row r="9">
          <cell r="BF9">
            <v>0</v>
          </cell>
        </row>
        <row r="9">
          <cell r="BH9">
            <v>8777.12</v>
          </cell>
        </row>
        <row r="9">
          <cell r="BK9" t="str">
            <v>432524198406256417</v>
          </cell>
          <cell r="BL9" t="str">
            <v>合同工</v>
          </cell>
          <cell r="BM9">
            <v>1447.88</v>
          </cell>
          <cell r="BN9" t="str">
            <v>432524198406256417</v>
          </cell>
        </row>
        <row r="10">
          <cell r="C10" t="str">
            <v>陈嘉琦</v>
          </cell>
          <cell r="D10" t="str">
            <v>生产制造部</v>
          </cell>
          <cell r="E10">
            <v>44760</v>
          </cell>
          <cell r="F10" t="str">
            <v>储备大学生</v>
          </cell>
          <cell r="G10">
            <v>45717</v>
          </cell>
          <cell r="H10">
            <v>22</v>
          </cell>
          <cell r="I10">
            <v>9</v>
          </cell>
        </row>
        <row r="10">
          <cell r="O10">
            <v>981.818181818182</v>
          </cell>
        </row>
        <row r="10">
          <cell r="V10">
            <v>1538.18181818182</v>
          </cell>
          <cell r="W10">
            <v>556.363636363636</v>
          </cell>
          <cell r="X10">
            <v>0</v>
          </cell>
          <cell r="Y10">
            <v>40</v>
          </cell>
          <cell r="Z10">
            <v>0</v>
          </cell>
        </row>
        <row r="10">
          <cell r="AF10">
            <v>108</v>
          </cell>
        </row>
        <row r="10">
          <cell r="AL10">
            <v>1686.18</v>
          </cell>
          <cell r="AM10">
            <v>344.64</v>
          </cell>
          <cell r="AN10">
            <v>86.16</v>
          </cell>
          <cell r="AO10">
            <v>12.92</v>
          </cell>
          <cell r="AP10">
            <v>15</v>
          </cell>
          <cell r="AQ10">
            <v>210</v>
          </cell>
        </row>
        <row r="10">
          <cell r="AX10">
            <v>1017.46</v>
          </cell>
          <cell r="AY10">
            <v>0</v>
          </cell>
        </row>
        <row r="10">
          <cell r="BB10">
            <v>0</v>
          </cell>
        </row>
        <row r="10">
          <cell r="BF10">
            <v>0</v>
          </cell>
        </row>
        <row r="10">
          <cell r="BH10">
            <v>1017.46</v>
          </cell>
        </row>
        <row r="10">
          <cell r="BJ10" t="str">
            <v>2025/3/17离职</v>
          </cell>
          <cell r="BK10" t="str">
            <v>43022120001004594X</v>
          </cell>
          <cell r="BL10" t="str">
            <v>合同工</v>
          </cell>
          <cell r="BM10">
            <v>653.72</v>
          </cell>
          <cell r="BN10" t="str">
            <v>43022120001004594X</v>
          </cell>
        </row>
        <row r="11">
          <cell r="C11" t="str">
            <v>谭丽平</v>
          </cell>
          <cell r="D11" t="str">
            <v>生产制造部</v>
          </cell>
          <cell r="E11">
            <v>45714</v>
          </cell>
          <cell r="F11" t="str">
            <v>QAD</v>
          </cell>
          <cell r="G11">
            <v>45717</v>
          </cell>
          <cell r="H11">
            <v>22</v>
          </cell>
          <cell r="I11">
            <v>22</v>
          </cell>
        </row>
        <row r="11">
          <cell r="O11">
            <v>2400</v>
          </cell>
        </row>
        <row r="11">
          <cell r="V11">
            <v>4200</v>
          </cell>
          <cell r="W11">
            <v>960</v>
          </cell>
          <cell r="X11">
            <v>798</v>
          </cell>
        </row>
        <row r="11">
          <cell r="Z11">
            <v>95</v>
          </cell>
        </row>
        <row r="11">
          <cell r="AF11">
            <v>264</v>
          </cell>
        </row>
        <row r="11">
          <cell r="AL11">
            <v>4422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X11">
            <v>4422</v>
          </cell>
          <cell r="AY11">
            <v>0</v>
          </cell>
        </row>
        <row r="11">
          <cell r="BB11">
            <v>0</v>
          </cell>
        </row>
        <row r="11">
          <cell r="BF11">
            <v>0</v>
          </cell>
        </row>
        <row r="11">
          <cell r="BH11">
            <v>4422</v>
          </cell>
        </row>
        <row r="11">
          <cell r="BK11" t="str">
            <v>430221199003101207</v>
          </cell>
          <cell r="BL11" t="str">
            <v>合同工</v>
          </cell>
          <cell r="BM11">
            <v>0</v>
          </cell>
          <cell r="BN11" t="str">
            <v>430221199003101207</v>
          </cell>
        </row>
        <row r="12">
          <cell r="C12" t="str">
            <v>贺王瑜</v>
          </cell>
          <cell r="D12" t="str">
            <v>技术质量部</v>
          </cell>
          <cell r="E12">
            <v>41573</v>
          </cell>
          <cell r="F12" t="str">
            <v>总装检验员</v>
          </cell>
          <cell r="G12">
            <v>45717</v>
          </cell>
          <cell r="H12">
            <v>26</v>
          </cell>
          <cell r="I12">
            <v>28</v>
          </cell>
        </row>
        <row r="12">
          <cell r="L12">
            <v>13144</v>
          </cell>
          <cell r="M12">
            <v>179.89</v>
          </cell>
          <cell r="N12">
            <v>4736.92</v>
          </cell>
          <cell r="O12">
            <v>1496.92307692308</v>
          </cell>
        </row>
        <row r="12">
          <cell r="S12">
            <v>1.05</v>
          </cell>
        </row>
        <row r="12">
          <cell r="V12">
            <v>6470.68907692308</v>
          </cell>
        </row>
        <row r="12">
          <cell r="X12">
            <v>276</v>
          </cell>
          <cell r="Y12">
            <v>220</v>
          </cell>
        </row>
        <row r="12">
          <cell r="AD12">
            <v>-30</v>
          </cell>
        </row>
        <row r="12">
          <cell r="AF12">
            <v>420</v>
          </cell>
        </row>
        <row r="12">
          <cell r="AL12">
            <v>7356.69</v>
          </cell>
          <cell r="AM12">
            <v>361.6</v>
          </cell>
          <cell r="AN12">
            <v>90.4</v>
          </cell>
          <cell r="AO12">
            <v>13.56</v>
          </cell>
          <cell r="AP12">
            <v>15</v>
          </cell>
          <cell r="AQ12">
            <v>226</v>
          </cell>
        </row>
        <row r="12">
          <cell r="AX12">
            <v>6650.13</v>
          </cell>
          <cell r="AY12">
            <v>44.74</v>
          </cell>
        </row>
        <row r="12">
          <cell r="BB12">
            <v>0</v>
          </cell>
        </row>
        <row r="12">
          <cell r="BF12">
            <v>0</v>
          </cell>
        </row>
        <row r="12">
          <cell r="BH12">
            <v>6605.39</v>
          </cell>
        </row>
        <row r="12">
          <cell r="BK12" t="str">
            <v>430203197207186036</v>
          </cell>
          <cell r="BL12" t="str">
            <v>合同工</v>
          </cell>
          <cell r="BM12">
            <v>691.56</v>
          </cell>
          <cell r="BN12" t="str">
            <v>430203197207186036</v>
          </cell>
        </row>
        <row r="13">
          <cell r="C13" t="str">
            <v>赵新辉</v>
          </cell>
          <cell r="D13" t="str">
            <v>生产制造部</v>
          </cell>
          <cell r="E13">
            <v>41689</v>
          </cell>
          <cell r="F13" t="str">
            <v>设备维修工</v>
          </cell>
          <cell r="G13">
            <v>45717</v>
          </cell>
          <cell r="H13">
            <v>26</v>
          </cell>
          <cell r="I13">
            <v>31</v>
          </cell>
        </row>
        <row r="13">
          <cell r="M13">
            <v>86.4665276451613</v>
          </cell>
          <cell r="N13">
            <v>2680.462357</v>
          </cell>
          <cell r="O13">
            <v>1776.53846153846</v>
          </cell>
        </row>
        <row r="13">
          <cell r="V13">
            <v>4457.00081853846</v>
          </cell>
        </row>
        <row r="13">
          <cell r="X13">
            <v>294</v>
          </cell>
          <cell r="Y13">
            <v>220</v>
          </cell>
        </row>
        <row r="13">
          <cell r="AB13">
            <v>248</v>
          </cell>
        </row>
        <row r="13">
          <cell r="AD13">
            <v>1000</v>
          </cell>
          <cell r="AE13">
            <v>300</v>
          </cell>
          <cell r="AF13">
            <v>620</v>
          </cell>
          <cell r="AG13">
            <v>560</v>
          </cell>
        </row>
        <row r="13">
          <cell r="AL13">
            <v>7699</v>
          </cell>
          <cell r="AM13">
            <v>344.64</v>
          </cell>
          <cell r="AN13">
            <v>86.16</v>
          </cell>
          <cell r="AO13">
            <v>12.92</v>
          </cell>
          <cell r="AP13">
            <v>15</v>
          </cell>
          <cell r="AQ13">
            <v>215</v>
          </cell>
        </row>
        <row r="13">
          <cell r="AX13">
            <v>7025.28</v>
          </cell>
          <cell r="AY13">
            <v>61.21</v>
          </cell>
        </row>
        <row r="13">
          <cell r="BB13">
            <v>0</v>
          </cell>
        </row>
        <row r="13">
          <cell r="BF13">
            <v>0</v>
          </cell>
        </row>
        <row r="13">
          <cell r="BH13">
            <v>6964.07</v>
          </cell>
        </row>
        <row r="13">
          <cell r="BK13" t="str">
            <v>430423198210115811</v>
          </cell>
          <cell r="BL13" t="str">
            <v>合同工</v>
          </cell>
          <cell r="BM13">
            <v>658.72</v>
          </cell>
          <cell r="BN13" t="str">
            <v>430423198210115811</v>
          </cell>
        </row>
        <row r="14">
          <cell r="C14" t="str">
            <v>肖燕丹</v>
          </cell>
          <cell r="D14" t="str">
            <v>生产制造部</v>
          </cell>
          <cell r="E14">
            <v>44801</v>
          </cell>
          <cell r="F14" t="str">
            <v>发泡班长</v>
          </cell>
          <cell r="G14">
            <v>45717</v>
          </cell>
          <cell r="H14">
            <v>26</v>
          </cell>
          <cell r="I14">
            <v>30</v>
          </cell>
        </row>
        <row r="14">
          <cell r="M14">
            <v>86.143947</v>
          </cell>
          <cell r="N14">
            <v>2584.31841</v>
          </cell>
          <cell r="O14">
            <v>1719.23076923077</v>
          </cell>
        </row>
        <row r="14">
          <cell r="V14">
            <v>4303.54917923077</v>
          </cell>
        </row>
        <row r="14">
          <cell r="X14">
            <v>297</v>
          </cell>
          <cell r="Y14">
            <v>40</v>
          </cell>
        </row>
        <row r="14">
          <cell r="AA14">
            <v>1300</v>
          </cell>
          <cell r="AB14">
            <v>240</v>
          </cell>
        </row>
        <row r="14">
          <cell r="AD14">
            <v>0</v>
          </cell>
          <cell r="AE14">
            <v>300</v>
          </cell>
          <cell r="AF14">
            <v>600</v>
          </cell>
          <cell r="AG14">
            <v>560</v>
          </cell>
          <cell r="AH14">
            <v>-20</v>
          </cell>
        </row>
        <row r="14">
          <cell r="AL14">
            <v>7620.55</v>
          </cell>
          <cell r="AM14">
            <v>344.64</v>
          </cell>
          <cell r="AN14">
            <v>81.06</v>
          </cell>
          <cell r="AO14">
            <v>12.92</v>
          </cell>
          <cell r="AP14">
            <v>15</v>
          </cell>
          <cell r="AQ14">
            <v>205</v>
          </cell>
        </row>
        <row r="14">
          <cell r="AX14">
            <v>6961.93</v>
          </cell>
          <cell r="AY14">
            <v>57.87</v>
          </cell>
        </row>
        <row r="14">
          <cell r="BB14">
            <v>0</v>
          </cell>
        </row>
        <row r="14">
          <cell r="BF14">
            <v>0</v>
          </cell>
        </row>
        <row r="14">
          <cell r="BH14">
            <v>6904.06</v>
          </cell>
        </row>
        <row r="14">
          <cell r="BK14" t="str">
            <v>43032119730510854X</v>
          </cell>
          <cell r="BL14" t="str">
            <v>合同工</v>
          </cell>
          <cell r="BM14">
            <v>643.62</v>
          </cell>
          <cell r="BN14" t="str">
            <v>43032119730510854X</v>
          </cell>
        </row>
        <row r="15">
          <cell r="H15">
            <v>232</v>
          </cell>
          <cell r="I15">
            <v>214</v>
          </cell>
          <cell r="J15">
            <v>0</v>
          </cell>
          <cell r="K15">
            <v>0</v>
          </cell>
          <cell r="L15">
            <v>13144</v>
          </cell>
          <cell r="M15">
            <v>352.500474645161</v>
          </cell>
          <cell r="N15">
            <v>10001.700767</v>
          </cell>
          <cell r="O15">
            <v>25069.965034965</v>
          </cell>
          <cell r="P15">
            <v>0</v>
          </cell>
          <cell r="Q15">
            <v>0</v>
          </cell>
          <cell r="R15">
            <v>0</v>
          </cell>
          <cell r="S15">
            <v>1.05</v>
          </cell>
          <cell r="T15">
            <v>0</v>
          </cell>
          <cell r="U15">
            <v>0</v>
          </cell>
          <cell r="V15">
            <v>62473.9663474196</v>
          </cell>
          <cell r="W15">
            <v>18265.4545454545</v>
          </cell>
          <cell r="X15">
            <v>1079</v>
          </cell>
          <cell r="Y15">
            <v>1040</v>
          </cell>
          <cell r="Z15">
            <v>267.5</v>
          </cell>
          <cell r="AA15">
            <v>1300</v>
          </cell>
          <cell r="AB15">
            <v>488</v>
          </cell>
          <cell r="AC15">
            <v>0</v>
          </cell>
          <cell r="AD15">
            <v>4370</v>
          </cell>
          <cell r="AE15">
            <v>600</v>
          </cell>
          <cell r="AF15">
            <v>3672</v>
          </cell>
          <cell r="AG15">
            <v>1120</v>
          </cell>
          <cell r="AH15">
            <v>-20</v>
          </cell>
          <cell r="AI15">
            <v>0</v>
          </cell>
          <cell r="AJ15">
            <v>0</v>
          </cell>
          <cell r="AK15">
            <v>345.1</v>
          </cell>
          <cell r="AL15">
            <v>67568.07</v>
          </cell>
          <cell r="AM15">
            <v>4527.36</v>
          </cell>
          <cell r="AN15">
            <v>1040.58</v>
          </cell>
          <cell r="AO15">
            <v>169.76</v>
          </cell>
          <cell r="AP15">
            <v>120</v>
          </cell>
          <cell r="AQ15">
            <v>2675</v>
          </cell>
          <cell r="AR15">
            <v>10000</v>
          </cell>
          <cell r="AS15">
            <v>0</v>
          </cell>
          <cell r="AT15">
            <v>2000</v>
          </cell>
          <cell r="AU15">
            <v>0</v>
          </cell>
          <cell r="AV15">
            <v>4500</v>
          </cell>
          <cell r="AW15">
            <v>0</v>
          </cell>
          <cell r="AX15">
            <v>42535.37</v>
          </cell>
          <cell r="AY15">
            <v>198.96</v>
          </cell>
          <cell r="AZ15">
            <v>0</v>
          </cell>
          <cell r="BA15">
            <v>0</v>
          </cell>
          <cell r="BB15">
            <v>16500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58865.82</v>
          </cell>
        </row>
        <row r="15">
          <cell r="BM15">
            <v>8412.7</v>
          </cell>
        </row>
        <row r="17">
          <cell r="G17" t="str">
            <v>上月数据</v>
          </cell>
        </row>
        <row r="17">
          <cell r="AX17">
            <v>47377.44</v>
          </cell>
        </row>
        <row r="17">
          <cell r="AZ17">
            <v>0</v>
          </cell>
          <cell r="BA17">
            <v>0</v>
          </cell>
          <cell r="BB17">
            <v>16500</v>
          </cell>
          <cell r="BC17">
            <v>0</v>
          </cell>
        </row>
        <row r="17">
          <cell r="BF17">
            <v>0</v>
          </cell>
          <cell r="BG17">
            <v>0</v>
          </cell>
          <cell r="BH17">
            <v>63663.06</v>
          </cell>
        </row>
        <row r="19">
          <cell r="X19">
            <v>1778.2</v>
          </cell>
        </row>
        <row r="19">
          <cell r="AL19">
            <v>27986.42</v>
          </cell>
        </row>
        <row r="20">
          <cell r="AK20">
            <v>4390.14</v>
          </cell>
        </row>
        <row r="21">
          <cell r="AE21" t="str">
            <v>计提数据</v>
          </cell>
          <cell r="AF21">
            <v>2986</v>
          </cell>
        </row>
        <row r="21">
          <cell r="AK21">
            <v>74598.82</v>
          </cell>
          <cell r="AL21">
            <v>77584.82</v>
          </cell>
        </row>
        <row r="22">
          <cell r="AK22">
            <v>-10016.75</v>
          </cell>
          <cell r="AL22">
            <v>27986.42</v>
          </cell>
          <cell r="AM22" t="str">
            <v>劳务工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45778</v>
          </cell>
          <cell r="H5">
            <v>24</v>
          </cell>
          <cell r="I5">
            <v>25.5</v>
          </cell>
          <cell r="J5">
            <v>10</v>
          </cell>
          <cell r="K5">
            <v>15</v>
          </cell>
        </row>
        <row r="5">
          <cell r="O5">
            <v>2100</v>
          </cell>
        </row>
        <row r="5">
          <cell r="U5">
            <v>2100</v>
          </cell>
          <cell r="V5">
            <v>425</v>
          </cell>
          <cell r="W5">
            <v>750</v>
          </cell>
          <cell r="X5">
            <v>100</v>
          </cell>
        </row>
        <row r="5">
          <cell r="AD5">
            <v>1230</v>
          </cell>
        </row>
        <row r="5">
          <cell r="AF5">
            <v>428</v>
          </cell>
        </row>
        <row r="5">
          <cell r="AI5">
            <v>-20</v>
          </cell>
        </row>
        <row r="5">
          <cell r="AM5">
            <v>5013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4554.28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4554.28</v>
          </cell>
        </row>
        <row r="5">
          <cell r="BL5">
            <v>0</v>
          </cell>
        </row>
        <row r="5">
          <cell r="BO5" t="str">
            <v>430203198208203015</v>
          </cell>
          <cell r="BP5" t="str">
            <v>劳务工</v>
          </cell>
          <cell r="BQ5">
            <v>443.72</v>
          </cell>
          <cell r="BR5" t="str">
            <v>430203198208203015</v>
          </cell>
          <cell r="BS5" t="str">
            <v>鑫起</v>
          </cell>
        </row>
        <row r="6">
          <cell r="C6" t="str">
            <v>殷耀华</v>
          </cell>
          <cell r="D6" t="str">
            <v>生产制造部</v>
          </cell>
          <cell r="E6">
            <v>45693</v>
          </cell>
          <cell r="F6" t="str">
            <v>仓管员</v>
          </cell>
          <cell r="G6">
            <v>45778</v>
          </cell>
          <cell r="H6">
            <v>24</v>
          </cell>
          <cell r="I6">
            <v>26</v>
          </cell>
          <cell r="J6">
            <v>9</v>
          </cell>
          <cell r="K6">
            <v>21</v>
          </cell>
        </row>
        <row r="6">
          <cell r="O6">
            <v>2100</v>
          </cell>
        </row>
        <row r="6">
          <cell r="U6">
            <v>2100</v>
          </cell>
          <cell r="V6">
            <v>510</v>
          </cell>
          <cell r="W6">
            <v>680</v>
          </cell>
          <cell r="X6">
            <v>0</v>
          </cell>
        </row>
        <row r="6">
          <cell r="AD6">
            <v>1230</v>
          </cell>
        </row>
        <row r="6">
          <cell r="AF6">
            <v>512</v>
          </cell>
        </row>
        <row r="6">
          <cell r="AI6">
            <v>-20</v>
          </cell>
        </row>
        <row r="6">
          <cell r="AM6">
            <v>5012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5012</v>
          </cell>
          <cell r="AZ6">
            <v>0</v>
          </cell>
        </row>
        <row r="6">
          <cell r="BB6">
            <v>0</v>
          </cell>
          <cell r="BC6">
            <v>0</v>
          </cell>
        </row>
        <row r="6">
          <cell r="BJ6">
            <v>5012</v>
          </cell>
        </row>
        <row r="6">
          <cell r="BL6">
            <v>0</v>
          </cell>
        </row>
        <row r="6">
          <cell r="BP6" t="str">
            <v>劳务工-劳务发放</v>
          </cell>
          <cell r="BQ6">
            <v>0</v>
          </cell>
          <cell r="BR6" t="str">
            <v>430211200306280014</v>
          </cell>
          <cell r="BS6" t="str">
            <v>湖南诚展</v>
          </cell>
        </row>
        <row r="7">
          <cell r="C7" t="str">
            <v>贺楚平</v>
          </cell>
          <cell r="D7" t="str">
            <v>生产制造部</v>
          </cell>
          <cell r="E7">
            <v>44760</v>
          </cell>
          <cell r="F7" t="str">
            <v>仓管员</v>
          </cell>
          <cell r="G7">
            <v>45778</v>
          </cell>
          <cell r="H7">
            <v>24</v>
          </cell>
          <cell r="I7">
            <v>26</v>
          </cell>
          <cell r="J7">
            <v>13</v>
          </cell>
          <cell r="K7">
            <v>21</v>
          </cell>
        </row>
        <row r="7">
          <cell r="O7">
            <v>2100</v>
          </cell>
        </row>
        <row r="7">
          <cell r="U7">
            <v>2100</v>
          </cell>
          <cell r="V7">
            <v>578</v>
          </cell>
          <cell r="W7">
            <v>720</v>
          </cell>
          <cell r="X7">
            <v>40</v>
          </cell>
        </row>
        <row r="7">
          <cell r="AD7">
            <v>1230</v>
          </cell>
        </row>
        <row r="7">
          <cell r="AF7">
            <v>504</v>
          </cell>
        </row>
        <row r="7">
          <cell r="AM7">
            <v>5172</v>
          </cell>
          <cell r="AN7">
            <v>344.64</v>
          </cell>
          <cell r="AO7">
            <v>86.16</v>
          </cell>
          <cell r="AP7">
            <v>12.92</v>
          </cell>
          <cell r="AQ7">
            <v>15</v>
          </cell>
        </row>
        <row r="7">
          <cell r="AY7">
            <v>4713.28</v>
          </cell>
          <cell r="AZ7">
            <v>0</v>
          </cell>
        </row>
        <row r="7">
          <cell r="BB7">
            <v>0</v>
          </cell>
          <cell r="BC7">
            <v>0</v>
          </cell>
          <cell r="BD7">
            <v>39</v>
          </cell>
        </row>
        <row r="7">
          <cell r="BJ7">
            <v>4674.28</v>
          </cell>
        </row>
        <row r="7">
          <cell r="BL7">
            <v>0</v>
          </cell>
        </row>
        <row r="7">
          <cell r="BO7" t="str">
            <v>430124196509180694</v>
          </cell>
          <cell r="BP7" t="str">
            <v>劳务工</v>
          </cell>
          <cell r="BQ7">
            <v>443.72</v>
          </cell>
          <cell r="BR7" t="str">
            <v>430124196509180694</v>
          </cell>
          <cell r="BS7" t="str">
            <v>鑫起</v>
          </cell>
        </row>
        <row r="8">
          <cell r="C8" t="str">
            <v>殷胜</v>
          </cell>
          <cell r="D8" t="str">
            <v>生产制造部</v>
          </cell>
          <cell r="E8">
            <v>41492</v>
          </cell>
          <cell r="F8" t="str">
            <v>库管</v>
          </cell>
          <cell r="G8">
            <v>45778</v>
          </cell>
          <cell r="H8">
            <v>24</v>
          </cell>
          <cell r="I8">
            <v>24.5</v>
          </cell>
          <cell r="J8">
            <v>0</v>
          </cell>
          <cell r="K8">
            <v>4</v>
          </cell>
        </row>
        <row r="8">
          <cell r="O8">
            <v>2100</v>
          </cell>
        </row>
        <row r="8">
          <cell r="U8">
            <v>2100</v>
          </cell>
          <cell r="V8">
            <v>68</v>
          </cell>
          <cell r="W8">
            <v>805</v>
          </cell>
          <cell r="X8">
            <v>220</v>
          </cell>
        </row>
        <row r="8">
          <cell r="AD8">
            <v>1200</v>
          </cell>
        </row>
        <row r="8">
          <cell r="AF8">
            <v>288</v>
          </cell>
        </row>
        <row r="8">
          <cell r="AI8">
            <v>-20</v>
          </cell>
        </row>
        <row r="8">
          <cell r="AM8">
            <v>4661</v>
          </cell>
          <cell r="AN8">
            <v>344.64</v>
          </cell>
          <cell r="AO8">
            <v>82</v>
          </cell>
          <cell r="AP8">
            <v>12.92</v>
          </cell>
          <cell r="AQ8">
            <v>15</v>
          </cell>
          <cell r="AR8">
            <v>205</v>
          </cell>
        </row>
        <row r="8">
          <cell r="AY8">
            <v>4001.44</v>
          </cell>
          <cell r="AZ8">
            <v>0</v>
          </cell>
        </row>
        <row r="8">
          <cell r="BB8">
            <v>0</v>
          </cell>
          <cell r="BC8">
            <v>0</v>
          </cell>
        </row>
        <row r="8">
          <cell r="BJ8">
            <v>4001.44</v>
          </cell>
        </row>
        <row r="8">
          <cell r="BL8">
            <v>0</v>
          </cell>
        </row>
        <row r="8">
          <cell r="BO8" t="str">
            <v>430211199107030412</v>
          </cell>
          <cell r="BP8" t="str">
            <v>合同工</v>
          </cell>
          <cell r="BQ8">
            <v>644.56</v>
          </cell>
          <cell r="BR8" t="str">
            <v>430211199107030412</v>
          </cell>
          <cell r="BS8" t="str">
            <v>光华荣昌</v>
          </cell>
        </row>
        <row r="9">
          <cell r="C9" t="str">
            <v>郭佳</v>
          </cell>
          <cell r="D9" t="str">
            <v>生产制造部</v>
          </cell>
          <cell r="E9">
            <v>45732</v>
          </cell>
          <cell r="F9" t="str">
            <v>库管</v>
          </cell>
          <cell r="G9">
            <v>45778</v>
          </cell>
          <cell r="H9">
            <v>24</v>
          </cell>
          <cell r="I9">
            <v>24.5</v>
          </cell>
          <cell r="J9">
            <v>0</v>
          </cell>
          <cell r="K9">
            <v>4</v>
          </cell>
        </row>
        <row r="9">
          <cell r="O9">
            <v>2100</v>
          </cell>
        </row>
        <row r="9">
          <cell r="U9">
            <v>2100</v>
          </cell>
          <cell r="V9">
            <v>68</v>
          </cell>
          <cell r="W9">
            <v>825</v>
          </cell>
        </row>
        <row r="9">
          <cell r="AD9">
            <v>1200</v>
          </cell>
        </row>
        <row r="9">
          <cell r="AF9">
            <v>288</v>
          </cell>
        </row>
        <row r="9">
          <cell r="AI9">
            <v>-20</v>
          </cell>
        </row>
        <row r="9">
          <cell r="AM9">
            <v>4461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9">
          <cell r="AY9">
            <v>4461</v>
          </cell>
          <cell r="AZ9">
            <v>0</v>
          </cell>
        </row>
        <row r="9">
          <cell r="BB9">
            <v>0</v>
          </cell>
          <cell r="BC9">
            <v>0</v>
          </cell>
          <cell r="BD9">
            <v>55.9</v>
          </cell>
        </row>
        <row r="9">
          <cell r="BJ9">
            <v>4405.1</v>
          </cell>
        </row>
        <row r="9">
          <cell r="BL9">
            <v>0</v>
          </cell>
        </row>
        <row r="9">
          <cell r="BO9" t="str">
            <v>430482200105078094</v>
          </cell>
          <cell r="BP9" t="str">
            <v>合同工</v>
          </cell>
          <cell r="BQ9">
            <v>0</v>
          </cell>
          <cell r="BR9" t="str">
            <v>430482200105078094</v>
          </cell>
          <cell r="BS9" t="str">
            <v>湖南诚展</v>
          </cell>
        </row>
        <row r="10">
          <cell r="C10" t="str">
            <v>李春华</v>
          </cell>
          <cell r="D10" t="str">
            <v>生产制造部</v>
          </cell>
          <cell r="E10">
            <v>45722</v>
          </cell>
          <cell r="F10" t="str">
            <v>库管</v>
          </cell>
          <cell r="G10">
            <v>45778</v>
          </cell>
          <cell r="H10">
            <v>24</v>
          </cell>
          <cell r="I10">
            <v>29</v>
          </cell>
          <cell r="J10">
            <v>12</v>
          </cell>
          <cell r="K10">
            <v>50</v>
          </cell>
        </row>
        <row r="10">
          <cell r="O10">
            <v>2100</v>
          </cell>
        </row>
        <row r="10">
          <cell r="U10">
            <v>2100</v>
          </cell>
          <cell r="V10">
            <v>1054</v>
          </cell>
          <cell r="W10">
            <v>735</v>
          </cell>
        </row>
        <row r="10">
          <cell r="AD10">
            <v>1200</v>
          </cell>
        </row>
        <row r="10">
          <cell r="AF10">
            <v>580</v>
          </cell>
        </row>
        <row r="10">
          <cell r="AM10">
            <v>5669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0">
          <cell r="AY10">
            <v>5669</v>
          </cell>
          <cell r="AZ10">
            <v>0</v>
          </cell>
        </row>
        <row r="10">
          <cell r="BB10">
            <v>0</v>
          </cell>
          <cell r="BC10">
            <v>0</v>
          </cell>
        </row>
        <row r="10">
          <cell r="BJ10">
            <v>5669</v>
          </cell>
        </row>
        <row r="10">
          <cell r="BL10">
            <v>0</v>
          </cell>
        </row>
        <row r="10">
          <cell r="BP10" t="str">
            <v>劳务工-劳务发放</v>
          </cell>
          <cell r="BQ10">
            <v>0</v>
          </cell>
          <cell r="BR10" t="str">
            <v>430225197612171530</v>
          </cell>
          <cell r="BS10" t="str">
            <v>湖南诚展</v>
          </cell>
        </row>
        <row r="11">
          <cell r="C11" t="str">
            <v>邹彬彬</v>
          </cell>
          <cell r="D11" t="str">
            <v>生产制造部</v>
          </cell>
          <cell r="E11">
            <v>45708</v>
          </cell>
          <cell r="F11" t="str">
            <v>库管</v>
          </cell>
          <cell r="G11">
            <v>45778</v>
          </cell>
          <cell r="H11">
            <v>24</v>
          </cell>
          <cell r="I11">
            <v>26</v>
          </cell>
          <cell r="J11">
            <v>12</v>
          </cell>
          <cell r="K11">
            <v>20</v>
          </cell>
        </row>
        <row r="11">
          <cell r="O11">
            <v>2100</v>
          </cell>
        </row>
        <row r="11">
          <cell r="U11">
            <v>2100</v>
          </cell>
          <cell r="V11">
            <v>544</v>
          </cell>
          <cell r="W11">
            <v>835</v>
          </cell>
        </row>
        <row r="11">
          <cell r="AD11">
            <v>1200</v>
          </cell>
        </row>
        <row r="11">
          <cell r="AF11">
            <v>520</v>
          </cell>
        </row>
        <row r="11">
          <cell r="AM11">
            <v>5199</v>
          </cell>
          <cell r="AN11">
            <v>344.64</v>
          </cell>
          <cell r="AO11">
            <v>86.16</v>
          </cell>
          <cell r="AP11">
            <v>12.92</v>
          </cell>
          <cell r="AQ11">
            <v>15</v>
          </cell>
        </row>
        <row r="11">
          <cell r="AY11">
            <v>4740.28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4740.28</v>
          </cell>
        </row>
        <row r="11">
          <cell r="BL11">
            <v>0</v>
          </cell>
        </row>
        <row r="11">
          <cell r="BO11" t="str">
            <v>432524199310095422</v>
          </cell>
          <cell r="BP11" t="str">
            <v>合同工</v>
          </cell>
          <cell r="BQ11">
            <v>443.72</v>
          </cell>
          <cell r="BR11" t="str">
            <v>432524199310095422</v>
          </cell>
          <cell r="BS11" t="str">
            <v>光华荣昌</v>
          </cell>
        </row>
        <row r="12">
          <cell r="C12" t="str">
            <v>何柒林</v>
          </cell>
          <cell r="D12" t="str">
            <v>生产制造部</v>
          </cell>
          <cell r="E12">
            <v>45658</v>
          </cell>
          <cell r="F12" t="str">
            <v>电工</v>
          </cell>
          <cell r="G12">
            <v>45778</v>
          </cell>
          <cell r="H12">
            <v>24</v>
          </cell>
          <cell r="I12">
            <v>31</v>
          </cell>
        </row>
        <row r="12">
          <cell r="N12">
            <v>3487.5</v>
          </cell>
          <cell r="O12">
            <v>2583.33333333333</v>
          </cell>
        </row>
        <row r="12">
          <cell r="U12">
            <v>6070.83333333333</v>
          </cell>
        </row>
        <row r="12">
          <cell r="W12">
            <v>645.833333333333</v>
          </cell>
        </row>
        <row r="12">
          <cell r="AF12">
            <v>620</v>
          </cell>
        </row>
        <row r="12">
          <cell r="AM12">
            <v>7336.67</v>
          </cell>
          <cell r="AN12">
            <v>344.64</v>
          </cell>
          <cell r="AO12">
            <v>80.54</v>
          </cell>
          <cell r="AP12">
            <v>12.92</v>
          </cell>
          <cell r="AQ12">
            <v>15</v>
          </cell>
        </row>
        <row r="12">
          <cell r="AY12">
            <v>6883.57</v>
          </cell>
          <cell r="AZ12">
            <v>56.96</v>
          </cell>
        </row>
        <row r="12">
          <cell r="BB12">
            <v>0</v>
          </cell>
          <cell r="BC12">
            <v>0</v>
          </cell>
        </row>
        <row r="12">
          <cell r="BJ12">
            <v>6826.61</v>
          </cell>
        </row>
        <row r="12">
          <cell r="BL12">
            <v>0</v>
          </cell>
        </row>
        <row r="12">
          <cell r="BO12" t="str">
            <v>430203197604116015</v>
          </cell>
          <cell r="BP12" t="str">
            <v>合同工</v>
          </cell>
          <cell r="BQ12">
            <v>438.1</v>
          </cell>
          <cell r="BR12" t="str">
            <v>430203197604116015</v>
          </cell>
          <cell r="BS12" t="str">
            <v>光华荣昌</v>
          </cell>
        </row>
        <row r="13">
          <cell r="C13" t="str">
            <v>周建华</v>
          </cell>
          <cell r="D13" t="str">
            <v>生产制造部</v>
          </cell>
          <cell r="E13">
            <v>45802</v>
          </cell>
          <cell r="F13" t="str">
            <v>电工</v>
          </cell>
          <cell r="G13">
            <v>45802</v>
          </cell>
          <cell r="H13">
            <v>24</v>
          </cell>
          <cell r="I13">
            <v>7</v>
          </cell>
        </row>
        <row r="13">
          <cell r="N13">
            <v>670.833333333333</v>
          </cell>
          <cell r="O13">
            <v>583.333333333333</v>
          </cell>
        </row>
        <row r="13">
          <cell r="U13">
            <v>1254.16666666667</v>
          </cell>
        </row>
        <row r="13">
          <cell r="W13">
            <v>145.833333333333</v>
          </cell>
        </row>
        <row r="13">
          <cell r="AF13">
            <v>132</v>
          </cell>
        </row>
        <row r="13">
          <cell r="AM13">
            <v>1532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1532</v>
          </cell>
          <cell r="AZ13">
            <v>0</v>
          </cell>
        </row>
        <row r="13">
          <cell r="BC13">
            <v>0</v>
          </cell>
        </row>
        <row r="13">
          <cell r="BJ13">
            <v>1532</v>
          </cell>
        </row>
        <row r="13">
          <cell r="BL13">
            <v>0</v>
          </cell>
        </row>
        <row r="13">
          <cell r="BP13" t="str">
            <v>劳务工-劳务发放</v>
          </cell>
          <cell r="BQ13">
            <v>0</v>
          </cell>
          <cell r="BR13" t="str">
            <v>430321196701185593</v>
          </cell>
          <cell r="BS13" t="str">
            <v>湘潭宏顺</v>
          </cell>
        </row>
        <row r="14">
          <cell r="C14" t="str">
            <v>王虎彪</v>
          </cell>
          <cell r="D14" t="str">
            <v>生产制造部</v>
          </cell>
          <cell r="E14">
            <v>44743</v>
          </cell>
          <cell r="F14" t="str">
            <v>发泡操作工</v>
          </cell>
          <cell r="G14">
            <v>45778</v>
          </cell>
          <cell r="H14">
            <v>24</v>
          </cell>
          <cell r="I14">
            <v>29</v>
          </cell>
        </row>
        <row r="14">
          <cell r="N14">
            <v>6200</v>
          </cell>
        </row>
        <row r="14">
          <cell r="R14">
            <v>300</v>
          </cell>
        </row>
        <row r="14">
          <cell r="U14">
            <v>6500</v>
          </cell>
        </row>
        <row r="14">
          <cell r="W14">
            <v>580</v>
          </cell>
          <cell r="X14">
            <v>40</v>
          </cell>
        </row>
        <row r="14">
          <cell r="AD14">
            <v>604.166666666667</v>
          </cell>
        </row>
        <row r="14">
          <cell r="AF14">
            <v>580</v>
          </cell>
        </row>
        <row r="14">
          <cell r="AI14">
            <v>-30</v>
          </cell>
        </row>
        <row r="14">
          <cell r="AM14">
            <v>8274.17</v>
          </cell>
          <cell r="AN14">
            <v>344.64</v>
          </cell>
          <cell r="AO14">
            <v>86.16</v>
          </cell>
          <cell r="AP14">
            <v>12.92</v>
          </cell>
          <cell r="AQ14">
            <v>15</v>
          </cell>
        </row>
        <row r="14">
          <cell r="AY14">
            <v>7815.45</v>
          </cell>
          <cell r="AZ14">
            <v>84.91</v>
          </cell>
        </row>
        <row r="14">
          <cell r="BB14">
            <v>0</v>
          </cell>
          <cell r="BC14">
            <v>0</v>
          </cell>
          <cell r="BD14">
            <v>32.75</v>
          </cell>
        </row>
        <row r="14">
          <cell r="BJ14">
            <v>7697.79</v>
          </cell>
        </row>
        <row r="14">
          <cell r="BL14">
            <v>0</v>
          </cell>
          <cell r="BM14">
            <v>27.1729720853859</v>
          </cell>
          <cell r="BN14">
            <v>25.2800985221675</v>
          </cell>
          <cell r="BO14" t="str">
            <v>430221197608157116</v>
          </cell>
          <cell r="BP14" t="str">
            <v>劳务工</v>
          </cell>
          <cell r="BQ14">
            <v>443.72</v>
          </cell>
          <cell r="BR14" t="str">
            <v>430221197608157116</v>
          </cell>
          <cell r="BS14" t="str">
            <v>鑫起</v>
          </cell>
        </row>
        <row r="15">
          <cell r="C15" t="str">
            <v>麻志超</v>
          </cell>
          <cell r="D15" t="str">
            <v>生产制造部</v>
          </cell>
          <cell r="E15">
            <v>44741</v>
          </cell>
          <cell r="F15" t="str">
            <v>设备维护及模具工程师</v>
          </cell>
          <cell r="G15">
            <v>45778</v>
          </cell>
          <cell r="H15">
            <v>24</v>
          </cell>
          <cell r="I15">
            <v>28</v>
          </cell>
        </row>
        <row r="15">
          <cell r="N15">
            <v>4500</v>
          </cell>
          <cell r="O15">
            <v>750</v>
          </cell>
        </row>
        <row r="15">
          <cell r="U15">
            <v>5250</v>
          </cell>
        </row>
        <row r="15">
          <cell r="W15">
            <v>577.5</v>
          </cell>
          <cell r="X15">
            <v>40</v>
          </cell>
        </row>
        <row r="15">
          <cell r="AD15">
            <v>1121.79487179487</v>
          </cell>
        </row>
        <row r="15">
          <cell r="AF15">
            <v>560</v>
          </cell>
          <cell r="AG15">
            <v>600</v>
          </cell>
        </row>
        <row r="15">
          <cell r="AM15">
            <v>8149.29</v>
          </cell>
          <cell r="AN15">
            <v>440</v>
          </cell>
          <cell r="AO15">
            <v>110</v>
          </cell>
          <cell r="AP15">
            <v>16.5</v>
          </cell>
          <cell r="AQ15">
            <v>15</v>
          </cell>
        </row>
        <row r="15">
          <cell r="AY15">
            <v>7567.79</v>
          </cell>
          <cell r="AZ15">
            <v>77.48</v>
          </cell>
        </row>
        <row r="15">
          <cell r="BB15">
            <v>0</v>
          </cell>
          <cell r="BC15">
            <v>0</v>
          </cell>
          <cell r="BD15">
            <v>32.75</v>
          </cell>
        </row>
        <row r="15">
          <cell r="BJ15">
            <v>7457.56</v>
          </cell>
        </row>
        <row r="15">
          <cell r="BL15">
            <v>0</v>
          </cell>
          <cell r="BM15">
            <v>27.7186734693878</v>
          </cell>
          <cell r="BN15">
            <v>25.3658503401361</v>
          </cell>
          <cell r="BO15" t="str">
            <v>433124196808279056</v>
          </cell>
          <cell r="BP15" t="str">
            <v>劳务工</v>
          </cell>
          <cell r="BQ15">
            <v>566.5</v>
          </cell>
          <cell r="BR15" t="str">
            <v>433124196808279056</v>
          </cell>
          <cell r="BS15" t="str">
            <v>鑫起</v>
          </cell>
        </row>
        <row r="16">
          <cell r="C16" t="str">
            <v>赵新辉</v>
          </cell>
          <cell r="D16" t="str">
            <v>生产制造部</v>
          </cell>
          <cell r="E16">
            <v>41689</v>
          </cell>
          <cell r="F16" t="str">
            <v>发泡设备维修</v>
          </cell>
          <cell r="G16">
            <v>45778</v>
          </cell>
          <cell r="H16">
            <v>26</v>
          </cell>
          <cell r="I16">
            <v>34.3</v>
          </cell>
        </row>
        <row r="16">
          <cell r="M16">
            <v>106.810174927114</v>
          </cell>
          <cell r="N16">
            <v>3663.589</v>
          </cell>
          <cell r="O16">
            <v>1965.65384615385</v>
          </cell>
          <cell r="P16">
            <v>0</v>
          </cell>
        </row>
        <row r="16">
          <cell r="R16">
            <v>300</v>
          </cell>
        </row>
        <row r="16">
          <cell r="U16">
            <v>5929.24284615385</v>
          </cell>
        </row>
        <row r="16">
          <cell r="W16">
            <v>288</v>
          </cell>
          <cell r="X16">
            <v>220</v>
          </cell>
        </row>
        <row r="16">
          <cell r="AA16">
            <v>274.4</v>
          </cell>
        </row>
        <row r="16">
          <cell r="AD16">
            <v>1000</v>
          </cell>
        </row>
        <row r="16">
          <cell r="AF16">
            <v>620</v>
          </cell>
          <cell r="AG16">
            <v>400</v>
          </cell>
        </row>
        <row r="16">
          <cell r="AM16">
            <v>8731.64</v>
          </cell>
          <cell r="AN16">
            <v>344.64</v>
          </cell>
          <cell r="AO16">
            <v>86.16</v>
          </cell>
          <cell r="AP16">
            <v>12.92</v>
          </cell>
          <cell r="AQ16">
            <v>15</v>
          </cell>
          <cell r="AR16">
            <v>215</v>
          </cell>
        </row>
        <row r="16">
          <cell r="AY16">
            <v>8057.92</v>
          </cell>
          <cell r="AZ16">
            <v>92.18</v>
          </cell>
        </row>
        <row r="16">
          <cell r="BB16">
            <v>0</v>
          </cell>
          <cell r="BC16">
            <v>0</v>
          </cell>
        </row>
        <row r="16">
          <cell r="BJ16">
            <v>7965.74</v>
          </cell>
        </row>
        <row r="16">
          <cell r="BL16">
            <v>0</v>
          </cell>
          <cell r="BM16">
            <v>24.2444536998473</v>
          </cell>
          <cell r="BN16">
            <v>22.1178397889768</v>
          </cell>
          <cell r="BO16" t="str">
            <v>430423198210115811</v>
          </cell>
          <cell r="BP16" t="str">
            <v>合同工</v>
          </cell>
          <cell r="BQ16">
            <v>658.72</v>
          </cell>
          <cell r="BR16" t="str">
            <v>430423198210115811</v>
          </cell>
          <cell r="BS16" t="str">
            <v>光华荣昌</v>
          </cell>
        </row>
        <row r="17">
          <cell r="C17" t="str">
            <v>肖燕丹</v>
          </cell>
          <cell r="D17" t="str">
            <v>生产制造部</v>
          </cell>
          <cell r="E17">
            <v>44801</v>
          </cell>
          <cell r="F17" t="str">
            <v>发泡班长</v>
          </cell>
          <cell r="G17">
            <v>45778</v>
          </cell>
          <cell r="H17">
            <v>26</v>
          </cell>
          <cell r="I17">
            <v>26</v>
          </cell>
        </row>
        <row r="17">
          <cell r="M17">
            <v>109.169615769231</v>
          </cell>
          <cell r="N17">
            <v>2838.41001</v>
          </cell>
          <cell r="O17">
            <v>1490</v>
          </cell>
          <cell r="P17">
            <v>0</v>
          </cell>
        </row>
        <row r="17">
          <cell r="R17">
            <v>300</v>
          </cell>
        </row>
        <row r="17">
          <cell r="U17">
            <v>4628.41001</v>
          </cell>
        </row>
        <row r="17">
          <cell r="W17">
            <v>297</v>
          </cell>
          <cell r="X17">
            <v>40</v>
          </cell>
        </row>
        <row r="17">
          <cell r="AA17">
            <v>208</v>
          </cell>
        </row>
        <row r="17">
          <cell r="AD17">
            <v>1300</v>
          </cell>
        </row>
        <row r="17">
          <cell r="AF17">
            <v>520</v>
          </cell>
          <cell r="AG17">
            <v>600</v>
          </cell>
        </row>
        <row r="17">
          <cell r="AM17">
            <v>7593.41</v>
          </cell>
          <cell r="AN17">
            <v>344.64</v>
          </cell>
          <cell r="AO17">
            <v>81.06</v>
          </cell>
          <cell r="AP17">
            <v>12.92</v>
          </cell>
          <cell r="AQ17">
            <v>15</v>
          </cell>
          <cell r="AR17">
            <v>205</v>
          </cell>
        </row>
        <row r="17">
          <cell r="AY17">
            <v>6934.79</v>
          </cell>
          <cell r="AZ17">
            <v>58.49</v>
          </cell>
        </row>
        <row r="17">
          <cell r="BB17">
            <v>0</v>
          </cell>
          <cell r="BC17">
            <v>0</v>
          </cell>
        </row>
        <row r="17">
          <cell r="BJ17">
            <v>6876.3</v>
          </cell>
        </row>
        <row r="17">
          <cell r="BL17">
            <v>0</v>
          </cell>
          <cell r="BM17">
            <v>27.8146886446886</v>
          </cell>
          <cell r="BN17">
            <v>25.1879120879121</v>
          </cell>
          <cell r="BO17" t="str">
            <v>43032119730510854X</v>
          </cell>
          <cell r="BP17" t="str">
            <v>合同工</v>
          </cell>
          <cell r="BQ17">
            <v>643.62</v>
          </cell>
          <cell r="BR17" t="str">
            <v>43032119730510854X</v>
          </cell>
          <cell r="BS17" t="str">
            <v>光华荣昌</v>
          </cell>
        </row>
        <row r="18">
          <cell r="C18" t="str">
            <v>左昌福</v>
          </cell>
          <cell r="D18" t="str">
            <v>生产制造部</v>
          </cell>
          <cell r="E18">
            <v>43554</v>
          </cell>
          <cell r="F18" t="str">
            <v>发泡操作工</v>
          </cell>
          <cell r="G18">
            <v>45778</v>
          </cell>
          <cell r="H18">
            <v>26</v>
          </cell>
          <cell r="I18">
            <v>30</v>
          </cell>
        </row>
        <row r="18">
          <cell r="M18">
            <v>107.896666666667</v>
          </cell>
          <cell r="N18">
            <v>3236.9</v>
          </cell>
          <cell r="O18">
            <v>1719.23076923077</v>
          </cell>
          <cell r="P18">
            <v>0</v>
          </cell>
        </row>
        <row r="18">
          <cell r="R18">
            <v>300</v>
          </cell>
        </row>
        <row r="18">
          <cell r="U18">
            <v>5256.13076923077</v>
          </cell>
        </row>
        <row r="18">
          <cell r="W18">
            <v>282</v>
          </cell>
          <cell r="X18">
            <v>120</v>
          </cell>
        </row>
        <row r="18">
          <cell r="AA18">
            <v>240</v>
          </cell>
        </row>
        <row r="18">
          <cell r="AD18">
            <v>800</v>
          </cell>
        </row>
        <row r="18">
          <cell r="AF18">
            <v>580</v>
          </cell>
          <cell r="AG18">
            <v>200</v>
          </cell>
        </row>
        <row r="18">
          <cell r="AI18">
            <v>-10</v>
          </cell>
        </row>
        <row r="18">
          <cell r="AM18">
            <v>7468.13</v>
          </cell>
          <cell r="AN18">
            <v>344.64</v>
          </cell>
          <cell r="AO18">
            <v>86.16</v>
          </cell>
          <cell r="AP18">
            <v>12.92</v>
          </cell>
          <cell r="AQ18">
            <v>15</v>
          </cell>
          <cell r="AR18">
            <v>211</v>
          </cell>
        </row>
        <row r="18">
          <cell r="AY18">
            <v>6798.41</v>
          </cell>
          <cell r="AZ18">
            <v>54.4</v>
          </cell>
        </row>
        <row r="18">
          <cell r="BB18">
            <v>0</v>
          </cell>
          <cell r="BC18">
            <v>0</v>
          </cell>
          <cell r="BD18">
            <v>28.8</v>
          </cell>
        </row>
        <row r="18">
          <cell r="BJ18">
            <v>6715.21</v>
          </cell>
        </row>
        <row r="18">
          <cell r="BL18">
            <v>0</v>
          </cell>
          <cell r="BM18">
            <v>23.7083492063492</v>
          </cell>
          <cell r="BN18">
            <v>21.318126984127</v>
          </cell>
          <cell r="BO18" t="str">
            <v>430281199707024314</v>
          </cell>
          <cell r="BP18" t="str">
            <v>合同工</v>
          </cell>
          <cell r="BQ18">
            <v>654.72</v>
          </cell>
          <cell r="BR18" t="str">
            <v>430281199707024314</v>
          </cell>
          <cell r="BS18" t="str">
            <v>光华荣昌</v>
          </cell>
        </row>
        <row r="19">
          <cell r="C19" t="str">
            <v>吴国秋</v>
          </cell>
          <cell r="D19" t="str">
            <v>生产制造部</v>
          </cell>
          <cell r="E19">
            <v>41956</v>
          </cell>
          <cell r="F19" t="str">
            <v>发泡操作工</v>
          </cell>
          <cell r="G19">
            <v>45778</v>
          </cell>
          <cell r="H19">
            <v>26</v>
          </cell>
          <cell r="I19">
            <v>28</v>
          </cell>
        </row>
        <row r="19">
          <cell r="M19">
            <v>103.857095142857</v>
          </cell>
          <cell r="N19">
            <v>2907.998664</v>
          </cell>
          <cell r="O19">
            <v>1604.61538461538</v>
          </cell>
          <cell r="P19">
            <v>200</v>
          </cell>
        </row>
        <row r="19">
          <cell r="R19">
            <v>300</v>
          </cell>
        </row>
        <row r="19">
          <cell r="U19">
            <v>5012.61404861538</v>
          </cell>
        </row>
        <row r="19">
          <cell r="W19">
            <v>291</v>
          </cell>
          <cell r="X19">
            <v>200</v>
          </cell>
        </row>
        <row r="19">
          <cell r="AA19">
            <v>224</v>
          </cell>
        </row>
        <row r="19">
          <cell r="AD19">
            <v>700</v>
          </cell>
        </row>
        <row r="19">
          <cell r="AF19">
            <v>560</v>
          </cell>
          <cell r="AG19">
            <v>80</v>
          </cell>
        </row>
        <row r="19">
          <cell r="AM19">
            <v>7067.61</v>
          </cell>
          <cell r="AN19">
            <v>344.64</v>
          </cell>
          <cell r="AO19">
            <v>86.16</v>
          </cell>
          <cell r="AP19">
            <v>12.92</v>
          </cell>
          <cell r="AQ19">
            <v>15</v>
          </cell>
          <cell r="AR19">
            <v>184</v>
          </cell>
        </row>
        <row r="19">
          <cell r="AY19">
            <v>6424.89</v>
          </cell>
          <cell r="AZ19">
            <v>43.2</v>
          </cell>
        </row>
        <row r="19">
          <cell r="BB19">
            <v>0</v>
          </cell>
          <cell r="BC19">
            <v>0</v>
          </cell>
        </row>
        <row r="19">
          <cell r="BJ19">
            <v>6381.69</v>
          </cell>
        </row>
        <row r="19">
          <cell r="BL19">
            <v>0</v>
          </cell>
          <cell r="BM19">
            <v>24.0394897959184</v>
          </cell>
          <cell r="BN19">
            <v>21.7064285714286</v>
          </cell>
          <cell r="BO19" t="str">
            <v>430221198608302314</v>
          </cell>
          <cell r="BP19" t="str">
            <v>合同工</v>
          </cell>
          <cell r="BQ19">
            <v>627.72</v>
          </cell>
          <cell r="BR19" t="str">
            <v>430221198608302314</v>
          </cell>
          <cell r="BS19" t="str">
            <v>光华荣昌</v>
          </cell>
        </row>
        <row r="20">
          <cell r="C20" t="str">
            <v>张迪辉</v>
          </cell>
          <cell r="D20" t="str">
            <v>生产制造部</v>
          </cell>
          <cell r="E20">
            <v>43669</v>
          </cell>
          <cell r="F20" t="str">
            <v>发泡操作工</v>
          </cell>
          <cell r="G20">
            <v>45778</v>
          </cell>
          <cell r="H20">
            <v>26</v>
          </cell>
          <cell r="I20">
            <v>29</v>
          </cell>
        </row>
        <row r="20">
          <cell r="M20">
            <v>104.74724137931</v>
          </cell>
          <cell r="N20">
            <v>3037.67</v>
          </cell>
          <cell r="O20">
            <v>1661.92307692308</v>
          </cell>
          <cell r="P20">
            <v>150</v>
          </cell>
        </row>
        <row r="20">
          <cell r="R20">
            <v>300</v>
          </cell>
        </row>
        <row r="20">
          <cell r="U20">
            <v>5149.59307692308</v>
          </cell>
        </row>
        <row r="20">
          <cell r="W20">
            <v>282</v>
          </cell>
          <cell r="X20">
            <v>100</v>
          </cell>
        </row>
        <row r="20">
          <cell r="AA20">
            <v>232</v>
          </cell>
        </row>
        <row r="20">
          <cell r="AD20">
            <v>700</v>
          </cell>
        </row>
        <row r="20">
          <cell r="AF20">
            <v>580</v>
          </cell>
          <cell r="AG20">
            <v>400</v>
          </cell>
        </row>
        <row r="20">
          <cell r="AI20">
            <v>-20</v>
          </cell>
        </row>
        <row r="20">
          <cell r="AM20">
            <v>7423.59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</row>
        <row r="20">
          <cell r="AY20">
            <v>6964.87</v>
          </cell>
          <cell r="AZ20">
            <v>59.39</v>
          </cell>
        </row>
        <row r="20">
          <cell r="BB20">
            <v>0</v>
          </cell>
          <cell r="BC20">
            <v>0</v>
          </cell>
        </row>
        <row r="20">
          <cell r="BJ20">
            <v>6905.48</v>
          </cell>
        </row>
        <row r="20">
          <cell r="BL20">
            <v>0</v>
          </cell>
          <cell r="BM20">
            <v>24.37960591133</v>
          </cell>
          <cell r="BN20">
            <v>22.6780952380952</v>
          </cell>
          <cell r="BO20" t="str">
            <v>430202197307261033</v>
          </cell>
          <cell r="BP20" t="str">
            <v>劳务工</v>
          </cell>
          <cell r="BQ20">
            <v>443.72</v>
          </cell>
          <cell r="BR20" t="str">
            <v>430202197307261033</v>
          </cell>
          <cell r="BS20" t="str">
            <v>鑫起</v>
          </cell>
        </row>
        <row r="21">
          <cell r="C21" t="str">
            <v>李慧玲</v>
          </cell>
          <cell r="D21" t="str">
            <v>生产制造部</v>
          </cell>
          <cell r="E21">
            <v>43725</v>
          </cell>
          <cell r="F21" t="str">
            <v>发泡操作工</v>
          </cell>
          <cell r="G21">
            <v>45778</v>
          </cell>
          <cell r="H21">
            <v>26</v>
          </cell>
          <cell r="I21">
            <v>23</v>
          </cell>
        </row>
        <row r="21">
          <cell r="M21">
            <v>103.773672782609</v>
          </cell>
          <cell r="N21">
            <v>2386.794474</v>
          </cell>
          <cell r="O21">
            <v>1318.07692307692</v>
          </cell>
          <cell r="P21">
            <v>0</v>
          </cell>
        </row>
        <row r="21">
          <cell r="R21">
            <v>0</v>
          </cell>
        </row>
        <row r="21">
          <cell r="U21">
            <v>3704.87139707692</v>
          </cell>
        </row>
        <row r="21">
          <cell r="W21">
            <v>291</v>
          </cell>
          <cell r="X21">
            <v>100</v>
          </cell>
        </row>
        <row r="21">
          <cell r="Z21">
            <v>800</v>
          </cell>
          <cell r="AA21">
            <v>184</v>
          </cell>
        </row>
        <row r="21">
          <cell r="AD21">
            <v>200</v>
          </cell>
        </row>
        <row r="21">
          <cell r="AF21">
            <v>460</v>
          </cell>
          <cell r="AG21">
            <v>400</v>
          </cell>
        </row>
        <row r="21">
          <cell r="AM21">
            <v>6139.87</v>
          </cell>
          <cell r="AN21">
            <v>344.64</v>
          </cell>
          <cell r="AO21">
            <v>86.16</v>
          </cell>
          <cell r="AP21">
            <v>12.92</v>
          </cell>
          <cell r="AQ21">
            <v>15</v>
          </cell>
        </row>
        <row r="21">
          <cell r="AY21">
            <v>5681.15</v>
          </cell>
          <cell r="AZ21">
            <v>20.88</v>
          </cell>
        </row>
        <row r="21">
          <cell r="BB21">
            <v>0</v>
          </cell>
          <cell r="BC21">
            <v>0</v>
          </cell>
        </row>
        <row r="21">
          <cell r="BJ21">
            <v>5660.27</v>
          </cell>
        </row>
        <row r="21">
          <cell r="BL21">
            <v>0</v>
          </cell>
          <cell r="BM21">
            <v>25.4238923395445</v>
          </cell>
          <cell r="BN21">
            <v>23.4379710144928</v>
          </cell>
          <cell r="BO21" t="str">
            <v>412927197803102641</v>
          </cell>
          <cell r="BP21" t="str">
            <v>劳务工</v>
          </cell>
          <cell r="BQ21">
            <v>443.72</v>
          </cell>
          <cell r="BR21" t="str">
            <v>412927197803102641</v>
          </cell>
          <cell r="BS21" t="str">
            <v>鑫起</v>
          </cell>
        </row>
        <row r="22">
          <cell r="C22" t="str">
            <v>毛伟</v>
          </cell>
          <cell r="D22" t="str">
            <v>生产制造部</v>
          </cell>
          <cell r="E22">
            <v>41234</v>
          </cell>
          <cell r="F22" t="str">
            <v>发泡操作工</v>
          </cell>
          <cell r="G22">
            <v>45778</v>
          </cell>
          <cell r="H22">
            <v>26</v>
          </cell>
          <cell r="I22">
            <v>29</v>
          </cell>
        </row>
        <row r="22">
          <cell r="M22">
            <v>138.74912637931</v>
          </cell>
          <cell r="N22">
            <v>4023.724665</v>
          </cell>
          <cell r="O22">
            <v>1661.92307692308</v>
          </cell>
          <cell r="P22">
            <v>0</v>
          </cell>
        </row>
        <row r="22">
          <cell r="R22">
            <v>300</v>
          </cell>
        </row>
        <row r="22">
          <cell r="U22">
            <v>5985.64774192308</v>
          </cell>
        </row>
        <row r="22">
          <cell r="W22">
            <v>279</v>
          </cell>
          <cell r="X22">
            <v>240</v>
          </cell>
        </row>
        <row r="22">
          <cell r="AA22">
            <v>232</v>
          </cell>
        </row>
        <row r="22">
          <cell r="AD22">
            <v>200</v>
          </cell>
        </row>
        <row r="22">
          <cell r="AF22">
            <v>580</v>
          </cell>
          <cell r="AG22">
            <v>120</v>
          </cell>
        </row>
        <row r="22">
          <cell r="AM22">
            <v>7636.65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</row>
        <row r="22"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1500</v>
          </cell>
        </row>
        <row r="22">
          <cell r="AY22">
            <v>5677.93</v>
          </cell>
          <cell r="AZ22">
            <v>0</v>
          </cell>
        </row>
        <row r="22">
          <cell r="BB22">
            <v>0</v>
          </cell>
          <cell r="BC22">
            <v>1500</v>
          </cell>
        </row>
        <row r="22">
          <cell r="BJ22">
            <v>7177.93</v>
          </cell>
        </row>
        <row r="22">
          <cell r="BL22">
            <v>0</v>
          </cell>
          <cell r="BM22">
            <v>25.0793103448276</v>
          </cell>
          <cell r="BN22">
            <v>23.5728407224959</v>
          </cell>
          <cell r="BO22" t="str">
            <v>432930196510231818</v>
          </cell>
          <cell r="BP22" t="str">
            <v>劳务工</v>
          </cell>
          <cell r="BQ22">
            <v>443.72</v>
          </cell>
          <cell r="BR22" t="str">
            <v>432930196510231818</v>
          </cell>
          <cell r="BS22" t="str">
            <v>鑫起</v>
          </cell>
        </row>
        <row r="23">
          <cell r="C23" t="str">
            <v>王西明</v>
          </cell>
          <cell r="D23" t="str">
            <v>生产制造部</v>
          </cell>
          <cell r="E23">
            <v>44754</v>
          </cell>
          <cell r="F23" t="str">
            <v>发泡操作工</v>
          </cell>
          <cell r="G23">
            <v>45778</v>
          </cell>
          <cell r="H23">
            <v>26</v>
          </cell>
          <cell r="I23">
            <v>29</v>
          </cell>
        </row>
        <row r="23">
          <cell r="M23">
            <v>103.665375931034</v>
          </cell>
          <cell r="N23">
            <v>3006.295902</v>
          </cell>
          <cell r="O23">
            <v>1661.92307692308</v>
          </cell>
          <cell r="P23">
            <v>200</v>
          </cell>
        </row>
        <row r="23">
          <cell r="R23">
            <v>300</v>
          </cell>
        </row>
        <row r="23">
          <cell r="U23">
            <v>5168.21897892308</v>
          </cell>
        </row>
        <row r="23">
          <cell r="W23">
            <v>291</v>
          </cell>
          <cell r="X23">
            <v>40</v>
          </cell>
        </row>
        <row r="23">
          <cell r="AA23">
            <v>232</v>
          </cell>
        </row>
        <row r="23">
          <cell r="AD23">
            <v>300</v>
          </cell>
        </row>
        <row r="23">
          <cell r="AF23">
            <v>580</v>
          </cell>
          <cell r="AG23">
            <v>400</v>
          </cell>
        </row>
        <row r="23">
          <cell r="AI23">
            <v>-20</v>
          </cell>
        </row>
        <row r="23">
          <cell r="AM23">
            <v>6991.22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</row>
        <row r="23">
          <cell r="AY23">
            <v>6532.5</v>
          </cell>
          <cell r="AZ23">
            <v>46.42</v>
          </cell>
        </row>
        <row r="23">
          <cell r="BB23">
            <v>0</v>
          </cell>
          <cell r="BC23">
            <v>0</v>
          </cell>
        </row>
        <row r="23">
          <cell r="BJ23">
            <v>6486.08</v>
          </cell>
        </row>
        <row r="23">
          <cell r="BL23">
            <v>0</v>
          </cell>
          <cell r="BM23">
            <v>22.959671592775</v>
          </cell>
          <cell r="BN23">
            <v>21.3007553366174</v>
          </cell>
          <cell r="BO23" t="str">
            <v>430221197210013518</v>
          </cell>
          <cell r="BP23" t="str">
            <v>劳务工</v>
          </cell>
          <cell r="BQ23">
            <v>443.72</v>
          </cell>
          <cell r="BR23" t="str">
            <v>430221197210013518</v>
          </cell>
          <cell r="BS23" t="str">
            <v>鑫起</v>
          </cell>
        </row>
        <row r="24">
          <cell r="C24" t="str">
            <v>申喜华</v>
          </cell>
          <cell r="D24" t="str">
            <v>生产制造部</v>
          </cell>
          <cell r="E24">
            <v>44772</v>
          </cell>
          <cell r="F24" t="str">
            <v>发泡操作工</v>
          </cell>
          <cell r="G24">
            <v>45778</v>
          </cell>
          <cell r="H24">
            <v>26</v>
          </cell>
          <cell r="I24">
            <v>28</v>
          </cell>
        </row>
        <row r="24">
          <cell r="M24">
            <v>104.23</v>
          </cell>
          <cell r="N24">
            <v>2918.44</v>
          </cell>
          <cell r="O24">
            <v>1604.61538461538</v>
          </cell>
          <cell r="P24">
            <v>150</v>
          </cell>
        </row>
        <row r="24">
          <cell r="R24">
            <v>300</v>
          </cell>
        </row>
        <row r="24">
          <cell r="U24">
            <v>4973.05538461538</v>
          </cell>
        </row>
        <row r="24">
          <cell r="W24">
            <v>276</v>
          </cell>
          <cell r="X24">
            <v>40</v>
          </cell>
        </row>
        <row r="24">
          <cell r="AA24">
            <v>224</v>
          </cell>
        </row>
        <row r="24">
          <cell r="AD24">
            <v>700</v>
          </cell>
        </row>
        <row r="24">
          <cell r="AF24">
            <v>560</v>
          </cell>
        </row>
        <row r="24">
          <cell r="AM24">
            <v>6773.06</v>
          </cell>
          <cell r="AN24">
            <v>344.64</v>
          </cell>
          <cell r="AO24">
            <v>86.16</v>
          </cell>
          <cell r="AP24">
            <v>12.92</v>
          </cell>
          <cell r="AQ24">
            <v>15</v>
          </cell>
        </row>
        <row r="24">
          <cell r="AY24">
            <v>6314.34</v>
          </cell>
          <cell r="AZ24">
            <v>39.88</v>
          </cell>
        </row>
        <row r="24">
          <cell r="BB24">
            <v>0</v>
          </cell>
          <cell r="BC24">
            <v>0</v>
          </cell>
        </row>
        <row r="24">
          <cell r="BJ24">
            <v>6274.46</v>
          </cell>
        </row>
        <row r="24">
          <cell r="BL24">
            <v>0</v>
          </cell>
          <cell r="BM24">
            <v>23.037619047619</v>
          </cell>
          <cell r="BN24">
            <v>21.3417006802721</v>
          </cell>
          <cell r="BO24" t="str">
            <v>52010219720421381X</v>
          </cell>
          <cell r="BP24" t="str">
            <v>劳务工</v>
          </cell>
          <cell r="BQ24">
            <v>443.72</v>
          </cell>
          <cell r="BR24" t="str">
            <v>52010219720421381X</v>
          </cell>
          <cell r="BS24" t="str">
            <v>鑫起</v>
          </cell>
        </row>
        <row r="25">
          <cell r="C25" t="str">
            <v>戴立娟</v>
          </cell>
          <cell r="D25" t="str">
            <v>生产制造部</v>
          </cell>
          <cell r="E25">
            <v>44772</v>
          </cell>
          <cell r="F25" t="str">
            <v>发泡操作工</v>
          </cell>
          <cell r="G25">
            <v>45778</v>
          </cell>
          <cell r="H25">
            <v>26</v>
          </cell>
          <cell r="I25">
            <v>28</v>
          </cell>
        </row>
        <row r="25">
          <cell r="M25">
            <v>104.23</v>
          </cell>
          <cell r="N25">
            <v>2918.44</v>
          </cell>
          <cell r="O25">
            <v>1604.61538461538</v>
          </cell>
          <cell r="P25">
            <v>150</v>
          </cell>
        </row>
        <row r="25">
          <cell r="R25">
            <v>300</v>
          </cell>
        </row>
        <row r="25">
          <cell r="U25">
            <v>4973.05538461538</v>
          </cell>
        </row>
        <row r="25">
          <cell r="W25">
            <v>288</v>
          </cell>
          <cell r="X25">
            <v>40</v>
          </cell>
        </row>
        <row r="25">
          <cell r="AA25">
            <v>224</v>
          </cell>
        </row>
        <row r="25">
          <cell r="AD25">
            <v>300</v>
          </cell>
        </row>
        <row r="25">
          <cell r="AF25">
            <v>560</v>
          </cell>
          <cell r="AG25">
            <v>400</v>
          </cell>
        </row>
        <row r="25">
          <cell r="AM25">
            <v>6785.06</v>
          </cell>
          <cell r="AN25">
            <v>344.64</v>
          </cell>
          <cell r="AO25">
            <v>86.16</v>
          </cell>
          <cell r="AP25">
            <v>12.92</v>
          </cell>
          <cell r="AQ25">
            <v>15</v>
          </cell>
        </row>
        <row r="25">
          <cell r="AY25">
            <v>6326.34</v>
          </cell>
          <cell r="AZ25">
            <v>40.24</v>
          </cell>
        </row>
        <row r="25">
          <cell r="BB25">
            <v>0</v>
          </cell>
          <cell r="BC25">
            <v>0</v>
          </cell>
        </row>
        <row r="25">
          <cell r="BJ25">
            <v>6286.1</v>
          </cell>
        </row>
        <row r="25">
          <cell r="BL25">
            <v>0</v>
          </cell>
          <cell r="BM25">
            <v>23.0784353741497</v>
          </cell>
          <cell r="BN25">
            <v>21.3812925170068</v>
          </cell>
          <cell r="BO25" t="str">
            <v>520103197710200022</v>
          </cell>
          <cell r="BP25" t="str">
            <v>劳务工</v>
          </cell>
          <cell r="BQ25">
            <v>443.72</v>
          </cell>
          <cell r="BR25" t="str">
            <v>520103197710200022</v>
          </cell>
          <cell r="BS25" t="str">
            <v>鑫起</v>
          </cell>
        </row>
        <row r="26">
          <cell r="C26" t="str">
            <v>陈爱军</v>
          </cell>
          <cell r="D26" t="str">
            <v>生产制造部</v>
          </cell>
          <cell r="E26">
            <v>44803</v>
          </cell>
          <cell r="F26" t="str">
            <v>发泡操作工</v>
          </cell>
          <cell r="G26">
            <v>45778</v>
          </cell>
          <cell r="H26">
            <v>26</v>
          </cell>
          <cell r="I26">
            <v>29</v>
          </cell>
        </row>
        <row r="26">
          <cell r="M26">
            <v>103.665375931034</v>
          </cell>
          <cell r="N26">
            <v>3006.295902</v>
          </cell>
          <cell r="O26">
            <v>1661.92307692308</v>
          </cell>
          <cell r="P26">
            <v>100</v>
          </cell>
        </row>
        <row r="26">
          <cell r="R26">
            <v>300</v>
          </cell>
        </row>
        <row r="26">
          <cell r="U26">
            <v>5068.21897892308</v>
          </cell>
        </row>
        <row r="26">
          <cell r="W26">
            <v>279</v>
          </cell>
          <cell r="X26">
            <v>40</v>
          </cell>
        </row>
        <row r="26">
          <cell r="AA26">
            <v>232</v>
          </cell>
        </row>
        <row r="26">
          <cell r="AD26">
            <v>200</v>
          </cell>
        </row>
        <row r="26">
          <cell r="AF26">
            <v>580</v>
          </cell>
          <cell r="AG26">
            <v>200</v>
          </cell>
        </row>
        <row r="26">
          <cell r="AM26">
            <v>6599.22</v>
          </cell>
          <cell r="AN26">
            <v>344.64</v>
          </cell>
          <cell r="AO26">
            <v>86.16</v>
          </cell>
          <cell r="AP26">
            <v>12.92</v>
          </cell>
          <cell r="AQ26">
            <v>15</v>
          </cell>
        </row>
        <row r="26">
          <cell r="AY26">
            <v>6140.5</v>
          </cell>
          <cell r="AZ26">
            <v>30.72</v>
          </cell>
        </row>
        <row r="26">
          <cell r="BB26">
            <v>0</v>
          </cell>
          <cell r="BC26">
            <v>0</v>
          </cell>
        </row>
        <row r="26">
          <cell r="BJ26">
            <v>6109.78</v>
          </cell>
        </row>
        <row r="26">
          <cell r="BL26">
            <v>0</v>
          </cell>
          <cell r="BM26">
            <v>21.672315270936</v>
          </cell>
          <cell r="BN26">
            <v>20.0649589490969</v>
          </cell>
          <cell r="BO26" t="str">
            <v>432621197509014113</v>
          </cell>
          <cell r="BP26" t="str">
            <v>劳务工</v>
          </cell>
          <cell r="BQ26">
            <v>443.72</v>
          </cell>
          <cell r="BR26" t="str">
            <v>432621197509014113</v>
          </cell>
          <cell r="BS26" t="str">
            <v>鑫起</v>
          </cell>
        </row>
        <row r="27">
          <cell r="C27" t="str">
            <v>肖春菊</v>
          </cell>
          <cell r="D27" t="str">
            <v>生产制造部</v>
          </cell>
          <cell r="E27">
            <v>44805</v>
          </cell>
          <cell r="F27" t="str">
            <v>发泡操作工</v>
          </cell>
          <cell r="G27">
            <v>45778</v>
          </cell>
          <cell r="H27">
            <v>26</v>
          </cell>
          <cell r="I27">
            <v>29</v>
          </cell>
        </row>
        <row r="27">
          <cell r="M27">
            <v>118.956876724138</v>
          </cell>
          <cell r="N27">
            <v>3449.749425</v>
          </cell>
          <cell r="O27">
            <v>1661.92307692308</v>
          </cell>
          <cell r="P27">
            <v>0</v>
          </cell>
        </row>
        <row r="27">
          <cell r="R27">
            <v>300</v>
          </cell>
        </row>
        <row r="27">
          <cell r="U27">
            <v>5411.67250192308</v>
          </cell>
        </row>
        <row r="27">
          <cell r="W27">
            <v>279</v>
          </cell>
          <cell r="X27">
            <v>40</v>
          </cell>
        </row>
        <row r="27">
          <cell r="AA27">
            <v>232</v>
          </cell>
        </row>
        <row r="27">
          <cell r="AD27">
            <v>200</v>
          </cell>
        </row>
        <row r="27">
          <cell r="AF27">
            <v>580</v>
          </cell>
          <cell r="AG27">
            <v>120</v>
          </cell>
        </row>
        <row r="27">
          <cell r="AI27">
            <v>-10</v>
          </cell>
        </row>
        <row r="27">
          <cell r="AM27">
            <v>6852.67</v>
          </cell>
          <cell r="AN27">
            <v>344.64</v>
          </cell>
          <cell r="AO27">
            <v>86.16</v>
          </cell>
          <cell r="AP27">
            <v>12.92</v>
          </cell>
          <cell r="AQ27">
            <v>15</v>
          </cell>
        </row>
        <row r="27">
          <cell r="AY27">
            <v>6393.95</v>
          </cell>
          <cell r="AZ27">
            <v>0</v>
          </cell>
        </row>
        <row r="27">
          <cell r="BB27">
            <v>0</v>
          </cell>
          <cell r="BC27">
            <v>0</v>
          </cell>
        </row>
        <row r="27">
          <cell r="BJ27">
            <v>6393.95</v>
          </cell>
        </row>
        <row r="27">
          <cell r="BL27">
            <v>0</v>
          </cell>
          <cell r="BM27">
            <v>22.5046633825944</v>
          </cell>
          <cell r="BN27">
            <v>20.9981937602627</v>
          </cell>
          <cell r="BO27" t="str">
            <v>430523198203022321</v>
          </cell>
          <cell r="BP27" t="str">
            <v>劳务工</v>
          </cell>
          <cell r="BQ27">
            <v>443.72</v>
          </cell>
          <cell r="BR27" t="str">
            <v>430523198203022321</v>
          </cell>
          <cell r="BS27" t="str">
            <v>鑫起</v>
          </cell>
        </row>
        <row r="28">
          <cell r="C28" t="str">
            <v>王运凤</v>
          </cell>
          <cell r="D28" t="str">
            <v>生产制造部</v>
          </cell>
          <cell r="E28">
            <v>44968</v>
          </cell>
          <cell r="F28" t="str">
            <v>发泡操作工</v>
          </cell>
          <cell r="G28">
            <v>45778</v>
          </cell>
          <cell r="H28">
            <v>26</v>
          </cell>
          <cell r="I28">
            <v>25</v>
          </cell>
        </row>
        <row r="28">
          <cell r="M28">
            <v>103.9459744</v>
          </cell>
          <cell r="N28">
            <v>2598.64936</v>
          </cell>
          <cell r="O28">
            <v>1432.69230769231</v>
          </cell>
          <cell r="P28">
            <v>100</v>
          </cell>
        </row>
        <row r="28">
          <cell r="R28">
            <v>0</v>
          </cell>
        </row>
        <row r="28">
          <cell r="U28">
            <v>4131.34166769231</v>
          </cell>
        </row>
        <row r="28">
          <cell r="W28">
            <v>282</v>
          </cell>
          <cell r="X28">
            <v>40</v>
          </cell>
        </row>
        <row r="28">
          <cell r="AA28">
            <v>200</v>
          </cell>
        </row>
        <row r="28">
          <cell r="AD28">
            <v>200</v>
          </cell>
        </row>
        <row r="28">
          <cell r="AF28">
            <v>500</v>
          </cell>
        </row>
        <row r="28">
          <cell r="AM28">
            <v>5353.34</v>
          </cell>
          <cell r="AN28">
            <v>344.64</v>
          </cell>
          <cell r="AO28">
            <v>86.16</v>
          </cell>
          <cell r="AP28">
            <v>12.92</v>
          </cell>
          <cell r="AQ28">
            <v>15</v>
          </cell>
        </row>
        <row r="28">
          <cell r="AY28">
            <v>4894.62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4894.62</v>
          </cell>
        </row>
        <row r="28">
          <cell r="BL28" t="str">
            <v>2025/05/29离职</v>
          </cell>
          <cell r="BM28">
            <v>20.3936761904762</v>
          </cell>
          <cell r="BN28">
            <v>18.6461714285714</v>
          </cell>
          <cell r="BO28" t="str">
            <v>430425197404230760</v>
          </cell>
          <cell r="BP28" t="str">
            <v>劳务工</v>
          </cell>
          <cell r="BQ28">
            <v>443.72</v>
          </cell>
          <cell r="BR28" t="e">
            <v>#N/A</v>
          </cell>
          <cell r="BS28" t="str">
            <v>鑫起</v>
          </cell>
        </row>
        <row r="29">
          <cell r="C29" t="str">
            <v>史双宇</v>
          </cell>
          <cell r="D29" t="str">
            <v>生产制造部</v>
          </cell>
          <cell r="E29">
            <v>45573</v>
          </cell>
          <cell r="F29" t="str">
            <v>发泡操作工</v>
          </cell>
          <cell r="G29">
            <v>45778</v>
          </cell>
          <cell r="H29">
            <v>26</v>
          </cell>
          <cell r="I29">
            <v>28</v>
          </cell>
        </row>
        <row r="29">
          <cell r="M29">
            <v>103.857095142857</v>
          </cell>
          <cell r="N29">
            <v>2907.998664</v>
          </cell>
          <cell r="O29">
            <v>1604.61538461538</v>
          </cell>
          <cell r="P29">
            <v>100</v>
          </cell>
        </row>
        <row r="29">
          <cell r="R29">
            <v>300</v>
          </cell>
        </row>
        <row r="29">
          <cell r="U29">
            <v>4912.61404861538</v>
          </cell>
        </row>
        <row r="29">
          <cell r="W29">
            <v>282</v>
          </cell>
        </row>
        <row r="29">
          <cell r="AA29">
            <v>224</v>
          </cell>
        </row>
        <row r="29">
          <cell r="AD29">
            <v>800</v>
          </cell>
        </row>
        <row r="29">
          <cell r="AF29">
            <v>560</v>
          </cell>
        </row>
        <row r="29">
          <cell r="AI29">
            <v>-40</v>
          </cell>
        </row>
        <row r="29">
          <cell r="AM29">
            <v>6738.61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Y29">
            <v>6738.61</v>
          </cell>
          <cell r="AZ29">
            <v>0</v>
          </cell>
        </row>
        <row r="29">
          <cell r="BB29">
            <v>0</v>
          </cell>
          <cell r="BC29">
            <v>0</v>
          </cell>
          <cell r="BD29">
            <v>55.75</v>
          </cell>
        </row>
        <row r="29">
          <cell r="BJ29">
            <v>6682.86</v>
          </cell>
        </row>
        <row r="29">
          <cell r="BL29">
            <v>0</v>
          </cell>
          <cell r="BM29">
            <v>22.9204421768707</v>
          </cell>
          <cell r="BN29">
            <v>22.7308163265306</v>
          </cell>
        </row>
        <row r="29">
          <cell r="BP29" t="str">
            <v>劳务工-劳务发放</v>
          </cell>
          <cell r="BQ29">
            <v>0</v>
          </cell>
          <cell r="BR29" t="str">
            <v>430321199107192217</v>
          </cell>
          <cell r="BS29" t="str">
            <v>湖南诚展</v>
          </cell>
        </row>
        <row r="30">
          <cell r="C30" t="str">
            <v>谢桂华</v>
          </cell>
          <cell r="D30" t="str">
            <v>生产制造部</v>
          </cell>
          <cell r="E30">
            <v>45579</v>
          </cell>
          <cell r="F30" t="str">
            <v>发泡操作工</v>
          </cell>
          <cell r="G30">
            <v>45778</v>
          </cell>
          <cell r="H30">
            <v>26</v>
          </cell>
          <cell r="I30">
            <v>26.5</v>
          </cell>
        </row>
        <row r="30">
          <cell r="M30">
            <v>96.2531290566038</v>
          </cell>
          <cell r="N30">
            <v>2550.70792</v>
          </cell>
          <cell r="O30">
            <v>1518.65384615385</v>
          </cell>
          <cell r="P30">
            <v>0</v>
          </cell>
        </row>
        <row r="30">
          <cell r="R30">
            <v>300</v>
          </cell>
        </row>
        <row r="30">
          <cell r="U30">
            <v>4369.36176615385</v>
          </cell>
        </row>
        <row r="30">
          <cell r="W30">
            <v>285</v>
          </cell>
        </row>
        <row r="30">
          <cell r="AA30">
            <v>212</v>
          </cell>
        </row>
        <row r="30">
          <cell r="AD30">
            <v>200</v>
          </cell>
        </row>
        <row r="30">
          <cell r="AF30">
            <v>448</v>
          </cell>
          <cell r="AG30">
            <v>120</v>
          </cell>
        </row>
        <row r="30">
          <cell r="AI30">
            <v>-20</v>
          </cell>
        </row>
        <row r="30">
          <cell r="AM30">
            <v>5614.36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5614.36</v>
          </cell>
          <cell r="AZ30">
            <v>0</v>
          </cell>
        </row>
        <row r="30">
          <cell r="BB30">
            <v>0</v>
          </cell>
          <cell r="BC30">
            <v>0</v>
          </cell>
        </row>
        <row r="30">
          <cell r="BJ30">
            <v>5614.36</v>
          </cell>
        </row>
        <row r="30">
          <cell r="BL30">
            <v>0</v>
          </cell>
          <cell r="BM30">
            <v>20.1773944294699</v>
          </cell>
          <cell r="BN30">
            <v>20.1773944294699</v>
          </cell>
        </row>
        <row r="30">
          <cell r="BP30" t="str">
            <v>劳务工-劳务发放</v>
          </cell>
          <cell r="BQ30">
            <v>0</v>
          </cell>
          <cell r="BR30" t="str">
            <v>430203197507056022</v>
          </cell>
          <cell r="BS30" t="str">
            <v>湖南诚展</v>
          </cell>
        </row>
        <row r="31">
          <cell r="C31" t="str">
            <v>董婧雯</v>
          </cell>
          <cell r="D31" t="str">
            <v>生产制造部</v>
          </cell>
          <cell r="E31">
            <v>45579</v>
          </cell>
          <cell r="F31" t="str">
            <v>发泡操作工</v>
          </cell>
          <cell r="G31">
            <v>45778</v>
          </cell>
          <cell r="H31">
            <v>26</v>
          </cell>
          <cell r="I31">
            <v>29</v>
          </cell>
        </row>
        <row r="31">
          <cell r="M31">
            <v>103.665375931034</v>
          </cell>
          <cell r="N31">
            <v>3006.295902</v>
          </cell>
          <cell r="O31">
            <v>1661.92307692308</v>
          </cell>
          <cell r="P31">
            <v>150</v>
          </cell>
        </row>
        <row r="31">
          <cell r="R31">
            <v>300</v>
          </cell>
        </row>
        <row r="31">
          <cell r="U31">
            <v>5118.21897892308</v>
          </cell>
        </row>
        <row r="31">
          <cell r="W31">
            <v>282</v>
          </cell>
        </row>
        <row r="31">
          <cell r="AA31">
            <v>232</v>
          </cell>
        </row>
        <row r="31">
          <cell r="AD31">
            <v>300</v>
          </cell>
        </row>
        <row r="31">
          <cell r="AF31">
            <v>580</v>
          </cell>
        </row>
        <row r="31">
          <cell r="AM31">
            <v>6512.22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6512.22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6512.22</v>
          </cell>
        </row>
        <row r="31">
          <cell r="BL31">
            <v>0</v>
          </cell>
          <cell r="BM31">
            <v>21.3866009852217</v>
          </cell>
          <cell r="BN31">
            <v>21.3866009852217</v>
          </cell>
        </row>
        <row r="31">
          <cell r="BP31" t="str">
            <v>劳务工-劳务发放</v>
          </cell>
          <cell r="BQ31">
            <v>0</v>
          </cell>
          <cell r="BR31" t="str">
            <v>430223200502118722</v>
          </cell>
          <cell r="BS31" t="str">
            <v>湖南诚展</v>
          </cell>
        </row>
        <row r="32">
          <cell r="C32" t="str">
            <v>张忠宝</v>
          </cell>
          <cell r="D32" t="str">
            <v>生产制造部</v>
          </cell>
          <cell r="E32">
            <v>45587</v>
          </cell>
          <cell r="F32" t="str">
            <v>发泡操作工</v>
          </cell>
          <cell r="G32">
            <v>45778</v>
          </cell>
          <cell r="H32">
            <v>26</v>
          </cell>
          <cell r="I32">
            <v>23</v>
          </cell>
        </row>
        <row r="32">
          <cell r="M32">
            <v>100.969130434783</v>
          </cell>
          <cell r="N32">
            <v>2322.29</v>
          </cell>
          <cell r="O32">
            <v>1318.07692307692</v>
          </cell>
          <cell r="P32">
            <v>0</v>
          </cell>
        </row>
        <row r="32">
          <cell r="R32">
            <v>0</v>
          </cell>
        </row>
        <row r="32">
          <cell r="U32">
            <v>3640.36692307692</v>
          </cell>
        </row>
        <row r="32">
          <cell r="W32">
            <v>282</v>
          </cell>
        </row>
        <row r="32">
          <cell r="Z32">
            <v>500</v>
          </cell>
          <cell r="AA32">
            <v>184</v>
          </cell>
        </row>
        <row r="32">
          <cell r="AD32">
            <v>200</v>
          </cell>
        </row>
        <row r="32">
          <cell r="AF32">
            <v>460</v>
          </cell>
          <cell r="AG32">
            <v>400</v>
          </cell>
        </row>
        <row r="32">
          <cell r="AM32">
            <v>5666.37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5666.37</v>
          </cell>
          <cell r="AZ32">
            <v>0</v>
          </cell>
        </row>
        <row r="32">
          <cell r="BB32">
            <v>0</v>
          </cell>
          <cell r="BC32">
            <v>0</v>
          </cell>
        </row>
        <row r="32">
          <cell r="BJ32">
            <v>5666.37</v>
          </cell>
        </row>
        <row r="32">
          <cell r="BL32">
            <v>0</v>
          </cell>
          <cell r="BM32">
            <v>23.4632298136646</v>
          </cell>
          <cell r="BN32">
            <v>23.4632298136646</v>
          </cell>
        </row>
        <row r="32">
          <cell r="BP32" t="str">
            <v>劳务工-劳务发放</v>
          </cell>
          <cell r="BQ32">
            <v>0</v>
          </cell>
          <cell r="BR32" t="str">
            <v>513021198108216753</v>
          </cell>
          <cell r="BS32" t="str">
            <v>湖南诚展</v>
          </cell>
        </row>
        <row r="33">
          <cell r="C33" t="str">
            <v>刘湘宇</v>
          </cell>
          <cell r="D33" t="str">
            <v>生产制造部</v>
          </cell>
          <cell r="E33">
            <v>45591</v>
          </cell>
          <cell r="F33" t="str">
            <v>发泡操作工</v>
          </cell>
          <cell r="G33">
            <v>45778</v>
          </cell>
          <cell r="H33">
            <v>26</v>
          </cell>
          <cell r="I33">
            <v>16.4</v>
          </cell>
        </row>
        <row r="33">
          <cell r="M33">
            <v>108.864146341463</v>
          </cell>
          <cell r="N33">
            <v>1785.372</v>
          </cell>
          <cell r="O33">
            <v>939.846153846154</v>
          </cell>
          <cell r="P33">
            <v>0</v>
          </cell>
        </row>
        <row r="33">
          <cell r="R33">
            <v>0</v>
          </cell>
        </row>
        <row r="33">
          <cell r="U33">
            <v>2725.21815384615</v>
          </cell>
        </row>
        <row r="33">
          <cell r="W33">
            <v>258</v>
          </cell>
        </row>
        <row r="33">
          <cell r="AA33">
            <v>131.2</v>
          </cell>
        </row>
        <row r="33">
          <cell r="AD33">
            <v>189.230769230769</v>
          </cell>
        </row>
        <row r="33">
          <cell r="AF33">
            <v>320</v>
          </cell>
        </row>
        <row r="33">
          <cell r="AL33">
            <v>-146.5</v>
          </cell>
          <cell r="AM33">
            <v>3477.15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3477.15</v>
          </cell>
          <cell r="AZ33">
            <v>0</v>
          </cell>
        </row>
        <row r="33">
          <cell r="BB33">
            <v>0</v>
          </cell>
          <cell r="BC33">
            <v>0</v>
          </cell>
          <cell r="BD33">
            <v>24.75</v>
          </cell>
        </row>
        <row r="33">
          <cell r="BJ33">
            <v>3452.4</v>
          </cell>
        </row>
        <row r="33">
          <cell r="BL33">
            <v>0</v>
          </cell>
          <cell r="BM33">
            <v>20.1925087108014</v>
          </cell>
          <cell r="BN33">
            <v>20.0487804878049</v>
          </cell>
        </row>
        <row r="33">
          <cell r="BP33" t="str">
            <v>劳务工-劳务发放</v>
          </cell>
          <cell r="BQ33">
            <v>0</v>
          </cell>
          <cell r="BR33" t="str">
            <v>430921198610175770</v>
          </cell>
          <cell r="BS33" t="str">
            <v>湖南诚展</v>
          </cell>
        </row>
        <row r="34">
          <cell r="C34" t="str">
            <v>李力争</v>
          </cell>
          <cell r="D34" t="str">
            <v>生产制造部</v>
          </cell>
          <cell r="E34">
            <v>45643</v>
          </cell>
          <cell r="F34" t="str">
            <v>发泡操作工</v>
          </cell>
          <cell r="G34">
            <v>45778</v>
          </cell>
          <cell r="H34">
            <v>26</v>
          </cell>
          <cell r="I34">
            <v>28</v>
          </cell>
        </row>
        <row r="34">
          <cell r="M34">
            <v>103.503309428571</v>
          </cell>
          <cell r="N34">
            <v>2898.092664</v>
          </cell>
          <cell r="O34">
            <v>1604.61538461538</v>
          </cell>
          <cell r="P34">
            <v>150</v>
          </cell>
        </row>
        <row r="34">
          <cell r="R34">
            <v>300</v>
          </cell>
        </row>
        <row r="34">
          <cell r="U34">
            <v>4952.70804861538</v>
          </cell>
        </row>
        <row r="34">
          <cell r="W34">
            <v>285</v>
          </cell>
        </row>
        <row r="34">
          <cell r="AA34">
            <v>224</v>
          </cell>
        </row>
        <row r="34">
          <cell r="AD34">
            <v>800</v>
          </cell>
        </row>
        <row r="34">
          <cell r="AF34">
            <v>560</v>
          </cell>
        </row>
        <row r="34">
          <cell r="AI34">
            <v>-10</v>
          </cell>
        </row>
        <row r="34">
          <cell r="AM34">
            <v>6811.71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6811.71</v>
          </cell>
          <cell r="AZ34">
            <v>0</v>
          </cell>
        </row>
        <row r="34">
          <cell r="BB34">
            <v>0</v>
          </cell>
          <cell r="BC34">
            <v>0</v>
          </cell>
          <cell r="BD34">
            <v>28.67</v>
          </cell>
        </row>
        <row r="34">
          <cell r="BJ34">
            <v>6783.04</v>
          </cell>
        </row>
        <row r="34">
          <cell r="BL34">
            <v>0</v>
          </cell>
          <cell r="BM34">
            <v>23.1690816326531</v>
          </cell>
          <cell r="BN34">
            <v>23.0715646258503</v>
          </cell>
        </row>
        <row r="34">
          <cell r="BP34" t="str">
            <v>劳务工-劳务发放</v>
          </cell>
          <cell r="BQ34">
            <v>0</v>
          </cell>
          <cell r="BR34" t="str">
            <v>430221197702135618</v>
          </cell>
          <cell r="BS34" t="str">
            <v>湖南诚展</v>
          </cell>
        </row>
        <row r="35">
          <cell r="C35" t="str">
            <v>唐亮</v>
          </cell>
          <cell r="D35" t="str">
            <v>生产制造部</v>
          </cell>
          <cell r="E35">
            <v>45587</v>
          </cell>
          <cell r="F35" t="str">
            <v>发泡操作工</v>
          </cell>
          <cell r="G35">
            <v>45778</v>
          </cell>
          <cell r="H35">
            <v>26</v>
          </cell>
          <cell r="I35">
            <v>29</v>
          </cell>
        </row>
        <row r="35">
          <cell r="M35">
            <v>103.665375931034</v>
          </cell>
          <cell r="N35">
            <v>3006.295902</v>
          </cell>
          <cell r="O35">
            <v>1661.92307692308</v>
          </cell>
          <cell r="P35">
            <v>200</v>
          </cell>
        </row>
        <row r="35">
          <cell r="R35">
            <v>300</v>
          </cell>
        </row>
        <row r="35">
          <cell r="U35">
            <v>5168.21897892308</v>
          </cell>
        </row>
        <row r="35">
          <cell r="W35">
            <v>288</v>
          </cell>
        </row>
        <row r="35">
          <cell r="AA35">
            <v>232</v>
          </cell>
        </row>
        <row r="35">
          <cell r="AD35">
            <v>300</v>
          </cell>
        </row>
        <row r="35">
          <cell r="AF35">
            <v>580</v>
          </cell>
          <cell r="AG35">
            <v>600</v>
          </cell>
        </row>
        <row r="35">
          <cell r="AM35">
            <v>7168.22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7168.22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7168.22</v>
          </cell>
        </row>
        <row r="35">
          <cell r="BL35">
            <v>0</v>
          </cell>
          <cell r="BM35">
            <v>23.5409523809524</v>
          </cell>
          <cell r="BN35">
            <v>23.5409523809524</v>
          </cell>
        </row>
        <row r="35">
          <cell r="BP35" t="str">
            <v>劳务工-劳务发放</v>
          </cell>
          <cell r="BQ35">
            <v>0</v>
          </cell>
          <cell r="BR35" t="str">
            <v>430221197802277138</v>
          </cell>
          <cell r="BS35" t="str">
            <v>湖南诚展</v>
          </cell>
        </row>
        <row r="36">
          <cell r="C36" t="str">
            <v>罗向锋</v>
          </cell>
          <cell r="D36" t="str">
            <v>生产制造部</v>
          </cell>
          <cell r="E36">
            <v>45637</v>
          </cell>
          <cell r="F36" t="str">
            <v>发泡操作工</v>
          </cell>
          <cell r="G36">
            <v>45778</v>
          </cell>
          <cell r="H36">
            <v>26</v>
          </cell>
          <cell r="I36">
            <v>27</v>
          </cell>
        </row>
        <row r="36">
          <cell r="M36">
            <v>103.674444444444</v>
          </cell>
          <cell r="N36">
            <v>2799.21</v>
          </cell>
          <cell r="O36">
            <v>1547.30769230769</v>
          </cell>
          <cell r="P36">
            <v>0</v>
          </cell>
        </row>
        <row r="36">
          <cell r="R36">
            <v>300</v>
          </cell>
        </row>
        <row r="36">
          <cell r="U36">
            <v>4646.51769230769</v>
          </cell>
        </row>
        <row r="36">
          <cell r="W36">
            <v>288</v>
          </cell>
        </row>
        <row r="36">
          <cell r="AA36">
            <v>216</v>
          </cell>
        </row>
        <row r="36">
          <cell r="AD36">
            <v>300</v>
          </cell>
        </row>
        <row r="36">
          <cell r="AF36">
            <v>540</v>
          </cell>
        </row>
        <row r="36">
          <cell r="AI36">
            <v>-10</v>
          </cell>
        </row>
        <row r="36">
          <cell r="AL36">
            <v>600</v>
          </cell>
          <cell r="AM36">
            <v>6580.52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6580.52</v>
          </cell>
          <cell r="AZ36">
            <v>0</v>
          </cell>
        </row>
        <row r="36">
          <cell r="BB36">
            <v>0</v>
          </cell>
          <cell r="BC36">
            <v>0</v>
          </cell>
        </row>
        <row r="36">
          <cell r="BJ36">
            <v>6580.52</v>
          </cell>
        </row>
        <row r="36">
          <cell r="BL36">
            <v>0</v>
          </cell>
          <cell r="BM36">
            <v>23.2117107583774</v>
          </cell>
          <cell r="BN36">
            <v>23.2117107583774</v>
          </cell>
        </row>
        <row r="36">
          <cell r="BP36" t="str">
            <v>劳务工-劳务发放</v>
          </cell>
          <cell r="BQ36">
            <v>0</v>
          </cell>
          <cell r="BR36" t="str">
            <v>43028119761104627X</v>
          </cell>
          <cell r="BS36" t="str">
            <v>湖南诚展</v>
          </cell>
        </row>
        <row r="37">
          <cell r="C37" t="str">
            <v>谭金祥</v>
          </cell>
          <cell r="D37" t="str">
            <v>生产制造部</v>
          </cell>
          <cell r="E37">
            <v>45703</v>
          </cell>
          <cell r="F37" t="str">
            <v>发泡操作工</v>
          </cell>
          <cell r="G37">
            <v>45778</v>
          </cell>
          <cell r="H37">
            <v>26</v>
          </cell>
          <cell r="I37">
            <v>26</v>
          </cell>
        </row>
        <row r="37">
          <cell r="M37">
            <v>104.23</v>
          </cell>
          <cell r="N37">
            <v>2709.98</v>
          </cell>
          <cell r="O37">
            <v>1490</v>
          </cell>
          <cell r="P37">
            <v>100</v>
          </cell>
        </row>
        <row r="37">
          <cell r="R37">
            <v>200</v>
          </cell>
        </row>
        <row r="37">
          <cell r="U37">
            <v>4499.98</v>
          </cell>
        </row>
        <row r="37">
          <cell r="W37">
            <v>279</v>
          </cell>
        </row>
        <row r="37">
          <cell r="AA37">
            <v>208</v>
          </cell>
        </row>
        <row r="37">
          <cell r="AD37">
            <v>200</v>
          </cell>
        </row>
        <row r="37">
          <cell r="AF37">
            <v>520</v>
          </cell>
        </row>
        <row r="37">
          <cell r="AM37">
            <v>5706.98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5706.98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5706.98</v>
          </cell>
        </row>
        <row r="37">
          <cell r="BL37">
            <v>0</v>
          </cell>
          <cell r="BM37">
            <v>20.9046886446886</v>
          </cell>
          <cell r="BN37">
            <v>20.9046886446886</v>
          </cell>
        </row>
        <row r="37">
          <cell r="BP37" t="str">
            <v>劳务工-劳务发放</v>
          </cell>
          <cell r="BQ37">
            <v>0</v>
          </cell>
          <cell r="BR37" t="str">
            <v>430221197510122919</v>
          </cell>
          <cell r="BS37" t="str">
            <v>湖南诚展</v>
          </cell>
        </row>
        <row r="38">
          <cell r="C38" t="str">
            <v>王子先</v>
          </cell>
          <cell r="D38" t="str">
            <v>生产制造部</v>
          </cell>
          <cell r="E38">
            <v>45713</v>
          </cell>
          <cell r="F38" t="str">
            <v>发泡操作工</v>
          </cell>
          <cell r="G38">
            <v>45778</v>
          </cell>
          <cell r="H38">
            <v>26</v>
          </cell>
          <cell r="I38">
            <v>26</v>
          </cell>
        </row>
        <row r="38">
          <cell r="M38">
            <v>104.23</v>
          </cell>
          <cell r="N38">
            <v>2709.98</v>
          </cell>
          <cell r="O38">
            <v>1490</v>
          </cell>
          <cell r="P38">
            <v>50</v>
          </cell>
        </row>
        <row r="38">
          <cell r="R38">
            <v>200</v>
          </cell>
        </row>
        <row r="38">
          <cell r="U38">
            <v>4449.98</v>
          </cell>
        </row>
        <row r="38">
          <cell r="W38">
            <v>276</v>
          </cell>
        </row>
        <row r="38">
          <cell r="AA38">
            <v>208</v>
          </cell>
        </row>
        <row r="38">
          <cell r="AD38">
            <v>200</v>
          </cell>
        </row>
        <row r="38">
          <cell r="AF38">
            <v>520</v>
          </cell>
        </row>
        <row r="38">
          <cell r="AM38">
            <v>5653.98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5653.98</v>
          </cell>
          <cell r="AZ38">
            <v>0</v>
          </cell>
        </row>
        <row r="38">
          <cell r="BB38">
            <v>0</v>
          </cell>
          <cell r="BC38">
            <v>0</v>
          </cell>
          <cell r="BD38">
            <v>24.75</v>
          </cell>
        </row>
        <row r="38">
          <cell r="BJ38">
            <v>5629.23</v>
          </cell>
        </row>
        <row r="38">
          <cell r="BL38">
            <v>0</v>
          </cell>
          <cell r="BM38">
            <v>20.7105494505495</v>
          </cell>
          <cell r="BN38">
            <v>20.6198901098901</v>
          </cell>
        </row>
        <row r="38">
          <cell r="BP38" t="str">
            <v>劳务工-劳务发放</v>
          </cell>
          <cell r="BQ38">
            <v>0</v>
          </cell>
          <cell r="BR38" t="str">
            <v>430202199909031015</v>
          </cell>
          <cell r="BS38" t="str">
            <v>湖南诚展</v>
          </cell>
        </row>
        <row r="39">
          <cell r="C39" t="str">
            <v>赵琦</v>
          </cell>
          <cell r="D39" t="str">
            <v>生产制造部</v>
          </cell>
          <cell r="E39">
            <v>45713</v>
          </cell>
          <cell r="F39" t="str">
            <v>发泡操作工</v>
          </cell>
          <cell r="G39">
            <v>45778</v>
          </cell>
          <cell r="H39">
            <v>26</v>
          </cell>
          <cell r="I39">
            <v>29</v>
          </cell>
        </row>
        <row r="39">
          <cell r="M39">
            <v>103.665375931034</v>
          </cell>
          <cell r="N39">
            <v>3006.295902</v>
          </cell>
          <cell r="O39">
            <v>1661.92307692308</v>
          </cell>
          <cell r="P39">
            <v>100</v>
          </cell>
        </row>
        <row r="39">
          <cell r="R39">
            <v>300</v>
          </cell>
        </row>
        <row r="39">
          <cell r="U39">
            <v>5068.21897892308</v>
          </cell>
        </row>
        <row r="39">
          <cell r="W39">
            <v>273</v>
          </cell>
        </row>
        <row r="39">
          <cell r="AA39">
            <v>232</v>
          </cell>
        </row>
        <row r="39">
          <cell r="AD39">
            <v>300</v>
          </cell>
        </row>
        <row r="39">
          <cell r="AF39">
            <v>580</v>
          </cell>
          <cell r="AG39">
            <v>40</v>
          </cell>
        </row>
        <row r="39">
          <cell r="AI39">
            <v>-10</v>
          </cell>
        </row>
        <row r="39">
          <cell r="AM39">
            <v>6483.22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6483.22</v>
          </cell>
          <cell r="AZ39">
            <v>0</v>
          </cell>
        </row>
        <row r="39">
          <cell r="BB39">
            <v>0</v>
          </cell>
          <cell r="BC39">
            <v>0</v>
          </cell>
          <cell r="BD39">
            <v>24.75</v>
          </cell>
        </row>
        <row r="39">
          <cell r="BJ39">
            <v>6458.47</v>
          </cell>
        </row>
        <row r="39">
          <cell r="BL39">
            <v>0</v>
          </cell>
          <cell r="BM39">
            <v>21.2913628899836</v>
          </cell>
          <cell r="BN39">
            <v>21.2100821018062</v>
          </cell>
        </row>
        <row r="39">
          <cell r="BP39" t="str">
            <v>劳务工-劳务发放</v>
          </cell>
          <cell r="BQ39">
            <v>0</v>
          </cell>
          <cell r="BR39" t="str">
            <v>430202200306064016</v>
          </cell>
          <cell r="BS39" t="str">
            <v>湖南诚展</v>
          </cell>
        </row>
        <row r="40">
          <cell r="C40" t="str">
            <v>齐康杰</v>
          </cell>
          <cell r="D40" t="str">
            <v>生产制造部</v>
          </cell>
          <cell r="E40">
            <v>45733</v>
          </cell>
          <cell r="F40" t="str">
            <v>发泡操作工</v>
          </cell>
          <cell r="G40">
            <v>45778</v>
          </cell>
          <cell r="H40">
            <v>26</v>
          </cell>
          <cell r="I40">
            <v>28</v>
          </cell>
        </row>
        <row r="40">
          <cell r="N40">
            <v>2907.998664</v>
          </cell>
          <cell r="O40">
            <v>1604.61538461538</v>
          </cell>
          <cell r="P40">
            <v>100</v>
          </cell>
        </row>
        <row r="40">
          <cell r="R40">
            <v>300</v>
          </cell>
        </row>
        <row r="40">
          <cell r="U40">
            <v>4912.61404861538</v>
          </cell>
        </row>
        <row r="40">
          <cell r="W40">
            <v>279</v>
          </cell>
        </row>
        <row r="40">
          <cell r="AA40">
            <v>224</v>
          </cell>
        </row>
        <row r="40">
          <cell r="AD40">
            <v>800</v>
          </cell>
        </row>
        <row r="40">
          <cell r="AF40">
            <v>560</v>
          </cell>
        </row>
        <row r="40">
          <cell r="AM40">
            <v>6775.61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6775.61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6775.61</v>
          </cell>
        </row>
        <row r="40">
          <cell r="BL40">
            <v>0</v>
          </cell>
          <cell r="BM40">
            <v>23.0462925170068</v>
          </cell>
          <cell r="BN40">
            <v>23.0462925170068</v>
          </cell>
        </row>
        <row r="40">
          <cell r="BP40" t="str">
            <v>劳务工-劳务发放</v>
          </cell>
          <cell r="BQ40">
            <v>0</v>
          </cell>
          <cell r="BR40" t="str">
            <v>430202199107291018</v>
          </cell>
          <cell r="BS40" t="str">
            <v>湖南诚展</v>
          </cell>
        </row>
        <row r="41">
          <cell r="C41" t="str">
            <v>黄希</v>
          </cell>
          <cell r="D41" t="str">
            <v>生产制造部</v>
          </cell>
          <cell r="E41">
            <v>45734</v>
          </cell>
          <cell r="F41" t="str">
            <v>发泡操作工</v>
          </cell>
          <cell r="G41">
            <v>45778</v>
          </cell>
          <cell r="H41">
            <v>26</v>
          </cell>
          <cell r="I41">
            <v>28</v>
          </cell>
        </row>
        <row r="41">
          <cell r="N41">
            <v>2907.998664</v>
          </cell>
          <cell r="O41">
            <v>1604.61538461538</v>
          </cell>
          <cell r="P41">
            <v>50</v>
          </cell>
        </row>
        <row r="41">
          <cell r="R41">
            <v>300</v>
          </cell>
        </row>
        <row r="41">
          <cell r="U41">
            <v>4862.61404861538</v>
          </cell>
        </row>
        <row r="41">
          <cell r="W41">
            <v>270</v>
          </cell>
        </row>
        <row r="41">
          <cell r="AA41">
            <v>224</v>
          </cell>
        </row>
        <row r="41">
          <cell r="AD41">
            <v>800</v>
          </cell>
        </row>
        <row r="41">
          <cell r="AF41">
            <v>560</v>
          </cell>
        </row>
        <row r="41">
          <cell r="AM41">
            <v>6716.61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6716.61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28.67</v>
          </cell>
        </row>
        <row r="41">
          <cell r="BJ41">
            <v>6687.94</v>
          </cell>
        </row>
        <row r="41">
          <cell r="BL41" t="str">
            <v>2025/6/12离职</v>
          </cell>
          <cell r="BM41">
            <v>22.845612244898</v>
          </cell>
          <cell r="BN41">
            <v>22.7480952380952</v>
          </cell>
        </row>
        <row r="41">
          <cell r="BP41" t="str">
            <v>劳务工-劳务发放</v>
          </cell>
          <cell r="BQ41">
            <v>0</v>
          </cell>
          <cell r="BR41" t="str">
            <v>430281199202126294</v>
          </cell>
          <cell r="BS41" t="str">
            <v>湖南诚展</v>
          </cell>
        </row>
        <row r="42">
          <cell r="C42" t="str">
            <v>李水平</v>
          </cell>
          <cell r="D42" t="str">
            <v>生产制造部</v>
          </cell>
          <cell r="E42">
            <v>45734</v>
          </cell>
          <cell r="F42" t="str">
            <v>发泡操作工</v>
          </cell>
          <cell r="G42">
            <v>45778</v>
          </cell>
          <cell r="H42">
            <v>26</v>
          </cell>
          <cell r="I42">
            <v>26.5</v>
          </cell>
        </row>
        <row r="42">
          <cell r="N42">
            <v>2715.975807</v>
          </cell>
          <cell r="O42">
            <v>1518.65384615385</v>
          </cell>
          <cell r="P42">
            <v>100</v>
          </cell>
        </row>
        <row r="42">
          <cell r="R42">
            <v>100</v>
          </cell>
        </row>
        <row r="42">
          <cell r="U42">
            <v>4434.62965315385</v>
          </cell>
        </row>
        <row r="42">
          <cell r="W42">
            <v>273</v>
          </cell>
        </row>
        <row r="42">
          <cell r="AA42">
            <v>212</v>
          </cell>
        </row>
        <row r="42">
          <cell r="AD42">
            <v>500</v>
          </cell>
        </row>
        <row r="42">
          <cell r="AF42">
            <v>504</v>
          </cell>
        </row>
        <row r="42">
          <cell r="AI42">
            <v>-20</v>
          </cell>
        </row>
        <row r="42">
          <cell r="AM42">
            <v>5903.63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5903.63</v>
          </cell>
          <cell r="AZ42">
            <v>0</v>
          </cell>
        </row>
        <row r="42">
          <cell r="BB42">
            <v>0</v>
          </cell>
          <cell r="BC42">
            <v>0</v>
          </cell>
        </row>
        <row r="42">
          <cell r="BJ42">
            <v>5903.63</v>
          </cell>
        </row>
        <row r="42">
          <cell r="BL42">
            <v>0</v>
          </cell>
          <cell r="BM42">
            <v>21.2169991015274</v>
          </cell>
          <cell r="BN42">
            <v>21.2169991015274</v>
          </cell>
        </row>
        <row r="42">
          <cell r="BP42" t="str">
            <v>劳务工-劳务发放</v>
          </cell>
          <cell r="BQ42">
            <v>0</v>
          </cell>
          <cell r="BR42" t="str">
            <v>433122197802032011</v>
          </cell>
          <cell r="BS42" t="str">
            <v>湖南诚展</v>
          </cell>
        </row>
        <row r="43">
          <cell r="C43" t="str">
            <v>吴明贵</v>
          </cell>
          <cell r="D43" t="str">
            <v>生产制造部</v>
          </cell>
          <cell r="E43">
            <v>45736</v>
          </cell>
          <cell r="F43" t="str">
            <v>发泡操作工</v>
          </cell>
          <cell r="G43">
            <v>45778</v>
          </cell>
          <cell r="H43">
            <v>26</v>
          </cell>
          <cell r="I43">
            <v>26</v>
          </cell>
        </row>
        <row r="43">
          <cell r="N43">
            <v>2691.592188</v>
          </cell>
          <cell r="O43">
            <v>1490</v>
          </cell>
          <cell r="P43">
            <v>100</v>
          </cell>
        </row>
        <row r="43">
          <cell r="R43">
            <v>200</v>
          </cell>
        </row>
        <row r="43">
          <cell r="U43">
            <v>4481.592188</v>
          </cell>
        </row>
        <row r="43">
          <cell r="W43">
            <v>270</v>
          </cell>
        </row>
        <row r="43">
          <cell r="AA43">
            <v>208</v>
          </cell>
        </row>
        <row r="43">
          <cell r="AD43">
            <v>500</v>
          </cell>
        </row>
        <row r="43">
          <cell r="AF43">
            <v>520</v>
          </cell>
        </row>
        <row r="43">
          <cell r="AM43">
            <v>5979.59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5979.59</v>
          </cell>
          <cell r="AZ43">
            <v>0</v>
          </cell>
        </row>
        <row r="43">
          <cell r="BB43">
            <v>0</v>
          </cell>
          <cell r="BC43">
            <v>0</v>
          </cell>
        </row>
        <row r="43">
          <cell r="BJ43">
            <v>5979.59</v>
          </cell>
        </row>
        <row r="43">
          <cell r="BL43">
            <v>0</v>
          </cell>
          <cell r="BM43">
            <v>21.9032600732601</v>
          </cell>
          <cell r="BN43">
            <v>21.9032600732601</v>
          </cell>
        </row>
        <row r="43">
          <cell r="BP43" t="str">
            <v>劳务工-劳务发放</v>
          </cell>
          <cell r="BQ43">
            <v>0</v>
          </cell>
          <cell r="BR43" t="str">
            <v>530622199804213614</v>
          </cell>
          <cell r="BS43" t="str">
            <v>湖南诚展</v>
          </cell>
        </row>
        <row r="44">
          <cell r="C44" t="str">
            <v>刘俊杰</v>
          </cell>
          <cell r="D44" t="str">
            <v>生产制造部</v>
          </cell>
          <cell r="E44">
            <v>45727</v>
          </cell>
          <cell r="F44" t="str">
            <v>发泡操作工</v>
          </cell>
          <cell r="G44">
            <v>45778</v>
          </cell>
          <cell r="H44">
            <v>26</v>
          </cell>
          <cell r="I44">
            <v>27</v>
          </cell>
        </row>
        <row r="44">
          <cell r="N44">
            <v>2829.21</v>
          </cell>
          <cell r="O44">
            <v>1547.30769230769</v>
          </cell>
          <cell r="P44">
            <v>100</v>
          </cell>
        </row>
        <row r="44">
          <cell r="R44">
            <v>300</v>
          </cell>
        </row>
        <row r="44">
          <cell r="U44">
            <v>4776.51769230769</v>
          </cell>
        </row>
        <row r="44">
          <cell r="W44">
            <v>282</v>
          </cell>
        </row>
        <row r="44">
          <cell r="AA44">
            <v>216</v>
          </cell>
        </row>
        <row r="44">
          <cell r="AD44">
            <v>800</v>
          </cell>
        </row>
        <row r="44">
          <cell r="AF44">
            <v>540</v>
          </cell>
        </row>
        <row r="44">
          <cell r="AM44">
            <v>6614.52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6614.52</v>
          </cell>
          <cell r="AZ44">
            <v>0</v>
          </cell>
        </row>
        <row r="44">
          <cell r="BB44">
            <v>0</v>
          </cell>
          <cell r="BC44">
            <v>0</v>
          </cell>
          <cell r="BD44">
            <v>55.9</v>
          </cell>
        </row>
        <row r="44">
          <cell r="BJ44">
            <v>6558.62</v>
          </cell>
        </row>
        <row r="44">
          <cell r="BL44">
            <v>0</v>
          </cell>
          <cell r="BM44">
            <v>23.3316402116402</v>
          </cell>
          <cell r="BN44">
            <v>23.1344620811287</v>
          </cell>
        </row>
        <row r="44">
          <cell r="BP44" t="str">
            <v>劳务工-劳务发放</v>
          </cell>
          <cell r="BQ44">
            <v>0</v>
          </cell>
          <cell r="BR44" t="str">
            <v>430424200310142696</v>
          </cell>
          <cell r="BS44" t="str">
            <v>湘潭思泉</v>
          </cell>
        </row>
        <row r="45">
          <cell r="C45" t="str">
            <v>瞿芬</v>
          </cell>
          <cell r="D45" t="str">
            <v>生产制造部</v>
          </cell>
          <cell r="E45">
            <v>45727</v>
          </cell>
          <cell r="F45" t="str">
            <v>发泡操作工</v>
          </cell>
          <cell r="G45">
            <v>45778</v>
          </cell>
          <cell r="H45">
            <v>26</v>
          </cell>
          <cell r="I45">
            <v>27</v>
          </cell>
        </row>
        <row r="45">
          <cell r="N45">
            <v>3134.46876</v>
          </cell>
          <cell r="O45">
            <v>1547.30769230769</v>
          </cell>
          <cell r="P45">
            <v>100</v>
          </cell>
        </row>
        <row r="45">
          <cell r="R45">
            <v>300</v>
          </cell>
        </row>
        <row r="45">
          <cell r="U45">
            <v>5081.77645230769</v>
          </cell>
        </row>
        <row r="45">
          <cell r="W45">
            <v>279</v>
          </cell>
        </row>
        <row r="45">
          <cell r="AA45">
            <v>216</v>
          </cell>
        </row>
        <row r="45">
          <cell r="AD45">
            <v>200</v>
          </cell>
        </row>
        <row r="45">
          <cell r="AF45">
            <v>540</v>
          </cell>
        </row>
        <row r="45">
          <cell r="AM45">
            <v>6316.78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6316.78</v>
          </cell>
          <cell r="AZ45">
            <v>0</v>
          </cell>
        </row>
        <row r="45">
          <cell r="BB45">
            <v>0</v>
          </cell>
          <cell r="BC45">
            <v>0</v>
          </cell>
        </row>
        <row r="45">
          <cell r="BJ45">
            <v>6316.78</v>
          </cell>
        </row>
        <row r="45">
          <cell r="BL45">
            <v>0</v>
          </cell>
          <cell r="BM45">
            <v>22.2814109347443</v>
          </cell>
          <cell r="BN45">
            <v>22.2814109347443</v>
          </cell>
        </row>
        <row r="45">
          <cell r="BP45" t="str">
            <v>劳务工-劳务发放</v>
          </cell>
          <cell r="BQ45">
            <v>0</v>
          </cell>
          <cell r="BR45" t="str">
            <v>430321199103089028</v>
          </cell>
          <cell r="BS45" t="str">
            <v>湘潭思泉</v>
          </cell>
        </row>
        <row r="46">
          <cell r="C46" t="str">
            <v>瞿欢</v>
          </cell>
          <cell r="D46" t="str">
            <v>生产制造部</v>
          </cell>
          <cell r="E46">
            <v>45727</v>
          </cell>
          <cell r="F46" t="str">
            <v>发泡操作工</v>
          </cell>
          <cell r="G46">
            <v>45778</v>
          </cell>
          <cell r="H46">
            <v>26</v>
          </cell>
          <cell r="I46">
            <v>27</v>
          </cell>
        </row>
        <row r="46">
          <cell r="N46">
            <v>2490.2982</v>
          </cell>
          <cell r="O46">
            <v>1547.30769230769</v>
          </cell>
          <cell r="P46">
            <v>100</v>
          </cell>
        </row>
        <row r="46">
          <cell r="R46">
            <v>300</v>
          </cell>
        </row>
        <row r="46">
          <cell r="U46">
            <v>4437.60589230769</v>
          </cell>
        </row>
        <row r="46">
          <cell r="W46">
            <v>270</v>
          </cell>
        </row>
        <row r="46">
          <cell r="AA46">
            <v>216</v>
          </cell>
        </row>
        <row r="46">
          <cell r="AD46">
            <v>200</v>
          </cell>
        </row>
        <row r="46">
          <cell r="AF46">
            <v>540</v>
          </cell>
        </row>
        <row r="46">
          <cell r="AM46">
            <v>5663.61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5663.61</v>
          </cell>
          <cell r="AZ46">
            <v>0</v>
          </cell>
        </row>
        <row r="46">
          <cell r="BB46">
            <v>0</v>
          </cell>
          <cell r="BC46">
            <v>0</v>
          </cell>
        </row>
        <row r="46">
          <cell r="BJ46">
            <v>5663.61</v>
          </cell>
        </row>
        <row r="46">
          <cell r="BL46">
            <v>0</v>
          </cell>
          <cell r="BM46">
            <v>19.9774603174603</v>
          </cell>
          <cell r="BN46">
            <v>19.9774603174603</v>
          </cell>
        </row>
        <row r="46">
          <cell r="BP46" t="str">
            <v>劳务工-劳务发放</v>
          </cell>
          <cell r="BQ46">
            <v>0</v>
          </cell>
          <cell r="BR46" t="str">
            <v>430321199711089021</v>
          </cell>
          <cell r="BS46" t="str">
            <v>湘潭思泉</v>
          </cell>
        </row>
        <row r="47">
          <cell r="C47" t="str">
            <v>彭智勇</v>
          </cell>
          <cell r="D47" t="str">
            <v>生产制造部</v>
          </cell>
          <cell r="E47">
            <v>45727</v>
          </cell>
          <cell r="F47" t="str">
            <v>发泡操作工</v>
          </cell>
          <cell r="G47">
            <v>45778</v>
          </cell>
          <cell r="H47">
            <v>26</v>
          </cell>
          <cell r="I47">
            <v>28</v>
          </cell>
        </row>
        <row r="47">
          <cell r="N47">
            <v>2938.44</v>
          </cell>
          <cell r="O47">
            <v>1604.61538461538</v>
          </cell>
          <cell r="P47">
            <v>100</v>
          </cell>
        </row>
        <row r="47">
          <cell r="R47">
            <v>300</v>
          </cell>
        </row>
        <row r="47">
          <cell r="U47">
            <v>4943.05538461538</v>
          </cell>
        </row>
        <row r="47">
          <cell r="W47">
            <v>282</v>
          </cell>
        </row>
        <row r="47">
          <cell r="AA47">
            <v>224</v>
          </cell>
        </row>
        <row r="47">
          <cell r="AD47">
            <v>800</v>
          </cell>
        </row>
        <row r="47">
          <cell r="AF47">
            <v>560</v>
          </cell>
        </row>
        <row r="47">
          <cell r="AM47">
            <v>6809.06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6809.06</v>
          </cell>
          <cell r="AZ47">
            <v>0</v>
          </cell>
        </row>
        <row r="47">
          <cell r="BB47">
            <v>0</v>
          </cell>
          <cell r="BC47">
            <v>0</v>
          </cell>
        </row>
        <row r="47">
          <cell r="BJ47">
            <v>6809.06</v>
          </cell>
        </row>
        <row r="47">
          <cell r="BL47">
            <v>0</v>
          </cell>
          <cell r="BM47">
            <v>23.1600680272109</v>
          </cell>
          <cell r="BN47">
            <v>23.1600680272109</v>
          </cell>
        </row>
        <row r="47">
          <cell r="BP47" t="str">
            <v>劳务工-劳务发放</v>
          </cell>
          <cell r="BQ47">
            <v>0</v>
          </cell>
          <cell r="BR47" t="str">
            <v>43042419881011101X</v>
          </cell>
          <cell r="BS47" t="str">
            <v>湘潭思泉</v>
          </cell>
        </row>
        <row r="48">
          <cell r="C48" t="str">
            <v>周孝勇</v>
          </cell>
          <cell r="D48" t="str">
            <v>生产制造部</v>
          </cell>
          <cell r="E48">
            <v>45729</v>
          </cell>
          <cell r="F48" t="str">
            <v>发泡操作工</v>
          </cell>
          <cell r="G48">
            <v>45778</v>
          </cell>
          <cell r="H48">
            <v>26</v>
          </cell>
          <cell r="I48">
            <v>29</v>
          </cell>
        </row>
        <row r="48">
          <cell r="N48">
            <v>3006.295902</v>
          </cell>
          <cell r="O48">
            <v>1661.92307692308</v>
          </cell>
          <cell r="P48">
            <v>100</v>
          </cell>
        </row>
        <row r="48">
          <cell r="R48">
            <v>300</v>
          </cell>
        </row>
        <row r="48">
          <cell r="U48">
            <v>5068.21897892308</v>
          </cell>
        </row>
        <row r="48">
          <cell r="W48">
            <v>282</v>
          </cell>
        </row>
        <row r="48">
          <cell r="AA48">
            <v>232</v>
          </cell>
        </row>
        <row r="48">
          <cell r="AD48">
            <v>200</v>
          </cell>
        </row>
        <row r="48">
          <cell r="AF48">
            <v>580</v>
          </cell>
        </row>
        <row r="48">
          <cell r="AM48">
            <v>6362.22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6362.22</v>
          </cell>
          <cell r="AZ48">
            <v>0</v>
          </cell>
        </row>
        <row r="48">
          <cell r="BB48">
            <v>0</v>
          </cell>
          <cell r="BC48">
            <v>0</v>
          </cell>
        </row>
        <row r="48">
          <cell r="BJ48">
            <v>6362.22</v>
          </cell>
        </row>
        <row r="48">
          <cell r="BL48">
            <v>0</v>
          </cell>
          <cell r="BM48">
            <v>20.8939901477833</v>
          </cell>
          <cell r="BN48">
            <v>20.8939901477833</v>
          </cell>
        </row>
        <row r="48">
          <cell r="BP48" t="str">
            <v>劳务工-劳务发放</v>
          </cell>
          <cell r="BQ48">
            <v>0</v>
          </cell>
          <cell r="BR48" t="str">
            <v>421023198401035256</v>
          </cell>
          <cell r="BS48" t="str">
            <v>东方人才</v>
          </cell>
        </row>
        <row r="49">
          <cell r="C49" t="str">
            <v>冯新宇</v>
          </cell>
          <cell r="D49" t="str">
            <v>生产制造部</v>
          </cell>
          <cell r="E49">
            <v>45742</v>
          </cell>
          <cell r="F49" t="str">
            <v>发泡操作工</v>
          </cell>
          <cell r="G49">
            <v>45778</v>
          </cell>
          <cell r="H49">
            <v>26</v>
          </cell>
          <cell r="I49">
            <v>27</v>
          </cell>
        </row>
        <row r="49">
          <cell r="N49">
            <v>2809.701426</v>
          </cell>
          <cell r="O49">
            <v>1547.30769230769</v>
          </cell>
          <cell r="P49">
            <v>100</v>
          </cell>
        </row>
        <row r="49">
          <cell r="R49">
            <v>300</v>
          </cell>
        </row>
        <row r="49">
          <cell r="U49">
            <v>4757.00911830769</v>
          </cell>
        </row>
        <row r="49">
          <cell r="W49">
            <v>267</v>
          </cell>
        </row>
        <row r="49">
          <cell r="AA49">
            <v>216</v>
          </cell>
        </row>
        <row r="49">
          <cell r="AD49">
            <v>300</v>
          </cell>
        </row>
        <row r="49">
          <cell r="AF49">
            <v>540</v>
          </cell>
        </row>
        <row r="49">
          <cell r="AI49">
            <v>-10</v>
          </cell>
        </row>
        <row r="49">
          <cell r="AM49">
            <v>6070.01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6070.01</v>
          </cell>
          <cell r="AZ49">
            <v>0</v>
          </cell>
        </row>
        <row r="49">
          <cell r="BB49">
            <v>0</v>
          </cell>
          <cell r="BC49">
            <v>0</v>
          </cell>
        </row>
        <row r="49">
          <cell r="BJ49">
            <v>6070.01</v>
          </cell>
        </row>
        <row r="49">
          <cell r="BL49">
            <v>0</v>
          </cell>
          <cell r="BM49">
            <v>21.4109700176367</v>
          </cell>
          <cell r="BN49">
            <v>21.4109700176367</v>
          </cell>
        </row>
        <row r="49">
          <cell r="BP49" t="str">
            <v>劳务工-劳务发放</v>
          </cell>
          <cell r="BQ49">
            <v>0</v>
          </cell>
          <cell r="BR49" t="str">
            <v>430211200006111817</v>
          </cell>
          <cell r="BS49" t="str">
            <v>湘潭思泉</v>
          </cell>
        </row>
        <row r="50">
          <cell r="C50" t="str">
            <v>卢舟晖</v>
          </cell>
          <cell r="D50" t="str">
            <v>生产制造部</v>
          </cell>
          <cell r="E50">
            <v>45744</v>
          </cell>
          <cell r="F50" t="str">
            <v>发泡操作工</v>
          </cell>
          <cell r="G50">
            <v>45778</v>
          </cell>
          <cell r="H50">
            <v>26</v>
          </cell>
          <cell r="I50">
            <v>25</v>
          </cell>
        </row>
        <row r="50">
          <cell r="N50">
            <v>2630.75</v>
          </cell>
          <cell r="O50">
            <v>1432.69230769231</v>
          </cell>
          <cell r="P50">
            <v>150</v>
          </cell>
        </row>
        <row r="50">
          <cell r="R50">
            <v>200</v>
          </cell>
        </row>
        <row r="50">
          <cell r="U50">
            <v>4413.44230769231</v>
          </cell>
        </row>
        <row r="50">
          <cell r="W50">
            <v>261</v>
          </cell>
        </row>
        <row r="50">
          <cell r="AA50">
            <v>200</v>
          </cell>
        </row>
        <row r="50">
          <cell r="AD50">
            <v>200</v>
          </cell>
        </row>
        <row r="50">
          <cell r="AF50">
            <v>500</v>
          </cell>
        </row>
        <row r="50">
          <cell r="AM50">
            <v>5574.44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5574.44</v>
          </cell>
          <cell r="AZ50">
            <v>17.23</v>
          </cell>
        </row>
        <row r="50">
          <cell r="BB50">
            <v>0</v>
          </cell>
          <cell r="BC50">
            <v>0</v>
          </cell>
          <cell r="BD50">
            <v>52.5</v>
          </cell>
        </row>
        <row r="50">
          <cell r="BJ50">
            <v>5504.71</v>
          </cell>
        </row>
        <row r="50">
          <cell r="BL50">
            <v>0</v>
          </cell>
          <cell r="BM50">
            <v>21.2359619047619</v>
          </cell>
          <cell r="BN50">
            <v>20.9703238095238</v>
          </cell>
          <cell r="BO50" t="str">
            <v>431322200711070470</v>
          </cell>
          <cell r="BP50" t="str">
            <v>合同工</v>
          </cell>
          <cell r="BQ50">
            <v>0</v>
          </cell>
          <cell r="BR50" t="str">
            <v>431322200711070470</v>
          </cell>
          <cell r="BS50" t="str">
            <v>湖南诚展</v>
          </cell>
        </row>
        <row r="51">
          <cell r="C51" t="str">
            <v>游围广</v>
          </cell>
          <cell r="D51" t="str">
            <v>生产制造部</v>
          </cell>
          <cell r="E51">
            <v>45747</v>
          </cell>
          <cell r="F51" t="str">
            <v>发泡操作工</v>
          </cell>
          <cell r="G51">
            <v>45778</v>
          </cell>
          <cell r="H51">
            <v>26</v>
          </cell>
          <cell r="I51">
            <v>28</v>
          </cell>
        </row>
        <row r="51">
          <cell r="N51">
            <v>2907.998664</v>
          </cell>
          <cell r="O51">
            <v>1604.61538461538</v>
          </cell>
          <cell r="P51">
            <v>150</v>
          </cell>
        </row>
        <row r="51">
          <cell r="R51">
            <v>300</v>
          </cell>
        </row>
        <row r="51">
          <cell r="U51">
            <v>4962.61404861538</v>
          </cell>
        </row>
        <row r="51">
          <cell r="W51">
            <v>270</v>
          </cell>
        </row>
        <row r="51">
          <cell r="AA51">
            <v>224</v>
          </cell>
        </row>
        <row r="51">
          <cell r="AD51">
            <v>200</v>
          </cell>
        </row>
        <row r="51">
          <cell r="AF51">
            <v>560</v>
          </cell>
        </row>
        <row r="51">
          <cell r="AM51">
            <v>6216.61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6216.61</v>
          </cell>
          <cell r="AZ51">
            <v>0</v>
          </cell>
        </row>
        <row r="51">
          <cell r="BB51">
            <v>0</v>
          </cell>
          <cell r="BC51">
            <v>0</v>
          </cell>
          <cell r="BD51">
            <v>55.9</v>
          </cell>
        </row>
        <row r="51">
          <cell r="BJ51">
            <v>6160.71</v>
          </cell>
        </row>
        <row r="51">
          <cell r="BL51">
            <v>0</v>
          </cell>
          <cell r="BM51">
            <v>21.1449319727891</v>
          </cell>
          <cell r="BN51">
            <v>20.9547959183673</v>
          </cell>
        </row>
        <row r="51">
          <cell r="BP51" t="str">
            <v>劳务工-劳务发放</v>
          </cell>
          <cell r="BQ51">
            <v>0</v>
          </cell>
          <cell r="BR51" t="str">
            <v>320203198309174030</v>
          </cell>
          <cell r="BS51" t="str">
            <v>湘潭思泉</v>
          </cell>
        </row>
        <row r="52">
          <cell r="C52" t="str">
            <v>罗熠鹏</v>
          </cell>
          <cell r="D52" t="str">
            <v>生产制造部</v>
          </cell>
          <cell r="E52">
            <v>45587</v>
          </cell>
          <cell r="F52" t="str">
            <v>发泡操作工</v>
          </cell>
          <cell r="G52">
            <v>45778</v>
          </cell>
          <cell r="H52">
            <v>26</v>
          </cell>
          <cell r="I52">
            <v>28</v>
          </cell>
        </row>
        <row r="52">
          <cell r="N52">
            <v>2907.998664</v>
          </cell>
          <cell r="O52">
            <v>1604.61538461538</v>
          </cell>
          <cell r="P52">
            <v>150</v>
          </cell>
        </row>
        <row r="52">
          <cell r="R52">
            <v>300</v>
          </cell>
        </row>
        <row r="52">
          <cell r="U52">
            <v>4962.61404861538</v>
          </cell>
        </row>
        <row r="52">
          <cell r="W52">
            <v>273</v>
          </cell>
        </row>
        <row r="52">
          <cell r="AA52">
            <v>224</v>
          </cell>
        </row>
        <row r="52">
          <cell r="AD52">
            <v>800</v>
          </cell>
        </row>
        <row r="52">
          <cell r="AF52">
            <v>560</v>
          </cell>
        </row>
        <row r="52">
          <cell r="AM52">
            <v>6819.61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6819.61</v>
          </cell>
          <cell r="AZ52">
            <v>0</v>
          </cell>
        </row>
        <row r="52">
          <cell r="BB52">
            <v>0</v>
          </cell>
          <cell r="BC52">
            <v>0</v>
          </cell>
        </row>
        <row r="52">
          <cell r="BJ52">
            <v>6819.61</v>
          </cell>
        </row>
        <row r="52">
          <cell r="BL52">
            <v>0</v>
          </cell>
          <cell r="BM52">
            <v>23.1959523809524</v>
          </cell>
          <cell r="BN52">
            <v>23.1959523809524</v>
          </cell>
        </row>
        <row r="52">
          <cell r="BP52" t="str">
            <v>劳务工-劳务发放</v>
          </cell>
          <cell r="BQ52">
            <v>0</v>
          </cell>
          <cell r="BR52" t="str">
            <v>430211199810151814</v>
          </cell>
          <cell r="BS52" t="str">
            <v>湖南诚展</v>
          </cell>
        </row>
        <row r="53">
          <cell r="C53" t="str">
            <v>王明</v>
          </cell>
          <cell r="D53" t="str">
            <v>生产制造部</v>
          </cell>
          <cell r="E53">
            <v>45677</v>
          </cell>
          <cell r="F53" t="str">
            <v>发泡操作工</v>
          </cell>
          <cell r="G53">
            <v>45778</v>
          </cell>
          <cell r="H53">
            <v>26</v>
          </cell>
          <cell r="I53">
            <v>26</v>
          </cell>
        </row>
        <row r="53">
          <cell r="N53">
            <v>2739.98</v>
          </cell>
          <cell r="O53">
            <v>1490</v>
          </cell>
          <cell r="P53">
            <v>50</v>
          </cell>
        </row>
        <row r="53">
          <cell r="R53">
            <v>300</v>
          </cell>
        </row>
        <row r="53">
          <cell r="U53">
            <v>4579.98</v>
          </cell>
        </row>
        <row r="53">
          <cell r="W53">
            <v>255</v>
          </cell>
        </row>
        <row r="53">
          <cell r="AA53">
            <v>208</v>
          </cell>
        </row>
        <row r="53">
          <cell r="AD53">
            <v>800</v>
          </cell>
        </row>
        <row r="53">
          <cell r="AF53">
            <v>520</v>
          </cell>
        </row>
        <row r="53">
          <cell r="AM53">
            <v>6362.98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6362.98</v>
          </cell>
          <cell r="AZ53">
            <v>0</v>
          </cell>
        </row>
        <row r="53">
          <cell r="BB53">
            <v>0</v>
          </cell>
          <cell r="BC53">
            <v>0</v>
          </cell>
        </row>
        <row r="53">
          <cell r="BJ53">
            <v>6362.98</v>
          </cell>
        </row>
        <row r="53">
          <cell r="BL53">
            <v>0</v>
          </cell>
          <cell r="BM53">
            <v>23.307619047619</v>
          </cell>
          <cell r="BN53">
            <v>23.307619047619</v>
          </cell>
        </row>
        <row r="53">
          <cell r="BP53" t="str">
            <v>劳务工-劳务发放</v>
          </cell>
          <cell r="BQ53">
            <v>0</v>
          </cell>
          <cell r="BR53" t="str">
            <v>430221199404100811</v>
          </cell>
          <cell r="BS53" t="str">
            <v>湖南诚展</v>
          </cell>
        </row>
        <row r="54">
          <cell r="C54" t="str">
            <v>罗冰</v>
          </cell>
          <cell r="D54" t="str">
            <v>生产制造部</v>
          </cell>
          <cell r="E54">
            <v>45694</v>
          </cell>
          <cell r="F54" t="str">
            <v>发泡操作工</v>
          </cell>
          <cell r="G54">
            <v>45778</v>
          </cell>
          <cell r="H54">
            <v>26</v>
          </cell>
          <cell r="I54">
            <v>27</v>
          </cell>
        </row>
        <row r="54">
          <cell r="N54">
            <v>2835.2893434</v>
          </cell>
          <cell r="O54">
            <v>1547.30769230769</v>
          </cell>
          <cell r="P54">
            <v>100</v>
          </cell>
        </row>
        <row r="54">
          <cell r="R54">
            <v>300</v>
          </cell>
        </row>
        <row r="54">
          <cell r="U54">
            <v>4782.59703570769</v>
          </cell>
        </row>
        <row r="54">
          <cell r="W54">
            <v>276</v>
          </cell>
        </row>
        <row r="54">
          <cell r="AA54">
            <v>216</v>
          </cell>
        </row>
        <row r="54">
          <cell r="AD54">
            <v>200</v>
          </cell>
        </row>
        <row r="54">
          <cell r="AF54">
            <v>540</v>
          </cell>
        </row>
        <row r="54">
          <cell r="AM54">
            <v>6014.6</v>
          </cell>
          <cell r="AN54">
            <v>344.64</v>
          </cell>
          <cell r="AO54">
            <v>86.16</v>
          </cell>
          <cell r="AP54">
            <v>12.92</v>
          </cell>
          <cell r="AQ54">
            <v>15</v>
          </cell>
        </row>
        <row r="54">
          <cell r="AY54">
            <v>5555.88</v>
          </cell>
          <cell r="AZ54">
            <v>17.13</v>
          </cell>
        </row>
        <row r="54">
          <cell r="BB54">
            <v>0</v>
          </cell>
          <cell r="BC54">
            <v>0</v>
          </cell>
          <cell r="BD54">
            <v>11</v>
          </cell>
        </row>
        <row r="54">
          <cell r="BJ54">
            <v>5527.75</v>
          </cell>
        </row>
        <row r="54">
          <cell r="BL54">
            <v>0</v>
          </cell>
          <cell r="BM54">
            <v>21.215520282187</v>
          </cell>
          <cell r="BN54">
            <v>19.4982363315697</v>
          </cell>
          <cell r="BO54" t="str">
            <v>431322200601180281</v>
          </cell>
          <cell r="BP54" t="str">
            <v>合同工</v>
          </cell>
          <cell r="BQ54">
            <v>443.72</v>
          </cell>
          <cell r="BR54" t="str">
            <v>431322200601180281</v>
          </cell>
          <cell r="BS54" t="str">
            <v>光华荣昌</v>
          </cell>
        </row>
        <row r="55">
          <cell r="C55" t="str">
            <v>马战</v>
          </cell>
          <cell r="D55" t="str">
            <v>生产制造部</v>
          </cell>
          <cell r="E55">
            <v>45758</v>
          </cell>
          <cell r="F55" t="str">
            <v>发泡操作工</v>
          </cell>
          <cell r="G55">
            <v>45778</v>
          </cell>
          <cell r="H55">
            <v>26</v>
          </cell>
          <cell r="I55">
            <v>27</v>
          </cell>
        </row>
        <row r="55">
          <cell r="N55">
            <v>2829.21</v>
          </cell>
          <cell r="O55">
            <v>1547.30769230769</v>
          </cell>
          <cell r="P55">
            <v>100</v>
          </cell>
        </row>
        <row r="55">
          <cell r="R55">
            <v>300</v>
          </cell>
        </row>
        <row r="55">
          <cell r="U55">
            <v>4776.51769230769</v>
          </cell>
        </row>
        <row r="55">
          <cell r="W55">
            <v>282</v>
          </cell>
        </row>
        <row r="55">
          <cell r="AA55">
            <v>216</v>
          </cell>
        </row>
        <row r="55">
          <cell r="AD55">
            <v>300</v>
          </cell>
        </row>
        <row r="55">
          <cell r="AF55">
            <v>540</v>
          </cell>
        </row>
        <row r="55">
          <cell r="AM55">
            <v>6114.52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6114.52</v>
          </cell>
          <cell r="AZ55">
            <v>0</v>
          </cell>
        </row>
        <row r="55">
          <cell r="BB55">
            <v>0</v>
          </cell>
          <cell r="BC55">
            <v>0</v>
          </cell>
        </row>
        <row r="55">
          <cell r="BJ55">
            <v>6114.52</v>
          </cell>
        </row>
        <row r="55">
          <cell r="BL55">
            <v>0</v>
          </cell>
          <cell r="BM55">
            <v>21.5679717813051</v>
          </cell>
          <cell r="BN55">
            <v>21.5679717813051</v>
          </cell>
        </row>
        <row r="55">
          <cell r="BP55" t="str">
            <v>劳务工-劳务发放</v>
          </cell>
          <cell r="BQ55">
            <v>0</v>
          </cell>
          <cell r="BR55" t="str">
            <v>430219198112036276</v>
          </cell>
          <cell r="BS55" t="str">
            <v>湖南诚展</v>
          </cell>
        </row>
        <row r="56">
          <cell r="C56" t="str">
            <v>曾选泽</v>
          </cell>
          <cell r="D56" t="str">
            <v>生产制造部</v>
          </cell>
          <cell r="E56">
            <v>45759</v>
          </cell>
          <cell r="F56" t="str">
            <v>发泡操作工</v>
          </cell>
          <cell r="G56">
            <v>45778</v>
          </cell>
          <cell r="H56">
            <v>26</v>
          </cell>
          <cell r="I56">
            <v>26</v>
          </cell>
        </row>
        <row r="56">
          <cell r="N56">
            <v>2719.98</v>
          </cell>
          <cell r="O56">
            <v>1490</v>
          </cell>
          <cell r="P56">
            <v>100</v>
          </cell>
        </row>
        <row r="56">
          <cell r="R56">
            <v>300</v>
          </cell>
        </row>
        <row r="56">
          <cell r="U56">
            <v>4609.98</v>
          </cell>
        </row>
        <row r="56">
          <cell r="W56">
            <v>264</v>
          </cell>
        </row>
        <row r="56">
          <cell r="AA56">
            <v>208</v>
          </cell>
        </row>
        <row r="56">
          <cell r="AD56">
            <v>800</v>
          </cell>
        </row>
        <row r="56">
          <cell r="AF56">
            <v>520</v>
          </cell>
        </row>
        <row r="56">
          <cell r="AM56">
            <v>6401.98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6401.98</v>
          </cell>
          <cell r="AZ56">
            <v>0</v>
          </cell>
        </row>
        <row r="56">
          <cell r="BB56">
            <v>0</v>
          </cell>
          <cell r="BC56">
            <v>0</v>
          </cell>
        </row>
        <row r="56">
          <cell r="BJ56">
            <v>6401.98</v>
          </cell>
        </row>
        <row r="56">
          <cell r="BL56">
            <v>0</v>
          </cell>
          <cell r="BM56">
            <v>23.4504761904762</v>
          </cell>
          <cell r="BN56">
            <v>23.4504761904762</v>
          </cell>
        </row>
        <row r="56">
          <cell r="BP56" t="str">
            <v>劳务工-劳务发放</v>
          </cell>
          <cell r="BQ56">
            <v>0</v>
          </cell>
          <cell r="BR56" t="str">
            <v>430224198810182976</v>
          </cell>
          <cell r="BS56" t="str">
            <v>湘潭思泉</v>
          </cell>
        </row>
        <row r="57">
          <cell r="C57" t="str">
            <v>卫伟伟</v>
          </cell>
          <cell r="D57" t="str">
            <v>生产制造部</v>
          </cell>
          <cell r="E57">
            <v>45771</v>
          </cell>
          <cell r="F57" t="str">
            <v>发泡操作工</v>
          </cell>
          <cell r="G57">
            <v>45778</v>
          </cell>
          <cell r="H57">
            <v>26</v>
          </cell>
          <cell r="I57">
            <v>27</v>
          </cell>
        </row>
        <row r="57">
          <cell r="N57">
            <v>2799.795426</v>
          </cell>
          <cell r="O57">
            <v>1547.30769230769</v>
          </cell>
          <cell r="P57">
            <v>50</v>
          </cell>
        </row>
        <row r="57">
          <cell r="R57">
            <v>200</v>
          </cell>
        </row>
        <row r="57">
          <cell r="U57">
            <v>4597.10311830769</v>
          </cell>
        </row>
        <row r="57">
          <cell r="W57">
            <v>249</v>
          </cell>
        </row>
        <row r="57">
          <cell r="AA57">
            <v>216</v>
          </cell>
        </row>
        <row r="57">
          <cell r="AD57">
            <v>800</v>
          </cell>
        </row>
        <row r="57">
          <cell r="AF57">
            <v>540</v>
          </cell>
        </row>
        <row r="57">
          <cell r="AI57">
            <v>-10</v>
          </cell>
        </row>
        <row r="57">
          <cell r="AM57">
            <v>6392.1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6392.1</v>
          </cell>
          <cell r="AZ57">
            <v>0</v>
          </cell>
        </row>
        <row r="57">
          <cell r="BB57">
            <v>0</v>
          </cell>
          <cell r="BC57">
            <v>0</v>
          </cell>
        </row>
        <row r="57">
          <cell r="BJ57">
            <v>6392.1</v>
          </cell>
        </row>
        <row r="57">
          <cell r="BL57">
            <v>0</v>
          </cell>
          <cell r="BM57">
            <v>22.5470899470899</v>
          </cell>
          <cell r="BN57">
            <v>22.5470899470899</v>
          </cell>
        </row>
        <row r="57">
          <cell r="BP57" t="str">
            <v>劳务工-劳务发放</v>
          </cell>
          <cell r="BQ57">
            <v>0</v>
          </cell>
          <cell r="BR57" t="str">
            <v>43020319780267533</v>
          </cell>
          <cell r="BS57" t="str">
            <v>湘潭思泉</v>
          </cell>
        </row>
        <row r="58">
          <cell r="C58" t="str">
            <v>唐锋</v>
          </cell>
          <cell r="D58" t="str">
            <v>生产制造部</v>
          </cell>
          <cell r="E58">
            <v>45772</v>
          </cell>
          <cell r="F58" t="str">
            <v>发泡操作工</v>
          </cell>
          <cell r="G58">
            <v>45778</v>
          </cell>
          <cell r="H58">
            <v>26</v>
          </cell>
          <cell r="I58">
            <v>27.5</v>
          </cell>
        </row>
        <row r="58">
          <cell r="N58">
            <v>1740.47586</v>
          </cell>
          <cell r="O58">
            <v>1575.96153846154</v>
          </cell>
          <cell r="P58">
            <v>100</v>
          </cell>
        </row>
        <row r="58">
          <cell r="R58">
            <v>200</v>
          </cell>
        </row>
        <row r="58">
          <cell r="U58">
            <v>3616.43739846154</v>
          </cell>
        </row>
        <row r="58">
          <cell r="W58">
            <v>264</v>
          </cell>
        </row>
        <row r="58">
          <cell r="AA58">
            <v>220</v>
          </cell>
        </row>
        <row r="58">
          <cell r="AD58">
            <v>200</v>
          </cell>
        </row>
        <row r="58">
          <cell r="AF58">
            <v>540</v>
          </cell>
          <cell r="AG58">
            <v>40</v>
          </cell>
        </row>
        <row r="58">
          <cell r="AM58">
            <v>4880.44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4880.44</v>
          </cell>
          <cell r="AZ58">
            <v>0</v>
          </cell>
        </row>
        <row r="58">
          <cell r="BB58">
            <v>0</v>
          </cell>
          <cell r="BC58">
            <v>0</v>
          </cell>
        </row>
        <row r="58">
          <cell r="BJ58">
            <v>4880.44</v>
          </cell>
        </row>
        <row r="58">
          <cell r="BL58">
            <v>0</v>
          </cell>
          <cell r="BM58">
            <v>16.9019567099567</v>
          </cell>
          <cell r="BN58">
            <v>16.9019567099567</v>
          </cell>
        </row>
        <row r="58">
          <cell r="BP58" t="str">
            <v>劳务工-劳务发放</v>
          </cell>
          <cell r="BQ58">
            <v>0</v>
          </cell>
          <cell r="BR58" t="str">
            <v>422828198402103915</v>
          </cell>
          <cell r="BS58" t="str">
            <v>湖南诚展</v>
          </cell>
        </row>
        <row r="59">
          <cell r="C59" t="str">
            <v>刘红勇</v>
          </cell>
          <cell r="D59" t="str">
            <v>生产制造部</v>
          </cell>
          <cell r="E59">
            <v>45774</v>
          </cell>
          <cell r="F59" t="str">
            <v>发泡操作工</v>
          </cell>
          <cell r="G59">
            <v>45778</v>
          </cell>
          <cell r="H59">
            <v>26</v>
          </cell>
          <cell r="I59">
            <v>24.5</v>
          </cell>
        </row>
        <row r="59">
          <cell r="N59">
            <v>2459.945331</v>
          </cell>
          <cell r="O59">
            <v>1404.03846153846</v>
          </cell>
          <cell r="P59">
            <v>50</v>
          </cell>
        </row>
        <row r="59">
          <cell r="R59">
            <v>0</v>
          </cell>
        </row>
        <row r="59">
          <cell r="U59">
            <v>3913.98379253846</v>
          </cell>
        </row>
        <row r="59">
          <cell r="W59">
            <v>249</v>
          </cell>
        </row>
        <row r="59">
          <cell r="AA59">
            <v>196</v>
          </cell>
        </row>
        <row r="59">
          <cell r="AD59">
            <v>200</v>
          </cell>
        </row>
        <row r="59">
          <cell r="AF59">
            <v>480</v>
          </cell>
        </row>
        <row r="59">
          <cell r="AI59">
            <v>-10</v>
          </cell>
        </row>
        <row r="59">
          <cell r="AM59">
            <v>5028.98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Y59">
            <v>5028.98</v>
          </cell>
          <cell r="AZ59">
            <v>0</v>
          </cell>
        </row>
        <row r="59">
          <cell r="BB59">
            <v>0</v>
          </cell>
          <cell r="BC59">
            <v>0</v>
          </cell>
        </row>
        <row r="59">
          <cell r="BJ59">
            <v>5028.98</v>
          </cell>
        </row>
        <row r="59">
          <cell r="BL59">
            <v>0</v>
          </cell>
          <cell r="BM59">
            <v>19.5489990281827</v>
          </cell>
          <cell r="BN59">
            <v>19.5489990281827</v>
          </cell>
        </row>
        <row r="59">
          <cell r="BP59" t="str">
            <v>劳务工-劳务发放</v>
          </cell>
          <cell r="BQ59">
            <v>0</v>
          </cell>
          <cell r="BR59" t="str">
            <v>430221197903227850</v>
          </cell>
          <cell r="BS59" t="str">
            <v>湖南诚展</v>
          </cell>
        </row>
        <row r="60">
          <cell r="C60" t="str">
            <v>谢宗伏</v>
          </cell>
          <cell r="D60" t="str">
            <v>生产制造部</v>
          </cell>
          <cell r="E60">
            <v>45775</v>
          </cell>
          <cell r="F60" t="str">
            <v>发泡操作工</v>
          </cell>
          <cell r="G60">
            <v>45778</v>
          </cell>
          <cell r="H60">
            <v>26</v>
          </cell>
          <cell r="I60">
            <v>26.2</v>
          </cell>
        </row>
        <row r="60">
          <cell r="N60">
            <v>2714.826</v>
          </cell>
          <cell r="O60">
            <v>1501.46153846154</v>
          </cell>
          <cell r="P60">
            <v>50</v>
          </cell>
        </row>
        <row r="60">
          <cell r="R60">
            <v>200</v>
          </cell>
        </row>
        <row r="60">
          <cell r="U60">
            <v>4466.28753846154</v>
          </cell>
        </row>
        <row r="60">
          <cell r="W60">
            <v>267</v>
          </cell>
        </row>
        <row r="60">
          <cell r="AA60">
            <v>209.6</v>
          </cell>
        </row>
        <row r="60">
          <cell r="AD60">
            <v>200</v>
          </cell>
        </row>
        <row r="60">
          <cell r="AF60">
            <v>520</v>
          </cell>
        </row>
        <row r="60">
          <cell r="AM60">
            <v>5662.89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5662.89</v>
          </cell>
          <cell r="AZ60">
            <v>0</v>
          </cell>
        </row>
        <row r="60">
          <cell r="BB60">
            <v>0</v>
          </cell>
          <cell r="BC60">
            <v>0</v>
          </cell>
        </row>
        <row r="60">
          <cell r="BJ60">
            <v>5662.89</v>
          </cell>
        </row>
        <row r="60">
          <cell r="BL60">
            <v>0</v>
          </cell>
          <cell r="BM60">
            <v>20.5848418756816</v>
          </cell>
          <cell r="BN60">
            <v>20.5848418756816</v>
          </cell>
        </row>
        <row r="60">
          <cell r="BP60" t="str">
            <v>劳务工-劳务发放</v>
          </cell>
          <cell r="BQ60">
            <v>0</v>
          </cell>
          <cell r="BR60" t="str">
            <v>430221198106122617</v>
          </cell>
          <cell r="BS60" t="str">
            <v>湘潭思泉</v>
          </cell>
        </row>
        <row r="61">
          <cell r="C61" t="str">
            <v>刘顺新</v>
          </cell>
          <cell r="D61" t="str">
            <v>生产制造部</v>
          </cell>
          <cell r="E61">
            <v>45777</v>
          </cell>
          <cell r="F61" t="str">
            <v>发泡操作工</v>
          </cell>
          <cell r="G61">
            <v>45778</v>
          </cell>
          <cell r="H61">
            <v>26</v>
          </cell>
          <cell r="I61">
            <v>27</v>
          </cell>
        </row>
        <row r="61">
          <cell r="N61">
            <v>2819.21</v>
          </cell>
          <cell r="O61">
            <v>1547.30769230769</v>
          </cell>
          <cell r="P61">
            <v>150</v>
          </cell>
        </row>
        <row r="61">
          <cell r="R61">
            <v>300</v>
          </cell>
        </row>
        <row r="61">
          <cell r="U61">
            <v>4816.51769230769</v>
          </cell>
        </row>
        <row r="61">
          <cell r="W61">
            <v>264</v>
          </cell>
        </row>
        <row r="61">
          <cell r="AA61">
            <v>216</v>
          </cell>
        </row>
        <row r="61">
          <cell r="AD61">
            <v>500</v>
          </cell>
        </row>
        <row r="61">
          <cell r="AF61">
            <v>540</v>
          </cell>
        </row>
        <row r="61">
          <cell r="AI61">
            <v>-10</v>
          </cell>
        </row>
        <row r="61">
          <cell r="AM61">
            <v>6326.52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6326.52</v>
          </cell>
          <cell r="AZ61">
            <v>0</v>
          </cell>
        </row>
        <row r="61">
          <cell r="BB61">
            <v>0</v>
          </cell>
          <cell r="BC61">
            <v>0</v>
          </cell>
          <cell r="BD61">
            <v>39</v>
          </cell>
        </row>
        <row r="61">
          <cell r="BJ61">
            <v>6287.52</v>
          </cell>
        </row>
        <row r="61">
          <cell r="BL61">
            <v>0</v>
          </cell>
          <cell r="BM61">
            <v>22.3157671957672</v>
          </cell>
          <cell r="BN61">
            <v>22.1782010582011</v>
          </cell>
        </row>
        <row r="61">
          <cell r="BP61" t="str">
            <v>劳务工-劳务发放</v>
          </cell>
          <cell r="BQ61">
            <v>0</v>
          </cell>
          <cell r="BR61" t="str">
            <v>430221199409035617</v>
          </cell>
          <cell r="BS61" t="str">
            <v>湖南诚展</v>
          </cell>
        </row>
        <row r="62">
          <cell r="C62" t="str">
            <v>何杰</v>
          </cell>
          <cell r="D62" t="str">
            <v>生产制造部</v>
          </cell>
          <cell r="E62">
            <v>45758</v>
          </cell>
          <cell r="F62" t="str">
            <v>发泡操作工</v>
          </cell>
          <cell r="G62">
            <v>45778</v>
          </cell>
          <cell r="H62">
            <v>26</v>
          </cell>
          <cell r="I62">
            <v>27</v>
          </cell>
        </row>
        <row r="62">
          <cell r="N62">
            <v>2809.701426</v>
          </cell>
          <cell r="O62">
            <v>1547.30769230769</v>
          </cell>
          <cell r="P62">
            <v>100</v>
          </cell>
        </row>
        <row r="62">
          <cell r="R62">
            <v>300</v>
          </cell>
        </row>
        <row r="62">
          <cell r="U62">
            <v>4757.00911830769</v>
          </cell>
        </row>
        <row r="62">
          <cell r="W62">
            <v>255</v>
          </cell>
        </row>
        <row r="62">
          <cell r="AA62">
            <v>216</v>
          </cell>
        </row>
        <row r="62">
          <cell r="AD62">
            <v>200</v>
          </cell>
        </row>
        <row r="62">
          <cell r="AF62">
            <v>540</v>
          </cell>
        </row>
        <row r="62">
          <cell r="AM62">
            <v>5968.01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5968.01</v>
          </cell>
          <cell r="AZ62">
            <v>0</v>
          </cell>
        </row>
        <row r="62">
          <cell r="BB62">
            <v>0</v>
          </cell>
          <cell r="BC62">
            <v>0</v>
          </cell>
          <cell r="BD62">
            <v>39</v>
          </cell>
        </row>
        <row r="62">
          <cell r="BJ62">
            <v>5929.01</v>
          </cell>
        </row>
        <row r="62">
          <cell r="BL62">
            <v>0</v>
          </cell>
          <cell r="BM62">
            <v>21.0511816578483</v>
          </cell>
          <cell r="BN62">
            <v>20.9136155202822</v>
          </cell>
        </row>
        <row r="62">
          <cell r="BP62" t="str">
            <v>劳务工-劳务发放</v>
          </cell>
          <cell r="BQ62">
            <v>0</v>
          </cell>
          <cell r="BR62" t="str">
            <v>430221200507310075</v>
          </cell>
          <cell r="BS62" t="str">
            <v>德顺</v>
          </cell>
        </row>
        <row r="63">
          <cell r="C63" t="str">
            <v>彭洪准</v>
          </cell>
          <cell r="D63" t="str">
            <v>生产制造部</v>
          </cell>
          <cell r="E63">
            <v>45743</v>
          </cell>
          <cell r="F63" t="str">
            <v>发泡操作工</v>
          </cell>
          <cell r="G63">
            <v>45778</v>
          </cell>
          <cell r="H63">
            <v>26</v>
          </cell>
          <cell r="I63">
            <v>29</v>
          </cell>
        </row>
        <row r="63">
          <cell r="N63">
            <v>3006.295902</v>
          </cell>
          <cell r="O63">
            <v>1661.92307692308</v>
          </cell>
          <cell r="P63">
            <v>150</v>
          </cell>
        </row>
        <row r="63">
          <cell r="R63">
            <v>300</v>
          </cell>
        </row>
        <row r="63">
          <cell r="U63">
            <v>5118.21897892308</v>
          </cell>
        </row>
        <row r="63">
          <cell r="W63">
            <v>267</v>
          </cell>
        </row>
        <row r="63">
          <cell r="AA63">
            <v>232</v>
          </cell>
        </row>
        <row r="63">
          <cell r="AD63">
            <v>300</v>
          </cell>
        </row>
        <row r="63">
          <cell r="AF63">
            <v>580</v>
          </cell>
        </row>
        <row r="63">
          <cell r="AM63">
            <v>6497.22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6497.22</v>
          </cell>
          <cell r="AZ63">
            <v>0</v>
          </cell>
        </row>
        <row r="63">
          <cell r="BB63">
            <v>0</v>
          </cell>
          <cell r="BC63">
            <v>0</v>
          </cell>
          <cell r="BD63">
            <v>32.75</v>
          </cell>
        </row>
        <row r="63">
          <cell r="BJ63">
            <v>6464.47</v>
          </cell>
        </row>
        <row r="63">
          <cell r="BL63">
            <v>0</v>
          </cell>
          <cell r="BM63">
            <v>21.3373399014778</v>
          </cell>
          <cell r="BN63">
            <v>21.2297865353038</v>
          </cell>
        </row>
        <row r="63">
          <cell r="BP63" t="str">
            <v>劳务工-劳务发放</v>
          </cell>
          <cell r="BQ63">
            <v>0</v>
          </cell>
          <cell r="BR63" t="str">
            <v>42112419860812053X</v>
          </cell>
          <cell r="BS63" t="str">
            <v>德顺</v>
          </cell>
        </row>
        <row r="64">
          <cell r="C64" t="str">
            <v>张超锋</v>
          </cell>
          <cell r="D64" t="str">
            <v>生产制造部</v>
          </cell>
          <cell r="E64">
            <v>45759</v>
          </cell>
          <cell r="F64" t="str">
            <v>发泡操作工</v>
          </cell>
          <cell r="G64">
            <v>45778</v>
          </cell>
          <cell r="H64">
            <v>26</v>
          </cell>
          <cell r="I64">
            <v>24</v>
          </cell>
        </row>
        <row r="64">
          <cell r="N64">
            <v>2501.52</v>
          </cell>
          <cell r="O64">
            <v>1375.38461538462</v>
          </cell>
          <cell r="P64">
            <v>50</v>
          </cell>
        </row>
        <row r="64">
          <cell r="R64">
            <v>200</v>
          </cell>
        </row>
        <row r="64">
          <cell r="U64">
            <v>4126.90461538461</v>
          </cell>
        </row>
        <row r="64">
          <cell r="W64">
            <v>258</v>
          </cell>
        </row>
        <row r="64">
          <cell r="AA64">
            <v>192</v>
          </cell>
        </row>
        <row r="64">
          <cell r="AD64">
            <v>738.461538461538</v>
          </cell>
        </row>
        <row r="64">
          <cell r="AF64">
            <v>480</v>
          </cell>
        </row>
        <row r="64">
          <cell r="AM64">
            <v>5795.37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5795.37</v>
          </cell>
          <cell r="AZ64">
            <v>0</v>
          </cell>
        </row>
        <row r="64">
          <cell r="BB64">
            <v>0</v>
          </cell>
          <cell r="BC64">
            <v>0</v>
          </cell>
        </row>
        <row r="64">
          <cell r="BJ64">
            <v>5795.37</v>
          </cell>
        </row>
        <row r="64">
          <cell r="BL64">
            <v>0</v>
          </cell>
          <cell r="BM64">
            <v>22.9975</v>
          </cell>
          <cell r="BN64">
            <v>22.9975</v>
          </cell>
        </row>
        <row r="64">
          <cell r="BP64" t="str">
            <v>劳务工-劳务发放</v>
          </cell>
          <cell r="BQ64">
            <v>0</v>
          </cell>
          <cell r="BR64" t="str">
            <v>610322199710184836</v>
          </cell>
          <cell r="BS64" t="str">
            <v>德顺</v>
          </cell>
        </row>
        <row r="65">
          <cell r="C65" t="str">
            <v>袁建平</v>
          </cell>
          <cell r="D65" t="str">
            <v>生产制造部</v>
          </cell>
          <cell r="E65">
            <v>45734</v>
          </cell>
          <cell r="F65" t="str">
            <v>发泡操作工</v>
          </cell>
          <cell r="G65">
            <v>45778</v>
          </cell>
          <cell r="H65">
            <v>26</v>
          </cell>
          <cell r="I65">
            <v>24</v>
          </cell>
        </row>
        <row r="65">
          <cell r="N65">
            <v>2481.52</v>
          </cell>
          <cell r="O65">
            <v>1375.38461538462</v>
          </cell>
          <cell r="P65">
            <v>150</v>
          </cell>
        </row>
        <row r="65">
          <cell r="R65">
            <v>0</v>
          </cell>
        </row>
        <row r="65">
          <cell r="U65">
            <v>4006.90461538462</v>
          </cell>
        </row>
        <row r="65">
          <cell r="W65">
            <v>276</v>
          </cell>
        </row>
        <row r="65">
          <cell r="AA65">
            <v>192</v>
          </cell>
        </row>
        <row r="65">
          <cell r="AD65">
            <v>200</v>
          </cell>
        </row>
        <row r="65">
          <cell r="AF65">
            <v>480</v>
          </cell>
        </row>
        <row r="65">
          <cell r="AM65">
            <v>5154.9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5154.9</v>
          </cell>
          <cell r="AZ65">
            <v>0</v>
          </cell>
        </row>
        <row r="65">
          <cell r="BB65">
            <v>0</v>
          </cell>
          <cell r="BC65">
            <v>0</v>
          </cell>
          <cell r="BD65">
            <v>24.75</v>
          </cell>
        </row>
        <row r="65">
          <cell r="BJ65">
            <v>5130.15</v>
          </cell>
        </row>
        <row r="65">
          <cell r="BL65">
            <v>0</v>
          </cell>
          <cell r="BM65">
            <v>20.4559523809524</v>
          </cell>
          <cell r="BN65">
            <v>20.3577380952381</v>
          </cell>
        </row>
        <row r="65">
          <cell r="BP65" t="str">
            <v>劳务工-劳务发放</v>
          </cell>
          <cell r="BQ65">
            <v>0</v>
          </cell>
          <cell r="BR65" t="str">
            <v>432801197506014017</v>
          </cell>
          <cell r="BS65" t="str">
            <v>德顺</v>
          </cell>
        </row>
        <row r="66">
          <cell r="C66" t="str">
            <v>刘军玲</v>
          </cell>
          <cell r="D66" t="str">
            <v>生产制造部</v>
          </cell>
          <cell r="E66">
            <v>45758</v>
          </cell>
          <cell r="F66" t="str">
            <v>发泡操作工</v>
          </cell>
          <cell r="G66">
            <v>45778</v>
          </cell>
          <cell r="H66">
            <v>26</v>
          </cell>
          <cell r="I66">
            <v>26</v>
          </cell>
        </row>
        <row r="66">
          <cell r="N66">
            <v>2699.98</v>
          </cell>
          <cell r="O66">
            <v>1490</v>
          </cell>
          <cell r="P66">
            <v>100</v>
          </cell>
        </row>
        <row r="66">
          <cell r="R66">
            <v>300</v>
          </cell>
        </row>
        <row r="66">
          <cell r="U66">
            <v>4589.98</v>
          </cell>
        </row>
        <row r="66">
          <cell r="W66">
            <v>276</v>
          </cell>
        </row>
        <row r="66">
          <cell r="AA66">
            <v>208</v>
          </cell>
        </row>
        <row r="66">
          <cell r="AD66">
            <v>200</v>
          </cell>
        </row>
        <row r="66">
          <cell r="AF66">
            <v>520</v>
          </cell>
        </row>
        <row r="66">
          <cell r="AM66">
            <v>5793.98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5793.98</v>
          </cell>
          <cell r="AZ66">
            <v>0</v>
          </cell>
        </row>
        <row r="66">
          <cell r="BB66">
            <v>0</v>
          </cell>
          <cell r="BC66">
            <v>0</v>
          </cell>
        </row>
        <row r="66">
          <cell r="BJ66">
            <v>5793.98</v>
          </cell>
        </row>
        <row r="66">
          <cell r="BL66">
            <v>0</v>
          </cell>
          <cell r="BM66">
            <v>21.22336996337</v>
          </cell>
          <cell r="BN66">
            <v>21.22336996337</v>
          </cell>
        </row>
        <row r="66">
          <cell r="BP66" t="str">
            <v>劳务工-劳务发放</v>
          </cell>
          <cell r="BQ66">
            <v>0</v>
          </cell>
          <cell r="BR66" t="str">
            <v>430204197601184027</v>
          </cell>
          <cell r="BS66" t="str">
            <v>德顺</v>
          </cell>
        </row>
        <row r="67">
          <cell r="C67" t="str">
            <v>贺翌昂</v>
          </cell>
          <cell r="D67" t="str">
            <v>生产制造部</v>
          </cell>
          <cell r="E67">
            <v>45739</v>
          </cell>
          <cell r="F67" t="str">
            <v>发泡操作工</v>
          </cell>
          <cell r="G67">
            <v>45778</v>
          </cell>
          <cell r="H67">
            <v>26</v>
          </cell>
          <cell r="I67">
            <v>26</v>
          </cell>
        </row>
        <row r="67">
          <cell r="N67">
            <v>2729.98</v>
          </cell>
          <cell r="O67">
            <v>1490</v>
          </cell>
          <cell r="P67">
            <v>150</v>
          </cell>
        </row>
        <row r="67">
          <cell r="R67">
            <v>300</v>
          </cell>
        </row>
        <row r="67">
          <cell r="U67">
            <v>4669.98</v>
          </cell>
        </row>
        <row r="67">
          <cell r="W67">
            <v>270</v>
          </cell>
        </row>
        <row r="67">
          <cell r="AA67">
            <v>208</v>
          </cell>
        </row>
        <row r="67">
          <cell r="AD67">
            <v>300</v>
          </cell>
        </row>
        <row r="67">
          <cell r="AF67">
            <v>520</v>
          </cell>
        </row>
        <row r="67">
          <cell r="AM67">
            <v>5967.98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5967.98</v>
          </cell>
          <cell r="AZ67">
            <v>0</v>
          </cell>
        </row>
        <row r="67">
          <cell r="BB67">
            <v>0</v>
          </cell>
          <cell r="BC67">
            <v>0</v>
          </cell>
        </row>
        <row r="67">
          <cell r="BJ67">
            <v>5967.98</v>
          </cell>
        </row>
        <row r="67">
          <cell r="BL67">
            <v>0</v>
          </cell>
          <cell r="BM67">
            <v>21.8607326007326</v>
          </cell>
          <cell r="BN67">
            <v>21.8607326007326</v>
          </cell>
        </row>
        <row r="67">
          <cell r="BP67" t="str">
            <v>劳务工-劳务发放</v>
          </cell>
          <cell r="BQ67">
            <v>0</v>
          </cell>
          <cell r="BR67" t="str">
            <v>430203197603046035</v>
          </cell>
          <cell r="BS67" t="str">
            <v>德顺</v>
          </cell>
        </row>
        <row r="68">
          <cell r="C68" t="str">
            <v>袁珊珊</v>
          </cell>
          <cell r="D68" t="str">
            <v>生产制造部</v>
          </cell>
          <cell r="E68">
            <v>45739</v>
          </cell>
          <cell r="F68" t="str">
            <v>发泡操作工</v>
          </cell>
          <cell r="G68">
            <v>45778</v>
          </cell>
          <cell r="H68">
            <v>26</v>
          </cell>
          <cell r="I68">
            <v>26.4</v>
          </cell>
        </row>
        <row r="68">
          <cell r="N68">
            <v>2532.927777</v>
          </cell>
          <cell r="O68">
            <v>1512.92307692308</v>
          </cell>
          <cell r="P68">
            <v>100</v>
          </cell>
        </row>
        <row r="68">
          <cell r="R68">
            <v>300</v>
          </cell>
        </row>
        <row r="68">
          <cell r="U68">
            <v>4445.85085392308</v>
          </cell>
        </row>
        <row r="68">
          <cell r="W68">
            <v>279</v>
          </cell>
        </row>
        <row r="68">
          <cell r="AA68">
            <v>211.2</v>
          </cell>
        </row>
        <row r="68">
          <cell r="AD68">
            <v>200</v>
          </cell>
        </row>
        <row r="68">
          <cell r="AF68">
            <v>528</v>
          </cell>
        </row>
        <row r="68">
          <cell r="AI68">
            <v>-10</v>
          </cell>
        </row>
        <row r="68">
          <cell r="AM68">
            <v>5654.05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5654.05</v>
          </cell>
          <cell r="AZ68">
            <v>0</v>
          </cell>
        </row>
        <row r="68">
          <cell r="BB68">
            <v>0</v>
          </cell>
          <cell r="BC68">
            <v>0</v>
          </cell>
          <cell r="BD68">
            <v>11</v>
          </cell>
        </row>
        <row r="68">
          <cell r="BJ68">
            <v>5643.05</v>
          </cell>
        </row>
        <row r="68">
          <cell r="BL68">
            <v>0</v>
          </cell>
          <cell r="BM68">
            <v>20.3970057720058</v>
          </cell>
          <cell r="BN68">
            <v>20.3573232323232</v>
          </cell>
        </row>
        <row r="68">
          <cell r="BP68" t="str">
            <v>劳务工-劳务发放</v>
          </cell>
          <cell r="BQ68">
            <v>0</v>
          </cell>
          <cell r="BR68" t="str">
            <v>430202197804222043</v>
          </cell>
          <cell r="BS68" t="str">
            <v>德顺</v>
          </cell>
        </row>
        <row r="69">
          <cell r="C69" t="str">
            <v>杨文</v>
          </cell>
          <cell r="D69" t="str">
            <v>生产制造部</v>
          </cell>
          <cell r="E69">
            <v>45785</v>
          </cell>
          <cell r="F69" t="str">
            <v>发泡操作工</v>
          </cell>
          <cell r="G69">
            <v>45785</v>
          </cell>
          <cell r="H69">
            <v>26</v>
          </cell>
          <cell r="I69">
            <v>23</v>
          </cell>
        </row>
        <row r="69">
          <cell r="N69">
            <v>1783.917583</v>
          </cell>
          <cell r="O69">
            <v>1318.07692307692</v>
          </cell>
          <cell r="P69">
            <v>0</v>
          </cell>
        </row>
        <row r="69">
          <cell r="R69">
            <v>0</v>
          </cell>
        </row>
        <row r="69">
          <cell r="U69">
            <v>3101.99450607692</v>
          </cell>
        </row>
        <row r="69">
          <cell r="W69">
            <v>264</v>
          </cell>
        </row>
        <row r="69">
          <cell r="AA69">
            <v>184</v>
          </cell>
        </row>
        <row r="69">
          <cell r="AD69">
            <v>176.923076923077</v>
          </cell>
        </row>
        <row r="69">
          <cell r="AF69">
            <v>460</v>
          </cell>
        </row>
        <row r="69">
          <cell r="AM69">
            <v>4186.92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4186.92</v>
          </cell>
          <cell r="AZ69">
            <v>0</v>
          </cell>
        </row>
        <row r="69">
          <cell r="BB69">
            <v>0</v>
          </cell>
          <cell r="BC69">
            <v>0</v>
          </cell>
          <cell r="BD69">
            <v>30</v>
          </cell>
        </row>
        <row r="69">
          <cell r="BJ69">
            <v>4156.92</v>
          </cell>
        </row>
        <row r="69">
          <cell r="BL69">
            <v>0</v>
          </cell>
          <cell r="BM69">
            <v>17.3371428571429</v>
          </cell>
          <cell r="BN69">
            <v>17.2129192546584</v>
          </cell>
        </row>
        <row r="69">
          <cell r="BP69" t="str">
            <v>劳务工-劳务发放</v>
          </cell>
          <cell r="BQ69">
            <v>0</v>
          </cell>
          <cell r="BR69" t="str">
            <v>430221198911105014</v>
          </cell>
          <cell r="BS69" t="str">
            <v>湘潭思泉</v>
          </cell>
        </row>
        <row r="70">
          <cell r="C70" t="str">
            <v>龙意倩</v>
          </cell>
          <cell r="D70" t="str">
            <v>生产制造部</v>
          </cell>
          <cell r="E70">
            <v>45790</v>
          </cell>
          <cell r="F70" t="str">
            <v>发泡操作工</v>
          </cell>
          <cell r="G70">
            <v>45790</v>
          </cell>
          <cell r="H70">
            <v>26</v>
          </cell>
          <cell r="I70">
            <v>18</v>
          </cell>
        </row>
        <row r="70">
          <cell r="N70">
            <v>1954.744284</v>
          </cell>
          <cell r="O70">
            <v>1031.53846153846</v>
          </cell>
          <cell r="P70">
            <v>0</v>
          </cell>
        </row>
        <row r="70">
          <cell r="R70">
            <v>0</v>
          </cell>
        </row>
        <row r="70">
          <cell r="U70">
            <v>2986.28274553846</v>
          </cell>
        </row>
        <row r="70">
          <cell r="W70">
            <v>273</v>
          </cell>
        </row>
        <row r="70">
          <cell r="AA70">
            <v>144</v>
          </cell>
        </row>
        <row r="70">
          <cell r="AD70">
            <v>484.615384615385</v>
          </cell>
        </row>
        <row r="70">
          <cell r="AF70">
            <v>360</v>
          </cell>
        </row>
        <row r="70">
          <cell r="AI70">
            <v>-10</v>
          </cell>
        </row>
        <row r="70">
          <cell r="AM70">
            <v>4237.9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4237.9</v>
          </cell>
          <cell r="AZ70">
            <v>0</v>
          </cell>
        </row>
        <row r="70">
          <cell r="BB70">
            <v>0</v>
          </cell>
          <cell r="BC70">
            <v>0</v>
          </cell>
        </row>
        <row r="70">
          <cell r="BJ70">
            <v>4237.9</v>
          </cell>
        </row>
        <row r="70">
          <cell r="BL70">
            <v>0</v>
          </cell>
          <cell r="BM70">
            <v>22.4227513227513</v>
          </cell>
          <cell r="BN70">
            <v>22.4227513227513</v>
          </cell>
        </row>
        <row r="70">
          <cell r="BP70" t="str">
            <v>劳务工-劳务发放</v>
          </cell>
          <cell r="BQ70">
            <v>0</v>
          </cell>
          <cell r="BR70" t="str">
            <v>430221198104047815</v>
          </cell>
          <cell r="BS70" t="str">
            <v>湖南诚展</v>
          </cell>
        </row>
        <row r="71">
          <cell r="C71" t="str">
            <v>蒋鹏</v>
          </cell>
          <cell r="D71" t="str">
            <v>生产制造部</v>
          </cell>
          <cell r="E71">
            <v>45800</v>
          </cell>
          <cell r="F71" t="str">
            <v>发泡操作工</v>
          </cell>
          <cell r="G71">
            <v>45800</v>
          </cell>
          <cell r="H71">
            <v>26</v>
          </cell>
          <cell r="I71">
            <v>8</v>
          </cell>
        </row>
        <row r="71">
          <cell r="N71">
            <v>593.84</v>
          </cell>
          <cell r="O71">
            <v>458.461538461539</v>
          </cell>
          <cell r="P71">
            <v>0</v>
          </cell>
        </row>
        <row r="71">
          <cell r="R71">
            <v>0</v>
          </cell>
        </row>
        <row r="71">
          <cell r="U71">
            <v>1052.30153846154</v>
          </cell>
        </row>
        <row r="71">
          <cell r="W71">
            <v>261</v>
          </cell>
        </row>
        <row r="71">
          <cell r="AA71">
            <v>64</v>
          </cell>
        </row>
        <row r="71">
          <cell r="AD71">
            <v>215.384615384615</v>
          </cell>
        </row>
        <row r="71">
          <cell r="AF71">
            <v>160</v>
          </cell>
        </row>
        <row r="71">
          <cell r="AM71">
            <v>1752.69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1752.69</v>
          </cell>
          <cell r="AZ71">
            <v>0</v>
          </cell>
        </row>
        <row r="71">
          <cell r="BB71">
            <v>0</v>
          </cell>
          <cell r="BC71">
            <v>0</v>
          </cell>
        </row>
        <row r="71">
          <cell r="BJ71">
            <v>1752.69</v>
          </cell>
        </row>
        <row r="71">
          <cell r="BL71">
            <v>0</v>
          </cell>
          <cell r="BM71">
            <v>20.8653571428571</v>
          </cell>
          <cell r="BN71">
            <v>20.8653571428571</v>
          </cell>
        </row>
        <row r="71">
          <cell r="BP71" t="str">
            <v>劳务工-劳务发放</v>
          </cell>
          <cell r="BQ71">
            <v>0</v>
          </cell>
          <cell r="BR71" t="str">
            <v>430203197807280018</v>
          </cell>
          <cell r="BS71" t="str">
            <v>德顺</v>
          </cell>
        </row>
        <row r="72">
          <cell r="C72" t="str">
            <v>肖军奇</v>
          </cell>
          <cell r="D72" t="str">
            <v>生产制造部</v>
          </cell>
          <cell r="E72">
            <v>45801</v>
          </cell>
          <cell r="F72" t="str">
            <v>发泡操作工</v>
          </cell>
          <cell r="G72">
            <v>45801</v>
          </cell>
          <cell r="H72">
            <v>26</v>
          </cell>
          <cell r="I72">
            <v>7</v>
          </cell>
        </row>
        <row r="72">
          <cell r="N72">
            <v>654.61</v>
          </cell>
          <cell r="O72">
            <v>401.153846153846</v>
          </cell>
          <cell r="P72">
            <v>0</v>
          </cell>
        </row>
        <row r="72">
          <cell r="R72">
            <v>0</v>
          </cell>
        </row>
        <row r="72">
          <cell r="U72">
            <v>1055.76384615385</v>
          </cell>
        </row>
        <row r="72">
          <cell r="W72">
            <v>273</v>
          </cell>
        </row>
        <row r="72">
          <cell r="AA72">
            <v>56</v>
          </cell>
        </row>
        <row r="72">
          <cell r="AD72">
            <v>53.8461538461538</v>
          </cell>
        </row>
        <row r="72">
          <cell r="AF72">
            <v>140</v>
          </cell>
        </row>
        <row r="72">
          <cell r="AM72">
            <v>1578.61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1578.61</v>
          </cell>
          <cell r="AZ72">
            <v>0</v>
          </cell>
        </row>
        <row r="72">
          <cell r="BB72">
            <v>0</v>
          </cell>
          <cell r="BC72">
            <v>0</v>
          </cell>
        </row>
        <row r="72">
          <cell r="BJ72">
            <v>1578.61</v>
          </cell>
        </row>
        <row r="72">
          <cell r="BL72">
            <v>0</v>
          </cell>
          <cell r="BM72">
            <v>21.4776870748299</v>
          </cell>
          <cell r="BN72">
            <v>21.4776870748299</v>
          </cell>
        </row>
        <row r="72">
          <cell r="BP72" t="str">
            <v>劳务工-劳务发放</v>
          </cell>
          <cell r="BQ72">
            <v>0</v>
          </cell>
          <cell r="BR72" t="str">
            <v>432503197510307038</v>
          </cell>
          <cell r="BS72" t="str">
            <v>湘潭思泉</v>
          </cell>
        </row>
        <row r="73">
          <cell r="C73" t="str">
            <v>付志勇</v>
          </cell>
          <cell r="D73" t="str">
            <v>生产制造部</v>
          </cell>
          <cell r="E73">
            <v>45801</v>
          </cell>
          <cell r="F73" t="str">
            <v>发泡操作工</v>
          </cell>
          <cell r="G73">
            <v>45801</v>
          </cell>
          <cell r="H73">
            <v>26</v>
          </cell>
          <cell r="I73">
            <v>7</v>
          </cell>
        </row>
        <row r="73">
          <cell r="N73">
            <v>594.61</v>
          </cell>
          <cell r="O73">
            <v>401.153846153846</v>
          </cell>
          <cell r="P73">
            <v>0</v>
          </cell>
        </row>
        <row r="73">
          <cell r="R73">
            <v>0</v>
          </cell>
        </row>
        <row r="73">
          <cell r="U73">
            <v>995.763846153846</v>
          </cell>
        </row>
        <row r="73">
          <cell r="W73">
            <v>252</v>
          </cell>
        </row>
        <row r="73">
          <cell r="AA73">
            <v>56</v>
          </cell>
        </row>
        <row r="73">
          <cell r="AD73">
            <v>53.8461538461538</v>
          </cell>
        </row>
        <row r="73">
          <cell r="AF73">
            <v>140</v>
          </cell>
        </row>
        <row r="73">
          <cell r="AM73">
            <v>1497.61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3">
          <cell r="AY73">
            <v>1497.61</v>
          </cell>
          <cell r="AZ73">
            <v>0</v>
          </cell>
        </row>
        <row r="73">
          <cell r="BB73">
            <v>0</v>
          </cell>
          <cell r="BC73">
            <v>0</v>
          </cell>
        </row>
        <row r="73">
          <cell r="BJ73">
            <v>1497.61</v>
          </cell>
        </row>
        <row r="73">
          <cell r="BL73">
            <v>0</v>
          </cell>
          <cell r="BM73">
            <v>20.3756462585034</v>
          </cell>
          <cell r="BN73">
            <v>20.3756462585034</v>
          </cell>
        </row>
        <row r="73">
          <cell r="BP73" t="str">
            <v>劳务工-劳务发放</v>
          </cell>
          <cell r="BQ73">
            <v>0</v>
          </cell>
          <cell r="BR73" t="str">
            <v>430223197108105136</v>
          </cell>
          <cell r="BS73" t="str">
            <v>湘潭思泉</v>
          </cell>
        </row>
        <row r="74">
          <cell r="C74" t="str">
            <v>聂松华</v>
          </cell>
          <cell r="D74" t="str">
            <v>生产制造部</v>
          </cell>
          <cell r="E74">
            <v>45789</v>
          </cell>
          <cell r="F74" t="str">
            <v>发泡操作工</v>
          </cell>
          <cell r="G74">
            <v>45789</v>
          </cell>
          <cell r="H74">
            <v>26</v>
          </cell>
          <cell r="I74">
            <v>18</v>
          </cell>
        </row>
        <row r="74">
          <cell r="N74">
            <v>1966.14</v>
          </cell>
          <cell r="O74">
            <v>1031.53846153846</v>
          </cell>
          <cell r="P74">
            <v>0</v>
          </cell>
        </row>
        <row r="74">
          <cell r="R74">
            <v>0</v>
          </cell>
        </row>
        <row r="74">
          <cell r="U74">
            <v>2997.67846153846</v>
          </cell>
        </row>
        <row r="74">
          <cell r="W74">
            <v>258</v>
          </cell>
        </row>
        <row r="74">
          <cell r="AA74">
            <v>144</v>
          </cell>
        </row>
        <row r="74">
          <cell r="AD74">
            <v>138.461538461538</v>
          </cell>
        </row>
        <row r="74">
          <cell r="AF74">
            <v>360</v>
          </cell>
        </row>
        <row r="74">
          <cell r="AM74">
            <v>3898.14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4">
          <cell r="AY74">
            <v>3898.14</v>
          </cell>
          <cell r="AZ74">
            <v>0</v>
          </cell>
        </row>
        <row r="74">
          <cell r="BB74">
            <v>0</v>
          </cell>
          <cell r="BC74">
            <v>0</v>
          </cell>
          <cell r="BD74">
            <v>43</v>
          </cell>
        </row>
        <row r="74">
          <cell r="BJ74">
            <v>3855.14</v>
          </cell>
        </row>
        <row r="74">
          <cell r="BL74">
            <v>0</v>
          </cell>
          <cell r="BM74">
            <v>20.6250793650794</v>
          </cell>
          <cell r="BN74">
            <v>20.3975661375661</v>
          </cell>
        </row>
        <row r="74">
          <cell r="BP74" t="str">
            <v>劳务工-劳务发放</v>
          </cell>
          <cell r="BQ74">
            <v>0</v>
          </cell>
          <cell r="BR74" t="str">
            <v>430221198006087813</v>
          </cell>
          <cell r="BS74" t="str">
            <v>湖南诚展</v>
          </cell>
        </row>
        <row r="75">
          <cell r="C75" t="str">
            <v>郭鹏</v>
          </cell>
          <cell r="D75" t="str">
            <v>生产制造部</v>
          </cell>
          <cell r="E75">
            <v>45791</v>
          </cell>
          <cell r="F75" t="str">
            <v>发泡操作工</v>
          </cell>
          <cell r="G75">
            <v>45791</v>
          </cell>
          <cell r="H75">
            <v>26</v>
          </cell>
          <cell r="I75">
            <v>17</v>
          </cell>
        </row>
        <row r="75">
          <cell r="N75">
            <v>1515.3230394</v>
          </cell>
          <cell r="O75">
            <v>974.230769230769</v>
          </cell>
          <cell r="P75">
            <v>0</v>
          </cell>
        </row>
        <row r="75">
          <cell r="R75">
            <v>0</v>
          </cell>
        </row>
        <row r="75">
          <cell r="U75">
            <v>2489.55380863077</v>
          </cell>
        </row>
        <row r="75">
          <cell r="W75">
            <v>270</v>
          </cell>
        </row>
        <row r="75">
          <cell r="AA75">
            <v>136</v>
          </cell>
        </row>
        <row r="75">
          <cell r="AD75">
            <v>123.076923076923</v>
          </cell>
        </row>
        <row r="75">
          <cell r="AF75">
            <v>340</v>
          </cell>
        </row>
        <row r="75">
          <cell r="AM75">
            <v>3358.63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5">
          <cell r="AY75">
            <v>3358.63</v>
          </cell>
          <cell r="AZ75">
            <v>0</v>
          </cell>
        </row>
        <row r="75">
          <cell r="BB75">
            <v>0</v>
          </cell>
          <cell r="BC75">
            <v>0</v>
          </cell>
        </row>
        <row r="75">
          <cell r="BJ75">
            <v>3358.63</v>
          </cell>
        </row>
        <row r="75">
          <cell r="BL75">
            <v>0</v>
          </cell>
          <cell r="BM75">
            <v>18.8158543417367</v>
          </cell>
          <cell r="BN75">
            <v>18.8158543417367</v>
          </cell>
        </row>
        <row r="75">
          <cell r="BP75" t="str">
            <v>劳务工-劳务发放</v>
          </cell>
          <cell r="BQ75">
            <v>0</v>
          </cell>
          <cell r="BR75" t="str">
            <v>430221198302060033</v>
          </cell>
          <cell r="BS75" t="str">
            <v>湘潭思泉</v>
          </cell>
        </row>
        <row r="76">
          <cell r="C76" t="str">
            <v>彭梅芳</v>
          </cell>
          <cell r="D76" t="str">
            <v>生产制造部</v>
          </cell>
          <cell r="E76">
            <v>45805</v>
          </cell>
          <cell r="F76" t="str">
            <v>发泡操作工</v>
          </cell>
          <cell r="G76">
            <v>45805</v>
          </cell>
          <cell r="H76">
            <v>26</v>
          </cell>
          <cell r="I76">
            <v>3</v>
          </cell>
        </row>
        <row r="76">
          <cell r="N76">
            <v>339.921</v>
          </cell>
          <cell r="O76">
            <v>171.923076923077</v>
          </cell>
          <cell r="P76">
            <v>0</v>
          </cell>
        </row>
        <row r="76">
          <cell r="R76">
            <v>0</v>
          </cell>
        </row>
        <row r="76">
          <cell r="U76">
            <v>511.844076923077</v>
          </cell>
        </row>
        <row r="76">
          <cell r="W76">
            <v>0</v>
          </cell>
        </row>
        <row r="76">
          <cell r="AA76">
            <v>24</v>
          </cell>
        </row>
        <row r="76">
          <cell r="AD76">
            <v>23.0769230769231</v>
          </cell>
        </row>
        <row r="76">
          <cell r="AF76">
            <v>60</v>
          </cell>
        </row>
        <row r="76">
          <cell r="AM76">
            <v>618.92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6">
          <cell r="AY76">
            <v>618.92</v>
          </cell>
          <cell r="AZ76">
            <v>0</v>
          </cell>
        </row>
        <row r="76">
          <cell r="BB76">
            <v>0</v>
          </cell>
          <cell r="BC76">
            <v>0</v>
          </cell>
        </row>
        <row r="76">
          <cell r="BJ76">
            <v>618.92</v>
          </cell>
        </row>
        <row r="76">
          <cell r="BL76">
            <v>0</v>
          </cell>
          <cell r="BM76">
            <v>19.648253968254</v>
          </cell>
          <cell r="BN76">
            <v>19.648253968254</v>
          </cell>
        </row>
        <row r="76">
          <cell r="BP76" t="str">
            <v>劳务工-劳务发放</v>
          </cell>
          <cell r="BQ76">
            <v>0</v>
          </cell>
          <cell r="BR76" t="str">
            <v>430224197608062765</v>
          </cell>
          <cell r="BS76" t="str">
            <v>湘潭思泉</v>
          </cell>
        </row>
        <row r="77">
          <cell r="C77" t="str">
            <v>唐江山</v>
          </cell>
          <cell r="D77" t="str">
            <v>生产制造部</v>
          </cell>
          <cell r="E77">
            <v>45806</v>
          </cell>
          <cell r="F77" t="str">
            <v>发泡操作工</v>
          </cell>
          <cell r="G77">
            <v>45806</v>
          </cell>
          <cell r="H77">
            <v>26</v>
          </cell>
          <cell r="I77">
            <v>2</v>
          </cell>
        </row>
        <row r="77">
          <cell r="N77">
            <v>223.614</v>
          </cell>
          <cell r="O77">
            <v>114.615384615385</v>
          </cell>
          <cell r="P77">
            <v>0</v>
          </cell>
        </row>
        <row r="77">
          <cell r="R77">
            <v>0</v>
          </cell>
        </row>
        <row r="77">
          <cell r="U77">
            <v>338.229384615385</v>
          </cell>
        </row>
        <row r="77">
          <cell r="W77">
            <v>0</v>
          </cell>
        </row>
        <row r="77">
          <cell r="AA77">
            <v>16</v>
          </cell>
        </row>
        <row r="77">
          <cell r="AD77">
            <v>15.3846153846154</v>
          </cell>
        </row>
        <row r="77">
          <cell r="AF77">
            <v>40</v>
          </cell>
        </row>
        <row r="77">
          <cell r="AM77">
            <v>409.61</v>
          </cell>
        </row>
        <row r="77">
          <cell r="AY77">
            <v>409.61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409.61</v>
          </cell>
        </row>
        <row r="77">
          <cell r="BL77">
            <v>0</v>
          </cell>
          <cell r="BM77">
            <v>19.5052380952381</v>
          </cell>
          <cell r="BN77">
            <v>19.5052380952381</v>
          </cell>
        </row>
        <row r="77">
          <cell r="BP77" t="str">
            <v>劳务工-劳务发放</v>
          </cell>
          <cell r="BQ77">
            <v>0</v>
          </cell>
          <cell r="BR77" t="str">
            <v>430321197411177856</v>
          </cell>
          <cell r="BS77" t="str">
            <v>湘潭思泉</v>
          </cell>
        </row>
        <row r="78">
          <cell r="C78" t="str">
            <v>高玉霞</v>
          </cell>
          <cell r="D78" t="str">
            <v>生产制造部</v>
          </cell>
          <cell r="E78">
            <v>45806</v>
          </cell>
          <cell r="F78" t="str">
            <v>发泡操作工</v>
          </cell>
          <cell r="G78">
            <v>45806</v>
          </cell>
          <cell r="H78">
            <v>26</v>
          </cell>
          <cell r="I78">
            <v>2</v>
          </cell>
        </row>
        <row r="78">
          <cell r="N78">
            <v>223.614</v>
          </cell>
          <cell r="O78">
            <v>114.615384615385</v>
          </cell>
          <cell r="P78">
            <v>0</v>
          </cell>
        </row>
        <row r="78">
          <cell r="R78">
            <v>0</v>
          </cell>
        </row>
        <row r="78">
          <cell r="U78">
            <v>338.229384615385</v>
          </cell>
        </row>
        <row r="78">
          <cell r="W78">
            <v>0</v>
          </cell>
        </row>
        <row r="78">
          <cell r="AA78">
            <v>16</v>
          </cell>
        </row>
        <row r="78">
          <cell r="AD78">
            <v>23.0769230769231</v>
          </cell>
        </row>
        <row r="78">
          <cell r="AF78">
            <v>40</v>
          </cell>
        </row>
        <row r="78">
          <cell r="AM78">
            <v>417.31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8">
          <cell r="AY78">
            <v>417.31</v>
          </cell>
          <cell r="AZ78">
            <v>0</v>
          </cell>
        </row>
        <row r="78">
          <cell r="BB78">
            <v>0</v>
          </cell>
          <cell r="BC78">
            <v>0</v>
          </cell>
        </row>
        <row r="78">
          <cell r="BJ78">
            <v>417.31</v>
          </cell>
        </row>
        <row r="78">
          <cell r="BL78">
            <v>0</v>
          </cell>
          <cell r="BM78">
            <v>19.8719047619048</v>
          </cell>
          <cell r="BN78">
            <v>19.8719047619048</v>
          </cell>
        </row>
        <row r="78">
          <cell r="BP78" t="str">
            <v>劳务工-劳务发放</v>
          </cell>
          <cell r="BQ78">
            <v>0</v>
          </cell>
          <cell r="BR78" t="str">
            <v>411024196911201643</v>
          </cell>
          <cell r="BS78" t="str">
            <v>湘潭宏顺</v>
          </cell>
        </row>
        <row r="79">
          <cell r="C79" t="str">
            <v>齐水斌</v>
          </cell>
          <cell r="D79" t="str">
            <v>生产制造部</v>
          </cell>
          <cell r="E79">
            <v>45805</v>
          </cell>
          <cell r="F79" t="str">
            <v>发泡操作工</v>
          </cell>
          <cell r="G79">
            <v>45805</v>
          </cell>
          <cell r="H79">
            <v>26</v>
          </cell>
          <cell r="I79">
            <v>3</v>
          </cell>
        </row>
        <row r="79">
          <cell r="N79">
            <v>397.69</v>
          </cell>
          <cell r="O79">
            <v>171.923076923077</v>
          </cell>
          <cell r="P79">
            <v>0</v>
          </cell>
        </row>
        <row r="79">
          <cell r="R79">
            <v>0</v>
          </cell>
        </row>
        <row r="79">
          <cell r="U79">
            <v>569.613076923077</v>
          </cell>
        </row>
        <row r="79">
          <cell r="W79">
            <v>0</v>
          </cell>
        </row>
        <row r="79">
          <cell r="AA79">
            <v>24</v>
          </cell>
        </row>
        <row r="79">
          <cell r="AD79">
            <v>92.3076923076923</v>
          </cell>
        </row>
        <row r="79">
          <cell r="AF79">
            <v>60</v>
          </cell>
        </row>
        <row r="79">
          <cell r="AM79">
            <v>745.92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Y79">
            <v>745.92</v>
          </cell>
          <cell r="AZ79">
            <v>0</v>
          </cell>
        </row>
        <row r="79">
          <cell r="BB79">
            <v>0</v>
          </cell>
          <cell r="BC79">
            <v>0</v>
          </cell>
        </row>
        <row r="79">
          <cell r="BJ79">
            <v>745.92</v>
          </cell>
        </row>
        <row r="79">
          <cell r="BL79">
            <v>0</v>
          </cell>
          <cell r="BM79">
            <v>23.68</v>
          </cell>
          <cell r="BN79">
            <v>23.68</v>
          </cell>
        </row>
        <row r="79">
          <cell r="BP79" t="str">
            <v>劳务工-劳务发放</v>
          </cell>
          <cell r="BQ79">
            <v>0</v>
          </cell>
          <cell r="BR79">
            <v>0</v>
          </cell>
          <cell r="BS79" t="str">
            <v>湘潭思泉</v>
          </cell>
        </row>
        <row r="80">
          <cell r="C80" t="str">
            <v>陈波</v>
          </cell>
          <cell r="D80" t="str">
            <v>生产制造部</v>
          </cell>
          <cell r="E80">
            <v>45804</v>
          </cell>
          <cell r="F80" t="str">
            <v>发泡操作工</v>
          </cell>
          <cell r="G80">
            <v>45804</v>
          </cell>
          <cell r="H80">
            <v>26</v>
          </cell>
          <cell r="I80">
            <v>4</v>
          </cell>
        </row>
        <row r="80">
          <cell r="N80">
            <v>536.92</v>
          </cell>
          <cell r="O80">
            <v>229.230769230769</v>
          </cell>
          <cell r="P80">
            <v>0</v>
          </cell>
        </row>
        <row r="80">
          <cell r="R80">
            <v>0</v>
          </cell>
        </row>
        <row r="80">
          <cell r="U80">
            <v>766.150769230769</v>
          </cell>
        </row>
        <row r="80">
          <cell r="W80">
            <v>0</v>
          </cell>
        </row>
        <row r="80">
          <cell r="AA80">
            <v>32</v>
          </cell>
        </row>
        <row r="80">
          <cell r="AD80">
            <v>30.7692307692308</v>
          </cell>
        </row>
        <row r="80">
          <cell r="AF80">
            <v>80</v>
          </cell>
        </row>
        <row r="80">
          <cell r="AM80">
            <v>908.92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908.92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908.92</v>
          </cell>
        </row>
        <row r="80">
          <cell r="BL80">
            <v>0</v>
          </cell>
          <cell r="BM80">
            <v>21.6409523809524</v>
          </cell>
          <cell r="BN80">
            <v>21.6409523809524</v>
          </cell>
        </row>
        <row r="80">
          <cell r="BP80" t="str">
            <v>劳务工-劳务发放</v>
          </cell>
          <cell r="BQ80">
            <v>0</v>
          </cell>
          <cell r="BR80">
            <v>0</v>
          </cell>
          <cell r="BS80" t="str">
            <v>湘潭思泉</v>
          </cell>
        </row>
        <row r="81">
          <cell r="C81" t="str">
            <v>何林</v>
          </cell>
          <cell r="D81" t="str">
            <v>生产制造部</v>
          </cell>
          <cell r="E81">
            <v>45804</v>
          </cell>
          <cell r="F81" t="str">
            <v>发泡操作工</v>
          </cell>
          <cell r="G81">
            <v>45804</v>
          </cell>
          <cell r="H81">
            <v>26</v>
          </cell>
          <cell r="I81">
            <v>4</v>
          </cell>
        </row>
        <row r="81">
          <cell r="N81">
            <v>536.92</v>
          </cell>
          <cell r="O81">
            <v>229.230769230769</v>
          </cell>
          <cell r="P81">
            <v>0</v>
          </cell>
        </row>
        <row r="81">
          <cell r="R81">
            <v>0</v>
          </cell>
        </row>
        <row r="81">
          <cell r="U81">
            <v>766.150769230769</v>
          </cell>
        </row>
        <row r="81">
          <cell r="W81">
            <v>0</v>
          </cell>
        </row>
        <row r="81">
          <cell r="AA81">
            <v>32</v>
          </cell>
        </row>
        <row r="81">
          <cell r="AD81">
            <v>46.1538461538462</v>
          </cell>
        </row>
        <row r="81">
          <cell r="AF81">
            <v>80</v>
          </cell>
        </row>
        <row r="81">
          <cell r="AM81">
            <v>924.3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924.3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924.3</v>
          </cell>
        </row>
        <row r="81">
          <cell r="BL81">
            <v>0</v>
          </cell>
          <cell r="BM81">
            <v>22.0071428571429</v>
          </cell>
          <cell r="BN81">
            <v>22.0071428571429</v>
          </cell>
        </row>
        <row r="81">
          <cell r="BP81" t="str">
            <v>劳务工-劳务发放</v>
          </cell>
          <cell r="BQ81">
            <v>0</v>
          </cell>
          <cell r="BR81" t="str">
            <v>432503197511177052</v>
          </cell>
          <cell r="BS81" t="str">
            <v>湘潭思泉</v>
          </cell>
        </row>
        <row r="82">
          <cell r="C82" t="str">
            <v>张永桂</v>
          </cell>
          <cell r="D82" t="str">
            <v>生产制造部</v>
          </cell>
          <cell r="E82">
            <v>45802</v>
          </cell>
          <cell r="F82" t="str">
            <v>发泡操作工</v>
          </cell>
          <cell r="G82">
            <v>45802</v>
          </cell>
          <cell r="H82">
            <v>26</v>
          </cell>
          <cell r="I82">
            <v>6</v>
          </cell>
        </row>
        <row r="82">
          <cell r="N82">
            <v>815.38</v>
          </cell>
          <cell r="O82">
            <v>343.846153846154</v>
          </cell>
          <cell r="P82">
            <v>0</v>
          </cell>
        </row>
        <row r="82">
          <cell r="R82">
            <v>0</v>
          </cell>
        </row>
        <row r="82">
          <cell r="U82">
            <v>1159.22615384615</v>
          </cell>
        </row>
        <row r="82">
          <cell r="W82">
            <v>0</v>
          </cell>
        </row>
        <row r="82">
          <cell r="AA82">
            <v>48</v>
          </cell>
        </row>
        <row r="82">
          <cell r="AD82">
            <v>184.615384615385</v>
          </cell>
        </row>
        <row r="82">
          <cell r="AF82">
            <v>120</v>
          </cell>
        </row>
        <row r="82">
          <cell r="AM82">
            <v>1511.84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1511.84</v>
          </cell>
          <cell r="AZ82">
            <v>0</v>
          </cell>
        </row>
        <row r="82">
          <cell r="BB82">
            <v>0</v>
          </cell>
          <cell r="BC82">
            <v>0</v>
          </cell>
        </row>
        <row r="82">
          <cell r="BJ82">
            <v>1511.84</v>
          </cell>
        </row>
        <row r="82">
          <cell r="BL82">
            <v>0</v>
          </cell>
          <cell r="BM82">
            <v>23.9974603174603</v>
          </cell>
          <cell r="BN82">
            <v>23.9974603174603</v>
          </cell>
        </row>
        <row r="82">
          <cell r="BP82" t="str">
            <v>劳务工-劳务发放</v>
          </cell>
          <cell r="BQ82">
            <v>0</v>
          </cell>
          <cell r="BR82" t="str">
            <v>430221197408096216</v>
          </cell>
          <cell r="BS82" t="str">
            <v>湘潭宏顺</v>
          </cell>
        </row>
        <row r="83">
          <cell r="C83" t="str">
            <v>张小双</v>
          </cell>
          <cell r="D83" t="str">
            <v>生产制造部</v>
          </cell>
          <cell r="E83">
            <v>45803</v>
          </cell>
          <cell r="F83" t="str">
            <v>发泡操作工</v>
          </cell>
          <cell r="G83">
            <v>45803</v>
          </cell>
          <cell r="H83">
            <v>26</v>
          </cell>
          <cell r="I83">
            <v>5</v>
          </cell>
        </row>
        <row r="83">
          <cell r="N83">
            <v>676.15</v>
          </cell>
          <cell r="O83">
            <v>286.538461538462</v>
          </cell>
          <cell r="P83">
            <v>0</v>
          </cell>
        </row>
        <row r="83">
          <cell r="R83">
            <v>0</v>
          </cell>
        </row>
        <row r="83">
          <cell r="U83">
            <v>962.688461538462</v>
          </cell>
        </row>
        <row r="83">
          <cell r="W83">
            <v>0</v>
          </cell>
        </row>
        <row r="83">
          <cell r="AA83">
            <v>40</v>
          </cell>
        </row>
        <row r="83">
          <cell r="AD83">
            <v>38.4615384615385</v>
          </cell>
        </row>
        <row r="83">
          <cell r="AF83">
            <v>100</v>
          </cell>
        </row>
        <row r="83">
          <cell r="AI83">
            <v>-10</v>
          </cell>
        </row>
        <row r="83">
          <cell r="AM83">
            <v>1131.15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Y83">
            <v>1131.15</v>
          </cell>
          <cell r="AZ83">
            <v>0</v>
          </cell>
        </row>
        <row r="83">
          <cell r="BB83">
            <v>0</v>
          </cell>
          <cell r="BC83">
            <v>0</v>
          </cell>
        </row>
        <row r="83">
          <cell r="BJ83">
            <v>1131.15</v>
          </cell>
        </row>
        <row r="83">
          <cell r="BL83">
            <v>0</v>
          </cell>
          <cell r="BM83">
            <v>21.5457142857143</v>
          </cell>
          <cell r="BN83">
            <v>21.5457142857143</v>
          </cell>
        </row>
        <row r="83">
          <cell r="BP83" t="str">
            <v>劳务工-劳务发放</v>
          </cell>
          <cell r="BQ83">
            <v>0</v>
          </cell>
          <cell r="BR83" t="str">
            <v>430122196906237145</v>
          </cell>
          <cell r="BS83" t="str">
            <v>湘潭宏顺</v>
          </cell>
        </row>
        <row r="84">
          <cell r="C84" t="str">
            <v>卢喜春</v>
          </cell>
          <cell r="D84" t="str">
            <v>生产制造部</v>
          </cell>
          <cell r="E84">
            <v>45802</v>
          </cell>
          <cell r="F84" t="str">
            <v>发泡操作工</v>
          </cell>
          <cell r="G84">
            <v>45802</v>
          </cell>
          <cell r="H84">
            <v>26</v>
          </cell>
          <cell r="I84">
            <v>6</v>
          </cell>
        </row>
        <row r="84">
          <cell r="N84">
            <v>815.38</v>
          </cell>
          <cell r="O84">
            <v>343.846153846154</v>
          </cell>
          <cell r="P84">
            <v>0</v>
          </cell>
        </row>
        <row r="84">
          <cell r="R84">
            <v>0</v>
          </cell>
        </row>
        <row r="84">
          <cell r="U84">
            <v>1159.22615384615</v>
          </cell>
        </row>
        <row r="84">
          <cell r="W84">
            <v>0</v>
          </cell>
        </row>
        <row r="84">
          <cell r="AA84">
            <v>48</v>
          </cell>
        </row>
        <row r="84">
          <cell r="AD84">
            <v>46.1538461538462</v>
          </cell>
        </row>
        <row r="84">
          <cell r="AF84">
            <v>120</v>
          </cell>
        </row>
        <row r="84">
          <cell r="AM84">
            <v>1373.38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4">
          <cell r="AY84">
            <v>1373.38</v>
          </cell>
          <cell r="AZ84">
            <v>0</v>
          </cell>
        </row>
        <row r="84">
          <cell r="BB84">
            <v>0</v>
          </cell>
          <cell r="BC84">
            <v>0</v>
          </cell>
        </row>
        <row r="84">
          <cell r="BJ84">
            <v>1373.38</v>
          </cell>
        </row>
        <row r="84">
          <cell r="BL84">
            <v>0</v>
          </cell>
          <cell r="BM84">
            <v>21.7996825396825</v>
          </cell>
          <cell r="BN84">
            <v>21.7996825396825</v>
          </cell>
        </row>
        <row r="84">
          <cell r="BP84" t="str">
            <v>劳务工-劳务发放</v>
          </cell>
          <cell r="BQ84">
            <v>0</v>
          </cell>
          <cell r="BR84" t="str">
            <v>430321197202086421</v>
          </cell>
          <cell r="BS84" t="str">
            <v>湘潭宏顺</v>
          </cell>
        </row>
        <row r="85">
          <cell r="C85" t="str">
            <v>佘军</v>
          </cell>
          <cell r="D85" t="str">
            <v>生产制造部</v>
          </cell>
          <cell r="E85">
            <v>45804</v>
          </cell>
          <cell r="F85" t="str">
            <v>发泡操作工</v>
          </cell>
          <cell r="G85">
            <v>45804</v>
          </cell>
          <cell r="H85">
            <v>26</v>
          </cell>
          <cell r="I85">
            <v>4</v>
          </cell>
        </row>
        <row r="85">
          <cell r="N85">
            <v>464.113648</v>
          </cell>
          <cell r="O85">
            <v>229.230769230769</v>
          </cell>
          <cell r="P85">
            <v>0</v>
          </cell>
        </row>
        <row r="85">
          <cell r="R85">
            <v>0</v>
          </cell>
        </row>
        <row r="85">
          <cell r="U85">
            <v>693.344417230769</v>
          </cell>
        </row>
        <row r="85">
          <cell r="W85">
            <v>0</v>
          </cell>
        </row>
        <row r="85">
          <cell r="AA85">
            <v>32</v>
          </cell>
        </row>
        <row r="85">
          <cell r="AD85">
            <v>46.1538461538462</v>
          </cell>
        </row>
        <row r="85">
          <cell r="AF85">
            <v>80</v>
          </cell>
        </row>
        <row r="85">
          <cell r="AM85">
            <v>851.5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5">
          <cell r="AY85">
            <v>851.5</v>
          </cell>
          <cell r="AZ85">
            <v>0</v>
          </cell>
        </row>
        <row r="85">
          <cell r="BB85">
            <v>0</v>
          </cell>
          <cell r="BC85">
            <v>0</v>
          </cell>
        </row>
        <row r="85">
          <cell r="BJ85">
            <v>851.5</v>
          </cell>
        </row>
        <row r="85">
          <cell r="BL85">
            <v>0</v>
          </cell>
          <cell r="BM85">
            <v>20.2738095238095</v>
          </cell>
          <cell r="BN85">
            <v>20.2738095238095</v>
          </cell>
        </row>
        <row r="85">
          <cell r="BP85" t="str">
            <v>劳务工-劳务发放</v>
          </cell>
          <cell r="BQ85">
            <v>0</v>
          </cell>
          <cell r="BR85" t="str">
            <v>430521200605094958</v>
          </cell>
          <cell r="BS85" t="str">
            <v>湖南诚展</v>
          </cell>
        </row>
        <row r="86">
          <cell r="C86" t="str">
            <v>刘爱国</v>
          </cell>
          <cell r="D86" t="str">
            <v>生产制造部</v>
          </cell>
          <cell r="E86">
            <v>45805</v>
          </cell>
          <cell r="F86" t="str">
            <v>发泡操作工</v>
          </cell>
          <cell r="G86">
            <v>45805</v>
          </cell>
          <cell r="H86">
            <v>26</v>
          </cell>
          <cell r="I86">
            <v>3</v>
          </cell>
        </row>
        <row r="86">
          <cell r="N86">
            <v>397.69</v>
          </cell>
          <cell r="O86">
            <v>171.923076923077</v>
          </cell>
          <cell r="P86">
            <v>0</v>
          </cell>
        </row>
        <row r="86">
          <cell r="R86">
            <v>0</v>
          </cell>
        </row>
        <row r="86">
          <cell r="U86">
            <v>569.613076923077</v>
          </cell>
        </row>
        <row r="86">
          <cell r="W86">
            <v>0</v>
          </cell>
        </row>
        <row r="86">
          <cell r="AA86">
            <v>24</v>
          </cell>
        </row>
        <row r="86">
          <cell r="AD86">
            <v>92.3076923076923</v>
          </cell>
        </row>
        <row r="86">
          <cell r="AF86">
            <v>60</v>
          </cell>
        </row>
        <row r="86">
          <cell r="AM86">
            <v>745.92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6">
          <cell r="AY86">
            <v>745.92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745.92</v>
          </cell>
        </row>
        <row r="86">
          <cell r="BL86">
            <v>0</v>
          </cell>
          <cell r="BM86">
            <v>23.68</v>
          </cell>
          <cell r="BN86">
            <v>23.68</v>
          </cell>
        </row>
        <row r="86">
          <cell r="BP86" t="str">
            <v>劳务工-劳务发放</v>
          </cell>
          <cell r="BQ86">
            <v>0</v>
          </cell>
          <cell r="BR86" t="str">
            <v>43028119760318391X</v>
          </cell>
          <cell r="BS86" t="str">
            <v>湘潭思泉</v>
          </cell>
        </row>
        <row r="87">
          <cell r="C87" t="str">
            <v>刘伟</v>
          </cell>
          <cell r="D87" t="str">
            <v>生产制造部</v>
          </cell>
          <cell r="E87">
            <v>45637</v>
          </cell>
          <cell r="F87" t="str">
            <v>发泡操作工</v>
          </cell>
          <cell r="G87">
            <v>45778</v>
          </cell>
          <cell r="H87">
            <v>26</v>
          </cell>
          <cell r="I87">
            <v>16</v>
          </cell>
        </row>
        <row r="87">
          <cell r="M87">
            <v>9.1690544625</v>
          </cell>
          <cell r="N87">
            <v>146.7048714</v>
          </cell>
          <cell r="O87">
            <v>916.923076923077</v>
          </cell>
          <cell r="P87">
            <v>0</v>
          </cell>
        </row>
        <row r="87">
          <cell r="R87">
            <v>0</v>
          </cell>
        </row>
        <row r="87">
          <cell r="U87">
            <v>1063.62794832308</v>
          </cell>
        </row>
        <row r="87">
          <cell r="W87">
            <v>261</v>
          </cell>
        </row>
        <row r="87">
          <cell r="AA87">
            <v>128</v>
          </cell>
        </row>
        <row r="87">
          <cell r="AD87">
            <v>123.076923076923</v>
          </cell>
        </row>
        <row r="87">
          <cell r="AF87">
            <v>320</v>
          </cell>
        </row>
        <row r="87">
          <cell r="AI87">
            <v>-20</v>
          </cell>
        </row>
        <row r="87">
          <cell r="AM87">
            <v>1875.7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Y87">
            <v>1875.7</v>
          </cell>
          <cell r="AZ87">
            <v>0</v>
          </cell>
        </row>
        <row r="87">
          <cell r="BB87">
            <v>0</v>
          </cell>
          <cell r="BC87">
            <v>0</v>
          </cell>
        </row>
        <row r="87">
          <cell r="BJ87">
            <v>1875.7</v>
          </cell>
        </row>
        <row r="87">
          <cell r="BL87" t="str">
            <v>2025/05/20离职</v>
          </cell>
          <cell r="BM87">
            <v>11.164880952381</v>
          </cell>
          <cell r="BN87">
            <v>11.164880952381</v>
          </cell>
        </row>
        <row r="87">
          <cell r="BP87" t="str">
            <v>劳务工-劳务发放</v>
          </cell>
          <cell r="BQ87">
            <v>0</v>
          </cell>
          <cell r="BR87" t="e">
            <v>#N/A</v>
          </cell>
          <cell r="BS87" t="str">
            <v>湖南诚展</v>
          </cell>
        </row>
        <row r="88">
          <cell r="C88" t="str">
            <v>凌勤凡</v>
          </cell>
          <cell r="D88" t="str">
            <v>生产制造部</v>
          </cell>
          <cell r="E88">
            <v>45717</v>
          </cell>
          <cell r="F88" t="str">
            <v>发泡操作工</v>
          </cell>
          <cell r="G88">
            <v>45778</v>
          </cell>
          <cell r="H88">
            <v>26</v>
          </cell>
          <cell r="I88">
            <v>25</v>
          </cell>
        </row>
        <row r="88">
          <cell r="N88">
            <v>2580.75</v>
          </cell>
          <cell r="O88">
            <v>1432.69230769231</v>
          </cell>
          <cell r="P88">
            <v>50</v>
          </cell>
        </row>
        <row r="88">
          <cell r="R88">
            <v>0</v>
          </cell>
        </row>
        <row r="88">
          <cell r="U88">
            <v>4063.44230769231</v>
          </cell>
        </row>
        <row r="88">
          <cell r="W88">
            <v>279</v>
          </cell>
        </row>
        <row r="88">
          <cell r="AA88">
            <v>200</v>
          </cell>
        </row>
        <row r="88">
          <cell r="AD88">
            <v>192.307692307692</v>
          </cell>
        </row>
        <row r="88">
          <cell r="AF88">
            <v>500</v>
          </cell>
          <cell r="AG88">
            <v>120</v>
          </cell>
        </row>
        <row r="88">
          <cell r="AI88">
            <v>-10</v>
          </cell>
        </row>
        <row r="88">
          <cell r="AM88">
            <v>5344.75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8">
          <cell r="AY88">
            <v>5344.75</v>
          </cell>
          <cell r="AZ88">
            <v>0</v>
          </cell>
        </row>
        <row r="88">
          <cell r="BB88">
            <v>0</v>
          </cell>
          <cell r="BC88">
            <v>0</v>
          </cell>
          <cell r="BD88">
            <v>28.67</v>
          </cell>
        </row>
        <row r="88">
          <cell r="BJ88">
            <v>5316.08</v>
          </cell>
        </row>
        <row r="88">
          <cell r="BL88" t="str">
            <v>2025/05/31离职</v>
          </cell>
          <cell r="BM88">
            <v>20.3609523809524</v>
          </cell>
          <cell r="BN88">
            <v>20.2517333333333</v>
          </cell>
        </row>
        <row r="88">
          <cell r="BP88" t="str">
            <v>劳务工-劳务发放</v>
          </cell>
          <cell r="BQ88">
            <v>0</v>
          </cell>
          <cell r="BR88" t="e">
            <v>#N/A</v>
          </cell>
          <cell r="BS88" t="str">
            <v>湖南诚展</v>
          </cell>
        </row>
        <row r="89">
          <cell r="C89" t="str">
            <v>贺振杰</v>
          </cell>
          <cell r="D89" t="str">
            <v>生产制造部</v>
          </cell>
          <cell r="E89">
            <v>45721</v>
          </cell>
          <cell r="F89" t="str">
            <v>发泡操作工</v>
          </cell>
          <cell r="G89">
            <v>45778</v>
          </cell>
          <cell r="H89">
            <v>26</v>
          </cell>
          <cell r="I89">
            <v>15.4</v>
          </cell>
        </row>
        <row r="89">
          <cell r="N89">
            <v>1380.142</v>
          </cell>
          <cell r="O89">
            <v>882.538461538462</v>
          </cell>
          <cell r="P89">
            <v>0</v>
          </cell>
        </row>
        <row r="89">
          <cell r="R89">
            <v>0</v>
          </cell>
        </row>
        <row r="89">
          <cell r="U89">
            <v>2262.68046153846</v>
          </cell>
        </row>
        <row r="89">
          <cell r="W89">
            <v>243</v>
          </cell>
        </row>
        <row r="89">
          <cell r="AA89">
            <v>123.2</v>
          </cell>
        </row>
        <row r="89">
          <cell r="AD89">
            <v>177.692307692308</v>
          </cell>
        </row>
        <row r="89">
          <cell r="AF89">
            <v>300</v>
          </cell>
        </row>
        <row r="89">
          <cell r="AI89">
            <v>-10</v>
          </cell>
        </row>
        <row r="89">
          <cell r="AM89">
            <v>3096.57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Y89">
            <v>3096.57</v>
          </cell>
          <cell r="AZ89">
            <v>0</v>
          </cell>
        </row>
        <row r="89">
          <cell r="BB89">
            <v>0</v>
          </cell>
          <cell r="BC89">
            <v>0</v>
          </cell>
        </row>
        <row r="89">
          <cell r="BJ89">
            <v>3096.57</v>
          </cell>
        </row>
        <row r="89">
          <cell r="BL89" t="str">
            <v>2025/05/24离职</v>
          </cell>
          <cell r="BM89">
            <v>19.1500927643785</v>
          </cell>
          <cell r="BN89">
            <v>19.1500927643785</v>
          </cell>
        </row>
        <row r="89">
          <cell r="BP89" t="str">
            <v>劳务工-劳务发放</v>
          </cell>
          <cell r="BQ89">
            <v>0</v>
          </cell>
          <cell r="BR89" t="e">
            <v>#N/A</v>
          </cell>
          <cell r="BS89" t="str">
            <v>湘潭思泉</v>
          </cell>
        </row>
        <row r="90">
          <cell r="C90" t="str">
            <v>黄金容</v>
          </cell>
          <cell r="D90" t="str">
            <v>生产制造部</v>
          </cell>
          <cell r="E90">
            <v>45729</v>
          </cell>
          <cell r="F90" t="str">
            <v>发泡操作工</v>
          </cell>
          <cell r="G90">
            <v>45778</v>
          </cell>
          <cell r="H90">
            <v>26</v>
          </cell>
          <cell r="I90">
            <v>15</v>
          </cell>
        </row>
        <row r="90">
          <cell r="N90">
            <v>683.591791</v>
          </cell>
          <cell r="O90">
            <v>859.615384615385</v>
          </cell>
          <cell r="P90">
            <v>0</v>
          </cell>
        </row>
        <row r="90">
          <cell r="R90">
            <v>0</v>
          </cell>
        </row>
        <row r="90">
          <cell r="U90">
            <v>1543.20717561538</v>
          </cell>
        </row>
        <row r="90">
          <cell r="W90">
            <v>273</v>
          </cell>
        </row>
        <row r="90">
          <cell r="AA90">
            <v>120</v>
          </cell>
        </row>
        <row r="90">
          <cell r="AD90">
            <v>115.384615384615</v>
          </cell>
        </row>
        <row r="90">
          <cell r="AF90">
            <v>300</v>
          </cell>
        </row>
        <row r="90">
          <cell r="AM90">
            <v>2351.59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Y90">
            <v>2351.59</v>
          </cell>
          <cell r="AZ90">
            <v>0</v>
          </cell>
        </row>
        <row r="90">
          <cell r="BB90">
            <v>0</v>
          </cell>
          <cell r="BC90">
            <v>0</v>
          </cell>
          <cell r="BD90">
            <v>5</v>
          </cell>
        </row>
        <row r="90">
          <cell r="BJ90">
            <v>2346.59</v>
          </cell>
        </row>
        <row r="90">
          <cell r="BL90" t="str">
            <v>2025/05/17号离职</v>
          </cell>
          <cell r="BM90">
            <v>14.9307301587302</v>
          </cell>
          <cell r="BN90">
            <v>14.8989841269841</v>
          </cell>
        </row>
        <row r="90">
          <cell r="BP90" t="str">
            <v>劳务工-劳务发放</v>
          </cell>
          <cell r="BQ90">
            <v>0</v>
          </cell>
          <cell r="BR90" t="e">
            <v>#N/A</v>
          </cell>
          <cell r="BS90" t="str">
            <v>湖南诚展</v>
          </cell>
        </row>
        <row r="91">
          <cell r="C91" t="str">
            <v>谢波</v>
          </cell>
          <cell r="D91" t="str">
            <v>生产制造部</v>
          </cell>
          <cell r="E91">
            <v>45729</v>
          </cell>
          <cell r="F91" t="str">
            <v>发泡操作工</v>
          </cell>
          <cell r="G91">
            <v>45778</v>
          </cell>
          <cell r="H91">
            <v>26</v>
          </cell>
          <cell r="I91">
            <v>13</v>
          </cell>
        </row>
        <row r="91">
          <cell r="N91">
            <v>1079.99</v>
          </cell>
          <cell r="O91">
            <v>745</v>
          </cell>
          <cell r="P91">
            <v>0</v>
          </cell>
        </row>
        <row r="91">
          <cell r="R91">
            <v>0</v>
          </cell>
        </row>
        <row r="91">
          <cell r="U91">
            <v>1824.99</v>
          </cell>
        </row>
        <row r="91">
          <cell r="W91">
            <v>234</v>
          </cell>
        </row>
        <row r="91">
          <cell r="AA91">
            <v>104</v>
          </cell>
        </row>
        <row r="91">
          <cell r="AD91">
            <v>250</v>
          </cell>
        </row>
        <row r="91">
          <cell r="AF91">
            <v>260</v>
          </cell>
        </row>
        <row r="91">
          <cell r="AM91">
            <v>2672.99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Y91">
            <v>2672.99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2672.99</v>
          </cell>
        </row>
        <row r="91">
          <cell r="BL91" t="str">
            <v>2025/05/16离职</v>
          </cell>
          <cell r="BM91">
            <v>19.5823443223443</v>
          </cell>
          <cell r="BN91">
            <v>19.5823443223443</v>
          </cell>
        </row>
        <row r="91">
          <cell r="BP91" t="str">
            <v>劳务工-劳务发放</v>
          </cell>
          <cell r="BQ91">
            <v>0</v>
          </cell>
          <cell r="BR91" t="e">
            <v>#N/A</v>
          </cell>
          <cell r="BS91" t="str">
            <v>湖南诚展</v>
          </cell>
        </row>
        <row r="92">
          <cell r="C92" t="str">
            <v>张伟</v>
          </cell>
          <cell r="D92" t="str">
            <v>生产制造部</v>
          </cell>
          <cell r="E92">
            <v>45733</v>
          </cell>
          <cell r="F92" t="str">
            <v>发泡操作工</v>
          </cell>
          <cell r="G92">
            <v>45778</v>
          </cell>
          <cell r="H92">
            <v>26</v>
          </cell>
          <cell r="I92">
            <v>27</v>
          </cell>
        </row>
        <row r="92">
          <cell r="N92">
            <v>2809.701426</v>
          </cell>
          <cell r="O92">
            <v>1547.30769230769</v>
          </cell>
          <cell r="P92">
            <v>100</v>
          </cell>
        </row>
        <row r="92">
          <cell r="R92">
            <v>300</v>
          </cell>
        </row>
        <row r="92">
          <cell r="U92">
            <v>4757.00911830769</v>
          </cell>
        </row>
        <row r="92">
          <cell r="W92">
            <v>246</v>
          </cell>
        </row>
        <row r="92">
          <cell r="AA92">
            <v>216</v>
          </cell>
        </row>
        <row r="92">
          <cell r="AD92">
            <v>800</v>
          </cell>
        </row>
        <row r="92">
          <cell r="AF92">
            <v>540</v>
          </cell>
        </row>
        <row r="92">
          <cell r="AI92">
            <v>-10</v>
          </cell>
        </row>
        <row r="92">
          <cell r="AM92">
            <v>6549.01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Y92">
            <v>6549.01</v>
          </cell>
          <cell r="AZ92">
            <v>0</v>
          </cell>
        </row>
        <row r="92">
          <cell r="BB92">
            <v>0</v>
          </cell>
          <cell r="BC92">
            <v>0</v>
          </cell>
        </row>
        <row r="92">
          <cell r="BJ92">
            <v>6549.01</v>
          </cell>
        </row>
        <row r="92">
          <cell r="BL92" t="str">
            <v>2025/6/2离职</v>
          </cell>
          <cell r="BM92">
            <v>23.1005643738977</v>
          </cell>
          <cell r="BN92">
            <v>23.1005643738977</v>
          </cell>
        </row>
        <row r="92">
          <cell r="BP92" t="str">
            <v>劳务工-劳务发放</v>
          </cell>
          <cell r="BQ92">
            <v>0</v>
          </cell>
          <cell r="BR92" t="e">
            <v>#N/A</v>
          </cell>
          <cell r="BS92" t="str">
            <v>湘潭思泉</v>
          </cell>
        </row>
        <row r="93">
          <cell r="C93" t="str">
            <v>罗杰</v>
          </cell>
          <cell r="D93" t="str">
            <v>生产制造部</v>
          </cell>
          <cell r="E93">
            <v>45741</v>
          </cell>
          <cell r="F93" t="str">
            <v>发泡操作工</v>
          </cell>
          <cell r="G93">
            <v>45778</v>
          </cell>
          <cell r="H93">
            <v>26</v>
          </cell>
          <cell r="I93">
            <v>27</v>
          </cell>
        </row>
        <row r="93">
          <cell r="N93">
            <v>2809.701426</v>
          </cell>
          <cell r="O93">
            <v>1547.30769230769</v>
          </cell>
          <cell r="P93">
            <v>100</v>
          </cell>
        </row>
        <row r="93">
          <cell r="R93">
            <v>300</v>
          </cell>
        </row>
        <row r="93">
          <cell r="U93">
            <v>4757.00911830769</v>
          </cell>
        </row>
        <row r="93">
          <cell r="W93">
            <v>267</v>
          </cell>
        </row>
        <row r="93">
          <cell r="AA93">
            <v>216</v>
          </cell>
        </row>
        <row r="93">
          <cell r="AD93">
            <v>300</v>
          </cell>
        </row>
        <row r="93">
          <cell r="AF93">
            <v>540</v>
          </cell>
        </row>
        <row r="93">
          <cell r="AI93">
            <v>-10</v>
          </cell>
        </row>
        <row r="93">
          <cell r="AM93">
            <v>6070.01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3">
          <cell r="AY93">
            <v>6070.01</v>
          </cell>
          <cell r="AZ93">
            <v>0</v>
          </cell>
        </row>
        <row r="93">
          <cell r="BB93">
            <v>0</v>
          </cell>
          <cell r="BC93">
            <v>0</v>
          </cell>
          <cell r="BD93">
            <v>52.5</v>
          </cell>
        </row>
        <row r="93">
          <cell r="BJ93">
            <v>6017.51</v>
          </cell>
        </row>
        <row r="93">
          <cell r="BL93" t="str">
            <v>2025/05/31离职</v>
          </cell>
          <cell r="BM93">
            <v>21.4109700176367</v>
          </cell>
          <cell r="BN93">
            <v>21.2257848324515</v>
          </cell>
        </row>
        <row r="93">
          <cell r="BP93" t="str">
            <v>劳务工-劳务发放</v>
          </cell>
          <cell r="BQ93">
            <v>0</v>
          </cell>
          <cell r="BR93" t="e">
            <v>#N/A</v>
          </cell>
          <cell r="BS93" t="str">
            <v>湖南诚展</v>
          </cell>
        </row>
        <row r="94">
          <cell r="C94" t="str">
            <v>龙必香</v>
          </cell>
          <cell r="D94" t="str">
            <v>生产制造部</v>
          </cell>
          <cell r="E94">
            <v>45693</v>
          </cell>
          <cell r="F94" t="str">
            <v>发泡操作工</v>
          </cell>
          <cell r="G94">
            <v>45778</v>
          </cell>
          <cell r="H94">
            <v>26</v>
          </cell>
          <cell r="I94">
            <v>7</v>
          </cell>
        </row>
        <row r="94">
          <cell r="N94">
            <v>363.960309</v>
          </cell>
          <cell r="O94">
            <v>401.153846153846</v>
          </cell>
          <cell r="P94">
            <v>0</v>
          </cell>
        </row>
        <row r="94">
          <cell r="R94">
            <v>0</v>
          </cell>
        </row>
        <row r="94">
          <cell r="U94">
            <v>765.114155153846</v>
          </cell>
        </row>
        <row r="94">
          <cell r="W94">
            <v>273</v>
          </cell>
        </row>
        <row r="94">
          <cell r="AA94">
            <v>56</v>
          </cell>
        </row>
        <row r="94">
          <cell r="AD94">
            <v>53.8461538461538</v>
          </cell>
        </row>
        <row r="94">
          <cell r="AF94">
            <v>140</v>
          </cell>
        </row>
        <row r="94">
          <cell r="AM94">
            <v>1287.96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4">
          <cell r="AY94">
            <v>1287.96</v>
          </cell>
          <cell r="AZ94">
            <v>0</v>
          </cell>
        </row>
        <row r="94">
          <cell r="BB94">
            <v>0</v>
          </cell>
          <cell r="BC94">
            <v>0</v>
          </cell>
        </row>
        <row r="94">
          <cell r="BJ94">
            <v>1287.96</v>
          </cell>
        </row>
        <row r="94">
          <cell r="BL94" t="str">
            <v>2025/05/09号离职</v>
          </cell>
          <cell r="BM94">
            <v>17.5232653061225</v>
          </cell>
          <cell r="BN94">
            <v>17.5232653061225</v>
          </cell>
        </row>
        <row r="94">
          <cell r="BP94" t="str">
            <v>劳务工-劳务发放</v>
          </cell>
          <cell r="BQ94">
            <v>0</v>
          </cell>
          <cell r="BR94" t="e">
            <v>#N/A</v>
          </cell>
          <cell r="BS94" t="str">
            <v>湖南诚展</v>
          </cell>
        </row>
        <row r="95">
          <cell r="C95" t="str">
            <v>吴建明</v>
          </cell>
          <cell r="D95" t="str">
            <v>生产制造部</v>
          </cell>
          <cell r="E95">
            <v>45694</v>
          </cell>
          <cell r="F95" t="str">
            <v>发泡操作工</v>
          </cell>
          <cell r="G95">
            <v>45778</v>
          </cell>
          <cell r="H95">
            <v>26</v>
          </cell>
          <cell r="I95">
            <v>20</v>
          </cell>
        </row>
        <row r="95">
          <cell r="N95">
            <v>1924.6</v>
          </cell>
          <cell r="O95">
            <v>1146.15384615385</v>
          </cell>
          <cell r="P95">
            <v>0</v>
          </cell>
        </row>
        <row r="95">
          <cell r="R95">
            <v>0</v>
          </cell>
        </row>
        <row r="95">
          <cell r="U95">
            <v>3070.75384615385</v>
          </cell>
        </row>
        <row r="95">
          <cell r="W95">
            <v>252</v>
          </cell>
        </row>
        <row r="95">
          <cell r="AA95">
            <v>160</v>
          </cell>
        </row>
        <row r="95">
          <cell r="AD95">
            <v>230.769230769231</v>
          </cell>
        </row>
        <row r="95">
          <cell r="AF95">
            <v>400</v>
          </cell>
        </row>
        <row r="95">
          <cell r="AM95">
            <v>4113.52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Y95">
            <v>4113.52</v>
          </cell>
          <cell r="AZ95">
            <v>0</v>
          </cell>
        </row>
        <row r="95">
          <cell r="BB95">
            <v>0</v>
          </cell>
          <cell r="BC95">
            <v>0</v>
          </cell>
          <cell r="BD95">
            <v>12</v>
          </cell>
        </row>
        <row r="95">
          <cell r="BJ95">
            <v>4101.52</v>
          </cell>
        </row>
        <row r="95">
          <cell r="BL95" t="str">
            <v>2025/05/23号离职</v>
          </cell>
          <cell r="BM95">
            <v>19.5881904761905</v>
          </cell>
          <cell r="BN95">
            <v>19.5310476190476</v>
          </cell>
        </row>
        <row r="95">
          <cell r="BP95" t="str">
            <v>劳务工-劳务发放</v>
          </cell>
          <cell r="BQ95">
            <v>0</v>
          </cell>
          <cell r="BR95" t="e">
            <v>#N/A</v>
          </cell>
          <cell r="BS95" t="str">
            <v>湖南诚展</v>
          </cell>
        </row>
        <row r="96">
          <cell r="C96" t="str">
            <v>张建伟</v>
          </cell>
          <cell r="D96" t="str">
            <v>生产制造部</v>
          </cell>
          <cell r="E96">
            <v>45764</v>
          </cell>
          <cell r="F96" t="str">
            <v>发泡操作工</v>
          </cell>
          <cell r="G96">
            <v>45778</v>
          </cell>
          <cell r="H96">
            <v>26</v>
          </cell>
          <cell r="I96">
            <v>26</v>
          </cell>
        </row>
        <row r="96">
          <cell r="N96">
            <v>2671.780188</v>
          </cell>
          <cell r="O96">
            <v>1490</v>
          </cell>
          <cell r="P96">
            <v>100</v>
          </cell>
        </row>
        <row r="96">
          <cell r="R96">
            <v>200</v>
          </cell>
        </row>
        <row r="96">
          <cell r="U96">
            <v>4461.780188</v>
          </cell>
        </row>
        <row r="96">
          <cell r="W96">
            <v>270</v>
          </cell>
        </row>
        <row r="96">
          <cell r="AA96">
            <v>208</v>
          </cell>
        </row>
        <row r="96">
          <cell r="AD96">
            <v>300</v>
          </cell>
        </row>
        <row r="96">
          <cell r="AF96">
            <v>520</v>
          </cell>
        </row>
        <row r="96">
          <cell r="AI96">
            <v>-10</v>
          </cell>
        </row>
        <row r="96">
          <cell r="AM96">
            <v>5749.78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6">
          <cell r="AY96">
            <v>5749.78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5749.78</v>
          </cell>
        </row>
        <row r="96">
          <cell r="BL96" t="str">
            <v>2025/5/30离职</v>
          </cell>
          <cell r="BM96">
            <v>21.0614652014652</v>
          </cell>
          <cell r="BN96">
            <v>21.0614652014652</v>
          </cell>
        </row>
        <row r="96">
          <cell r="BP96" t="str">
            <v>劳务工-劳务发放</v>
          </cell>
          <cell r="BQ96">
            <v>0</v>
          </cell>
          <cell r="BR96" t="e">
            <v>#N/A</v>
          </cell>
          <cell r="BS96" t="str">
            <v>湘潭思泉</v>
          </cell>
        </row>
        <row r="97">
          <cell r="C97" t="str">
            <v>林新龙</v>
          </cell>
          <cell r="D97" t="str">
            <v>生产制造部</v>
          </cell>
          <cell r="E97">
            <v>45759</v>
          </cell>
          <cell r="F97" t="str">
            <v>发泡操作工</v>
          </cell>
          <cell r="G97">
            <v>45778</v>
          </cell>
          <cell r="H97">
            <v>26</v>
          </cell>
          <cell r="I97">
            <v>28</v>
          </cell>
        </row>
        <row r="97">
          <cell r="N97">
            <v>2907.998664</v>
          </cell>
          <cell r="O97">
            <v>1604.61538461538</v>
          </cell>
          <cell r="P97">
            <v>200</v>
          </cell>
        </row>
        <row r="97">
          <cell r="R97">
            <v>300</v>
          </cell>
        </row>
        <row r="97">
          <cell r="U97">
            <v>5012.61404861538</v>
          </cell>
        </row>
        <row r="97">
          <cell r="W97">
            <v>273</v>
          </cell>
        </row>
        <row r="97">
          <cell r="AA97">
            <v>224</v>
          </cell>
        </row>
        <row r="97">
          <cell r="AD97">
            <v>200</v>
          </cell>
        </row>
        <row r="97">
          <cell r="AF97">
            <v>560</v>
          </cell>
        </row>
        <row r="97">
          <cell r="AL97">
            <v>-61.5</v>
          </cell>
          <cell r="AM97">
            <v>6208.11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Y97">
            <v>6208.11</v>
          </cell>
          <cell r="AZ97">
            <v>0</v>
          </cell>
        </row>
        <row r="97">
          <cell r="BB97">
            <v>0</v>
          </cell>
          <cell r="BC97">
            <v>0</v>
          </cell>
          <cell r="BD97">
            <v>55.9</v>
          </cell>
        </row>
        <row r="97">
          <cell r="BJ97">
            <v>6152.21</v>
          </cell>
        </row>
        <row r="97">
          <cell r="BL97" t="str">
            <v>2025/6/12旷工自离离职</v>
          </cell>
          <cell r="BM97">
            <v>21.1160204081633</v>
          </cell>
          <cell r="BN97">
            <v>20.9258843537415</v>
          </cell>
        </row>
        <row r="97">
          <cell r="BP97" t="str">
            <v>劳务工-劳务发放</v>
          </cell>
          <cell r="BQ97">
            <v>0</v>
          </cell>
          <cell r="BR97" t="str">
            <v>430281200008030710</v>
          </cell>
          <cell r="BS97" t="str">
            <v>湖南诚展</v>
          </cell>
        </row>
        <row r="98">
          <cell r="C98" t="str">
            <v>戴新亮</v>
          </cell>
          <cell r="D98" t="str">
            <v>生产制造部</v>
          </cell>
          <cell r="E98">
            <v>45734</v>
          </cell>
          <cell r="F98" t="str">
            <v>发泡操作工</v>
          </cell>
          <cell r="G98">
            <v>45778</v>
          </cell>
          <cell r="H98">
            <v>26</v>
          </cell>
          <cell r="I98">
            <v>6</v>
          </cell>
        </row>
        <row r="98">
          <cell r="N98">
            <v>655.38</v>
          </cell>
          <cell r="O98">
            <v>343.846153846154</v>
          </cell>
          <cell r="P98">
            <v>0</v>
          </cell>
        </row>
        <row r="98">
          <cell r="R98">
            <v>0</v>
          </cell>
        </row>
        <row r="98">
          <cell r="U98">
            <v>999.226153846154</v>
          </cell>
        </row>
        <row r="98">
          <cell r="W98">
            <v>0</v>
          </cell>
        </row>
        <row r="98">
          <cell r="AA98">
            <v>48</v>
          </cell>
        </row>
        <row r="98">
          <cell r="AD98">
            <v>46.1538461538462</v>
          </cell>
        </row>
        <row r="98">
          <cell r="AF98">
            <v>120</v>
          </cell>
        </row>
        <row r="98">
          <cell r="AM98">
            <v>1213.38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8">
          <cell r="AY98">
            <v>1213.38</v>
          </cell>
          <cell r="AZ98">
            <v>0</v>
          </cell>
        </row>
        <row r="98">
          <cell r="BB98">
            <v>0</v>
          </cell>
          <cell r="BC98">
            <v>0</v>
          </cell>
        </row>
        <row r="98">
          <cell r="BJ98">
            <v>1213.38</v>
          </cell>
        </row>
        <row r="98">
          <cell r="BL98" t="str">
            <v>2025/5/12离职</v>
          </cell>
          <cell r="BM98">
            <v>19.26</v>
          </cell>
          <cell r="BN98">
            <v>19.26</v>
          </cell>
        </row>
        <row r="98">
          <cell r="BP98" t="str">
            <v>劳务工-劳务发放</v>
          </cell>
          <cell r="BQ98">
            <v>0</v>
          </cell>
          <cell r="BR98" t="e">
            <v>#N/A</v>
          </cell>
          <cell r="BS98" t="str">
            <v>德顺</v>
          </cell>
        </row>
        <row r="99">
          <cell r="C99" t="str">
            <v>韩海</v>
          </cell>
          <cell r="D99" t="str">
            <v>生产制造部</v>
          </cell>
          <cell r="E99">
            <v>45744</v>
          </cell>
          <cell r="F99" t="str">
            <v>发泡操作工</v>
          </cell>
          <cell r="G99">
            <v>45778</v>
          </cell>
          <cell r="H99">
            <v>26</v>
          </cell>
          <cell r="I99">
            <v>11</v>
          </cell>
        </row>
        <row r="99">
          <cell r="N99">
            <v>891.53</v>
          </cell>
          <cell r="O99">
            <v>630.384615384615</v>
          </cell>
          <cell r="P99">
            <v>0</v>
          </cell>
        </row>
        <row r="99">
          <cell r="R99">
            <v>0</v>
          </cell>
        </row>
        <row r="99">
          <cell r="U99">
            <v>1521.91461538462</v>
          </cell>
        </row>
        <row r="99">
          <cell r="W99">
            <v>231</v>
          </cell>
        </row>
        <row r="99">
          <cell r="AA99">
            <v>88</v>
          </cell>
        </row>
        <row r="99">
          <cell r="AD99">
            <v>84.6153846153846</v>
          </cell>
        </row>
        <row r="99">
          <cell r="AF99">
            <v>220</v>
          </cell>
        </row>
        <row r="99">
          <cell r="AM99">
            <v>2145.53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99">
          <cell r="AY99">
            <v>2145.53</v>
          </cell>
          <cell r="AZ99">
            <v>0</v>
          </cell>
        </row>
        <row r="99">
          <cell r="BB99">
            <v>0</v>
          </cell>
          <cell r="BC99">
            <v>0</v>
          </cell>
        </row>
        <row r="99">
          <cell r="BJ99">
            <v>2145.53</v>
          </cell>
        </row>
        <row r="99">
          <cell r="BL99" t="str">
            <v>2025/5/17离职</v>
          </cell>
          <cell r="BM99">
            <v>18.5760173160173</v>
          </cell>
          <cell r="BN99">
            <v>18.5760173160173</v>
          </cell>
        </row>
        <row r="99">
          <cell r="BP99" t="str">
            <v>劳务工-劳务发放</v>
          </cell>
          <cell r="BQ99">
            <v>0</v>
          </cell>
          <cell r="BR99" t="e">
            <v>#N/A</v>
          </cell>
          <cell r="BS99" t="str">
            <v>德顺</v>
          </cell>
        </row>
        <row r="100">
          <cell r="C100" t="str">
            <v>朱孟希</v>
          </cell>
          <cell r="D100" t="str">
            <v>生产制造部</v>
          </cell>
          <cell r="E100">
            <v>45759</v>
          </cell>
          <cell r="F100" t="str">
            <v>发泡操作工</v>
          </cell>
          <cell r="G100">
            <v>45778</v>
          </cell>
          <cell r="H100">
            <v>26</v>
          </cell>
          <cell r="I100">
            <v>7</v>
          </cell>
        </row>
        <row r="100">
          <cell r="N100">
            <v>444.61</v>
          </cell>
          <cell r="O100">
            <v>401.153846153846</v>
          </cell>
          <cell r="P100">
            <v>0</v>
          </cell>
        </row>
        <row r="100">
          <cell r="R100">
            <v>0</v>
          </cell>
        </row>
        <row r="100">
          <cell r="U100">
            <v>845.763846153846</v>
          </cell>
        </row>
        <row r="100">
          <cell r="W100">
            <v>270</v>
          </cell>
        </row>
        <row r="100">
          <cell r="AA100">
            <v>56</v>
          </cell>
        </row>
        <row r="100">
          <cell r="AD100">
            <v>53.8461538461538</v>
          </cell>
        </row>
        <row r="100">
          <cell r="AF100">
            <v>140</v>
          </cell>
        </row>
        <row r="100">
          <cell r="AM100">
            <v>1365.61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0">
          <cell r="AY100">
            <v>1365.61</v>
          </cell>
          <cell r="AZ100">
            <v>0</v>
          </cell>
        </row>
        <row r="100">
          <cell r="BB100">
            <v>0</v>
          </cell>
          <cell r="BC100">
            <v>0</v>
          </cell>
          <cell r="BD100">
            <v>20</v>
          </cell>
        </row>
        <row r="100">
          <cell r="BJ100">
            <v>1345.61</v>
          </cell>
        </row>
        <row r="100">
          <cell r="BL100" t="str">
            <v>2025/5/12离职</v>
          </cell>
          <cell r="BM100">
            <v>18.5797278911565</v>
          </cell>
          <cell r="BN100">
            <v>18.307619047619</v>
          </cell>
        </row>
        <row r="100">
          <cell r="BP100" t="str">
            <v>劳务工-劳务发放</v>
          </cell>
          <cell r="BQ100">
            <v>0</v>
          </cell>
          <cell r="BR100" t="e">
            <v>#N/A</v>
          </cell>
          <cell r="BS100" t="str">
            <v>德顺</v>
          </cell>
        </row>
        <row r="101">
          <cell r="C101" t="str">
            <v>丁晓玲</v>
          </cell>
          <cell r="D101" t="str">
            <v>生产制造部</v>
          </cell>
          <cell r="E101">
            <v>45744</v>
          </cell>
          <cell r="F101" t="str">
            <v>发泡操作工</v>
          </cell>
          <cell r="G101">
            <v>45778</v>
          </cell>
          <cell r="H101">
            <v>26</v>
          </cell>
          <cell r="I101">
            <v>11</v>
          </cell>
        </row>
        <row r="101">
          <cell r="N101">
            <v>307.279848</v>
          </cell>
          <cell r="O101">
            <v>630.384615384615</v>
          </cell>
          <cell r="P101">
            <v>0</v>
          </cell>
        </row>
        <row r="101">
          <cell r="R101">
            <v>0</v>
          </cell>
        </row>
        <row r="101">
          <cell r="U101">
            <v>937.664463384615</v>
          </cell>
        </row>
        <row r="101">
          <cell r="W101">
            <v>264</v>
          </cell>
        </row>
        <row r="101">
          <cell r="AA101">
            <v>88</v>
          </cell>
        </row>
        <row r="101">
          <cell r="AD101">
            <v>84.6153846153846</v>
          </cell>
        </row>
        <row r="101">
          <cell r="AF101">
            <v>220</v>
          </cell>
        </row>
        <row r="101">
          <cell r="AM101">
            <v>1594.28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1">
          <cell r="AY101">
            <v>1594.28</v>
          </cell>
          <cell r="AZ101">
            <v>0</v>
          </cell>
        </row>
        <row r="101">
          <cell r="BB101">
            <v>0</v>
          </cell>
          <cell r="BC101">
            <v>0</v>
          </cell>
          <cell r="BD101">
            <v>5</v>
          </cell>
        </row>
        <row r="101">
          <cell r="BJ101">
            <v>1589.28</v>
          </cell>
        </row>
        <row r="101">
          <cell r="BL101" t="str">
            <v>2025/5/12离职</v>
          </cell>
          <cell r="BM101">
            <v>13.80329004329</v>
          </cell>
          <cell r="BN101">
            <v>13.76</v>
          </cell>
        </row>
        <row r="101">
          <cell r="BP101" t="str">
            <v>劳务工-劳务发放</v>
          </cell>
          <cell r="BQ101">
            <v>0</v>
          </cell>
          <cell r="BR101" t="e">
            <v>#N/A</v>
          </cell>
          <cell r="BS101" t="str">
            <v>德顺</v>
          </cell>
        </row>
        <row r="102">
          <cell r="C102" t="str">
            <v>黎湘云</v>
          </cell>
          <cell r="D102" t="str">
            <v>生产制造部</v>
          </cell>
          <cell r="E102">
            <v>45759</v>
          </cell>
          <cell r="F102" t="str">
            <v>发泡操作工</v>
          </cell>
          <cell r="G102">
            <v>45778</v>
          </cell>
          <cell r="H102">
            <v>26</v>
          </cell>
          <cell r="I102">
            <v>19.5</v>
          </cell>
        </row>
        <row r="102">
          <cell r="N102">
            <v>1859.985</v>
          </cell>
          <cell r="O102">
            <v>1117.5</v>
          </cell>
          <cell r="P102">
            <v>0</v>
          </cell>
        </row>
        <row r="102">
          <cell r="R102">
            <v>0</v>
          </cell>
        </row>
        <row r="102">
          <cell r="U102">
            <v>2977.485</v>
          </cell>
        </row>
        <row r="102">
          <cell r="W102">
            <v>246</v>
          </cell>
        </row>
        <row r="102">
          <cell r="AA102">
            <v>156</v>
          </cell>
        </row>
        <row r="102">
          <cell r="AD102">
            <v>165.384615384615</v>
          </cell>
        </row>
        <row r="102">
          <cell r="AF102">
            <v>440</v>
          </cell>
        </row>
        <row r="102">
          <cell r="AM102">
            <v>3984.87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2">
          <cell r="AY102">
            <v>3984.87</v>
          </cell>
          <cell r="AZ102">
            <v>0</v>
          </cell>
        </row>
        <row r="102">
          <cell r="BB102">
            <v>0</v>
          </cell>
          <cell r="BC102">
            <v>0</v>
          </cell>
        </row>
        <row r="102">
          <cell r="BJ102">
            <v>3984.87</v>
          </cell>
        </row>
        <row r="102">
          <cell r="BL102" t="str">
            <v>2025/5/23离职</v>
          </cell>
          <cell r="BM102">
            <v>19.4621245421245</v>
          </cell>
          <cell r="BN102">
            <v>19.4621245421245</v>
          </cell>
        </row>
        <row r="102">
          <cell r="BP102" t="str">
            <v>劳务工-劳务发放</v>
          </cell>
          <cell r="BQ102">
            <v>0</v>
          </cell>
          <cell r="BR102" t="e">
            <v>#N/A</v>
          </cell>
          <cell r="BS102" t="str">
            <v>德顺</v>
          </cell>
        </row>
        <row r="103">
          <cell r="C103" t="str">
            <v>罗铁</v>
          </cell>
          <cell r="D103" t="str">
            <v>生产制造部</v>
          </cell>
          <cell r="E103">
            <v>45741</v>
          </cell>
          <cell r="F103" t="str">
            <v>发泡操作工</v>
          </cell>
          <cell r="G103">
            <v>45778</v>
          </cell>
          <cell r="H103">
            <v>26</v>
          </cell>
          <cell r="I103">
            <v>28</v>
          </cell>
        </row>
        <row r="103">
          <cell r="N103">
            <v>2938.44</v>
          </cell>
          <cell r="O103">
            <v>1604.61538461538</v>
          </cell>
          <cell r="P103">
            <v>100</v>
          </cell>
        </row>
        <row r="103">
          <cell r="R103">
            <v>300</v>
          </cell>
        </row>
        <row r="103">
          <cell r="U103">
            <v>4943.05538461538</v>
          </cell>
        </row>
        <row r="103">
          <cell r="W103">
            <v>276</v>
          </cell>
        </row>
        <row r="103">
          <cell r="AA103">
            <v>224</v>
          </cell>
        </row>
        <row r="103">
          <cell r="AD103">
            <v>200</v>
          </cell>
        </row>
        <row r="103">
          <cell r="AF103">
            <v>560</v>
          </cell>
          <cell r="AG103">
            <v>40</v>
          </cell>
        </row>
        <row r="103">
          <cell r="AM103">
            <v>6243.06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3">
          <cell r="AY103">
            <v>6243.06</v>
          </cell>
          <cell r="AZ103">
            <v>0</v>
          </cell>
        </row>
        <row r="103">
          <cell r="BB103">
            <v>0</v>
          </cell>
          <cell r="BC103">
            <v>0</v>
          </cell>
        </row>
        <row r="103">
          <cell r="BJ103">
            <v>6243.06</v>
          </cell>
        </row>
        <row r="103">
          <cell r="BL103" t="str">
            <v>2025/5/19离职</v>
          </cell>
          <cell r="BM103">
            <v>21.2348979591837</v>
          </cell>
          <cell r="BN103">
            <v>21.2348979591837</v>
          </cell>
        </row>
        <row r="103">
          <cell r="BP103" t="str">
            <v>劳务工-劳务发放</v>
          </cell>
          <cell r="BQ103">
            <v>0</v>
          </cell>
          <cell r="BR103" t="e">
            <v>#N/A</v>
          </cell>
          <cell r="BS103" t="str">
            <v>德顺</v>
          </cell>
        </row>
        <row r="104">
          <cell r="C104" t="str">
            <v>陈德文</v>
          </cell>
          <cell r="D104" t="str">
            <v>生产制造部</v>
          </cell>
          <cell r="E104">
            <v>45737</v>
          </cell>
          <cell r="F104" t="str">
            <v>发泡操作工</v>
          </cell>
          <cell r="G104">
            <v>45778</v>
          </cell>
          <cell r="H104">
            <v>26</v>
          </cell>
          <cell r="I104">
            <v>5.4</v>
          </cell>
        </row>
        <row r="104">
          <cell r="N104">
            <v>569.842</v>
          </cell>
          <cell r="O104">
            <v>309.461538461538</v>
          </cell>
          <cell r="P104">
            <v>0</v>
          </cell>
        </row>
        <row r="104">
          <cell r="R104">
            <v>0</v>
          </cell>
        </row>
        <row r="104">
          <cell r="U104">
            <v>879.303538461538</v>
          </cell>
        </row>
        <row r="104">
          <cell r="W104">
            <v>0</v>
          </cell>
        </row>
        <row r="104">
          <cell r="AA104">
            <v>43.2</v>
          </cell>
        </row>
        <row r="104">
          <cell r="AD104">
            <v>41.5384615384615</v>
          </cell>
        </row>
        <row r="104">
          <cell r="AF104">
            <v>100</v>
          </cell>
        </row>
        <row r="104">
          <cell r="AM104">
            <v>1064.04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4">
          <cell r="AY104">
            <v>1064.04</v>
          </cell>
          <cell r="AZ104">
            <v>0</v>
          </cell>
        </row>
        <row r="104">
          <cell r="BB104">
            <v>0</v>
          </cell>
          <cell r="BC104">
            <v>0</v>
          </cell>
        </row>
        <row r="104">
          <cell r="BJ104">
            <v>1064.04</v>
          </cell>
        </row>
        <row r="104">
          <cell r="BL104" t="str">
            <v>2025/05/09号离职</v>
          </cell>
          <cell r="BM104">
            <v>18.7661375661376</v>
          </cell>
          <cell r="BN104">
            <v>18.7661375661376</v>
          </cell>
        </row>
        <row r="104">
          <cell r="BP104" t="str">
            <v>劳务工-劳务发放</v>
          </cell>
          <cell r="BQ104">
            <v>0</v>
          </cell>
          <cell r="BR104" t="e">
            <v>#N/A</v>
          </cell>
          <cell r="BS104" t="str">
            <v>德顺</v>
          </cell>
        </row>
        <row r="105">
          <cell r="C105" t="str">
            <v>周忠有</v>
          </cell>
          <cell r="D105" t="str">
            <v>生产制造部</v>
          </cell>
          <cell r="E105">
            <v>45775</v>
          </cell>
          <cell r="F105" t="str">
            <v>发泡操作工</v>
          </cell>
          <cell r="G105">
            <v>45778</v>
          </cell>
          <cell r="H105">
            <v>26</v>
          </cell>
          <cell r="I105">
            <v>25</v>
          </cell>
        </row>
        <row r="105">
          <cell r="L105">
            <v>2630.75</v>
          </cell>
        </row>
        <row r="105">
          <cell r="N105">
            <v>2104.6</v>
          </cell>
          <cell r="O105">
            <v>1432.69230769231</v>
          </cell>
          <cell r="P105">
            <v>100</v>
          </cell>
        </row>
        <row r="105">
          <cell r="R105">
            <v>300</v>
          </cell>
        </row>
        <row r="105">
          <cell r="U105">
            <v>3937.29230769231</v>
          </cell>
        </row>
        <row r="105">
          <cell r="W105">
            <v>270</v>
          </cell>
        </row>
        <row r="105">
          <cell r="AA105">
            <v>200</v>
          </cell>
        </row>
        <row r="105">
          <cell r="AD105">
            <v>800</v>
          </cell>
        </row>
        <row r="105">
          <cell r="AF105">
            <v>500</v>
          </cell>
        </row>
        <row r="105">
          <cell r="AM105">
            <v>5707.29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5">
          <cell r="AY105">
            <v>5707.29</v>
          </cell>
          <cell r="AZ105">
            <v>0</v>
          </cell>
        </row>
        <row r="105">
          <cell r="BB105">
            <v>0</v>
          </cell>
          <cell r="BC105">
            <v>0</v>
          </cell>
        </row>
        <row r="105">
          <cell r="BJ105">
            <v>5707.29</v>
          </cell>
        </row>
        <row r="105">
          <cell r="BL105" t="str">
            <v>2025/6/2退回</v>
          </cell>
          <cell r="BM105">
            <v>21.7420571428571</v>
          </cell>
          <cell r="BN105">
            <v>21.7420571428571</v>
          </cell>
        </row>
        <row r="105">
          <cell r="BP105" t="str">
            <v>劳务工-劳务发放</v>
          </cell>
          <cell r="BQ105">
            <v>0</v>
          </cell>
          <cell r="BR105" t="e">
            <v>#N/A</v>
          </cell>
          <cell r="BS105" t="str">
            <v>湖南诚展</v>
          </cell>
        </row>
        <row r="106">
          <cell r="C106" t="str">
            <v>汤建惟</v>
          </cell>
          <cell r="D106" t="str">
            <v>生产制造部</v>
          </cell>
          <cell r="E106">
            <v>45799</v>
          </cell>
          <cell r="F106" t="str">
            <v>发泡操作工</v>
          </cell>
          <cell r="G106">
            <v>45799</v>
          </cell>
          <cell r="H106">
            <v>26</v>
          </cell>
          <cell r="I106">
            <v>9</v>
          </cell>
        </row>
        <row r="106">
          <cell r="L106">
            <v>713.07</v>
          </cell>
        </row>
        <row r="106">
          <cell r="N106">
            <v>570.456</v>
          </cell>
          <cell r="O106">
            <v>515.769230769231</v>
          </cell>
          <cell r="P106">
            <v>0</v>
          </cell>
        </row>
        <row r="106">
          <cell r="R106">
            <v>0</v>
          </cell>
        </row>
        <row r="106">
          <cell r="U106">
            <v>1086.22523076923</v>
          </cell>
        </row>
        <row r="106">
          <cell r="W106">
            <v>267</v>
          </cell>
        </row>
        <row r="106">
          <cell r="AA106">
            <v>72</v>
          </cell>
        </row>
        <row r="106">
          <cell r="AD106">
            <v>69.2307692307692</v>
          </cell>
        </row>
        <row r="106">
          <cell r="AF106">
            <v>180</v>
          </cell>
        </row>
        <row r="106">
          <cell r="AM106">
            <v>1674.46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6">
          <cell r="AY106">
            <v>1674.46</v>
          </cell>
          <cell r="AZ106">
            <v>0</v>
          </cell>
        </row>
        <row r="106">
          <cell r="BB106">
            <v>0</v>
          </cell>
          <cell r="BC106">
            <v>0</v>
          </cell>
          <cell r="BD106">
            <v>21.5</v>
          </cell>
        </row>
        <row r="106">
          <cell r="BJ106">
            <v>1652.96</v>
          </cell>
        </row>
        <row r="106">
          <cell r="BL106" t="str">
            <v>2025/6/11离职</v>
          </cell>
          <cell r="BM106">
            <v>17.7191534391534</v>
          </cell>
          <cell r="BN106">
            <v>17.4916402116402</v>
          </cell>
        </row>
        <row r="106">
          <cell r="BP106" t="str">
            <v>劳务工-劳务发放</v>
          </cell>
          <cell r="BQ106">
            <v>0</v>
          </cell>
          <cell r="BR106" t="str">
            <v>430211197308217815</v>
          </cell>
          <cell r="BS106" t="str">
            <v>湘潭思泉</v>
          </cell>
        </row>
        <row r="107">
          <cell r="C107" t="str">
            <v>黄晚娇</v>
          </cell>
          <cell r="D107" t="str">
            <v>生产制造部</v>
          </cell>
          <cell r="E107">
            <v>45801</v>
          </cell>
          <cell r="F107" t="str">
            <v>发泡操作工</v>
          </cell>
          <cell r="G107">
            <v>45801</v>
          </cell>
          <cell r="H107">
            <v>26</v>
          </cell>
          <cell r="I107">
            <v>7</v>
          </cell>
        </row>
        <row r="107">
          <cell r="L107">
            <v>454.61</v>
          </cell>
        </row>
        <row r="107">
          <cell r="N107">
            <v>363.688</v>
          </cell>
          <cell r="O107">
            <v>401.153846153846</v>
          </cell>
          <cell r="P107">
            <v>0</v>
          </cell>
        </row>
        <row r="107">
          <cell r="R107">
            <v>0</v>
          </cell>
        </row>
        <row r="107">
          <cell r="U107">
            <v>764.841846153846</v>
          </cell>
        </row>
        <row r="107">
          <cell r="W107">
            <v>267</v>
          </cell>
        </row>
        <row r="107">
          <cell r="AA107">
            <v>56</v>
          </cell>
        </row>
        <row r="107">
          <cell r="AD107">
            <v>80.7692307692308</v>
          </cell>
        </row>
        <row r="107">
          <cell r="AF107">
            <v>140</v>
          </cell>
        </row>
        <row r="107">
          <cell r="AM107">
            <v>1308.61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7">
          <cell r="AY107">
            <v>1308.61</v>
          </cell>
          <cell r="AZ107">
            <v>0</v>
          </cell>
        </row>
        <row r="107">
          <cell r="BB107">
            <v>0</v>
          </cell>
          <cell r="BC107">
            <v>0</v>
          </cell>
        </row>
        <row r="107">
          <cell r="BJ107">
            <v>1308.61</v>
          </cell>
        </row>
        <row r="107">
          <cell r="BL107" t="str">
            <v>2025/6/10退回</v>
          </cell>
          <cell r="BM107">
            <v>17.8042176870748</v>
          </cell>
          <cell r="BN107">
            <v>17.8042176870748</v>
          </cell>
        </row>
        <row r="107">
          <cell r="BP107" t="str">
            <v>劳务工-劳务发放</v>
          </cell>
          <cell r="BQ107">
            <v>0</v>
          </cell>
          <cell r="BR107" t="str">
            <v>430522197903212889</v>
          </cell>
          <cell r="BS107" t="str">
            <v>湘潭思泉</v>
          </cell>
        </row>
        <row r="108">
          <cell r="C108" t="str">
            <v>文志辉</v>
          </cell>
          <cell r="D108" t="str">
            <v>生产制造部</v>
          </cell>
          <cell r="E108">
            <v>45793</v>
          </cell>
          <cell r="F108" t="str">
            <v>发泡操作工</v>
          </cell>
          <cell r="G108">
            <v>45793</v>
          </cell>
          <cell r="H108">
            <v>26</v>
          </cell>
          <cell r="I108">
            <v>14</v>
          </cell>
        </row>
        <row r="108">
          <cell r="L108">
            <v>811.50676</v>
          </cell>
        </row>
        <row r="108">
          <cell r="N108">
            <v>649.205408</v>
          </cell>
          <cell r="O108">
            <v>802.307692307692</v>
          </cell>
          <cell r="P108">
            <v>0</v>
          </cell>
        </row>
        <row r="108">
          <cell r="R108">
            <v>0</v>
          </cell>
        </row>
        <row r="108">
          <cell r="U108">
            <v>1451.51310030769</v>
          </cell>
        </row>
        <row r="108">
          <cell r="W108">
            <v>252</v>
          </cell>
        </row>
        <row r="108">
          <cell r="AA108">
            <v>112</v>
          </cell>
        </row>
        <row r="108">
          <cell r="AD108">
            <v>107.692307692308</v>
          </cell>
        </row>
        <row r="108">
          <cell r="AF108">
            <v>280</v>
          </cell>
        </row>
        <row r="108">
          <cell r="AM108">
            <v>2203.21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8">
          <cell r="AY108">
            <v>2203.21</v>
          </cell>
          <cell r="AZ108">
            <v>0</v>
          </cell>
        </row>
        <row r="108">
          <cell r="BB108">
            <v>0</v>
          </cell>
          <cell r="BC108">
            <v>0</v>
          </cell>
          <cell r="BD108">
            <v>43</v>
          </cell>
        </row>
        <row r="108">
          <cell r="BJ108">
            <v>2160.21</v>
          </cell>
        </row>
        <row r="108">
          <cell r="BL108" t="str">
            <v>2025/6/6退回</v>
          </cell>
          <cell r="BM108">
            <v>14.9878231292517</v>
          </cell>
          <cell r="BN108">
            <v>14.695306122449</v>
          </cell>
        </row>
        <row r="108">
          <cell r="BP108" t="str">
            <v>劳务工-劳务发放</v>
          </cell>
          <cell r="BQ108">
            <v>0</v>
          </cell>
          <cell r="BR108" t="str">
            <v>430322197302227195</v>
          </cell>
          <cell r="BS108" t="str">
            <v>湘潭思泉</v>
          </cell>
        </row>
        <row r="109">
          <cell r="C109" t="str">
            <v>肖星</v>
          </cell>
          <cell r="D109" t="str">
            <v>生产制造部</v>
          </cell>
          <cell r="E109">
            <v>45789</v>
          </cell>
          <cell r="F109" t="str">
            <v>发泡操作工</v>
          </cell>
          <cell r="G109">
            <v>45789</v>
          </cell>
          <cell r="H109">
            <v>26</v>
          </cell>
          <cell r="I109">
            <v>19</v>
          </cell>
        </row>
        <row r="109">
          <cell r="L109">
            <v>2062.947522</v>
          </cell>
        </row>
        <row r="109">
          <cell r="N109">
            <v>1650.3580176</v>
          </cell>
          <cell r="O109">
            <v>1088.84615384615</v>
          </cell>
          <cell r="P109">
            <v>0</v>
          </cell>
        </row>
        <row r="109">
          <cell r="R109">
            <v>0</v>
          </cell>
        </row>
        <row r="109">
          <cell r="U109">
            <v>2739.20417144615</v>
          </cell>
        </row>
        <row r="109">
          <cell r="W109">
            <v>264</v>
          </cell>
        </row>
        <row r="109">
          <cell r="AA109">
            <v>152</v>
          </cell>
        </row>
        <row r="109">
          <cell r="AD109">
            <v>146.153846153846</v>
          </cell>
        </row>
        <row r="109">
          <cell r="AF109">
            <v>380</v>
          </cell>
        </row>
        <row r="109">
          <cell r="AM109">
            <v>3681.36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09">
          <cell r="AY109">
            <v>3681.36</v>
          </cell>
          <cell r="AZ109">
            <v>0</v>
          </cell>
        </row>
        <row r="109">
          <cell r="BB109">
            <v>0</v>
          </cell>
          <cell r="BC109">
            <v>0</v>
          </cell>
        </row>
        <row r="109">
          <cell r="BJ109">
            <v>3681.36</v>
          </cell>
        </row>
        <row r="109">
          <cell r="BL109" t="str">
            <v>2025/6/11离职</v>
          </cell>
          <cell r="BM109">
            <v>18.4529323308271</v>
          </cell>
          <cell r="BN109">
            <v>18.4529323308271</v>
          </cell>
        </row>
        <row r="109">
          <cell r="BP109" t="str">
            <v>劳务工-劳务发放</v>
          </cell>
          <cell r="BQ109">
            <v>0</v>
          </cell>
          <cell r="BR109">
            <v>0</v>
          </cell>
          <cell r="BS109" t="str">
            <v>湘潭思泉</v>
          </cell>
        </row>
        <row r="110">
          <cell r="C110" t="str">
            <v>颜俊杰</v>
          </cell>
          <cell r="D110" t="str">
            <v>生产制造部</v>
          </cell>
          <cell r="E110">
            <v>45805</v>
          </cell>
          <cell r="F110" t="str">
            <v>发泡操作工</v>
          </cell>
          <cell r="G110">
            <v>45805</v>
          </cell>
          <cell r="H110">
            <v>26</v>
          </cell>
          <cell r="I110">
            <v>3</v>
          </cell>
        </row>
        <row r="110">
          <cell r="L110">
            <v>339.921</v>
          </cell>
        </row>
        <row r="110">
          <cell r="N110">
            <v>271.9368</v>
          </cell>
          <cell r="O110">
            <v>171.923076923077</v>
          </cell>
          <cell r="P110">
            <v>0</v>
          </cell>
        </row>
        <row r="110">
          <cell r="R110">
            <v>0</v>
          </cell>
        </row>
        <row r="110">
          <cell r="U110">
            <v>443.859876923077</v>
          </cell>
        </row>
        <row r="110">
          <cell r="W110">
            <v>0</v>
          </cell>
        </row>
        <row r="110">
          <cell r="AA110">
            <v>24</v>
          </cell>
        </row>
        <row r="110">
          <cell r="AD110">
            <v>23.0769230769231</v>
          </cell>
        </row>
        <row r="110">
          <cell r="AF110">
            <v>60</v>
          </cell>
        </row>
        <row r="110">
          <cell r="AM110">
            <v>550.94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0">
          <cell r="AY110">
            <v>550.94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550.94</v>
          </cell>
        </row>
        <row r="110">
          <cell r="BL110" t="str">
            <v>2025/6/9离职</v>
          </cell>
          <cell r="BM110">
            <v>17.4901587301587</v>
          </cell>
          <cell r="BN110">
            <v>17.4901587301587</v>
          </cell>
        </row>
        <row r="110">
          <cell r="BP110" t="str">
            <v>劳务工-劳务发放</v>
          </cell>
          <cell r="BQ110">
            <v>0</v>
          </cell>
          <cell r="BR110" t="str">
            <v>430221200607130055</v>
          </cell>
          <cell r="BS110" t="str">
            <v>德顺</v>
          </cell>
        </row>
        <row r="111">
          <cell r="C111" t="str">
            <v>伍星</v>
          </cell>
          <cell r="D111" t="str">
            <v>生产制造部</v>
          </cell>
          <cell r="E111">
            <v>45805</v>
          </cell>
          <cell r="F111" t="str">
            <v>发泡操作工</v>
          </cell>
          <cell r="G111">
            <v>45805</v>
          </cell>
          <cell r="H111">
            <v>26</v>
          </cell>
          <cell r="I111">
            <v>3</v>
          </cell>
        </row>
        <row r="111">
          <cell r="L111">
            <v>377.69</v>
          </cell>
        </row>
        <row r="111">
          <cell r="N111">
            <v>302.152</v>
          </cell>
          <cell r="O111">
            <v>171.923076923077</v>
          </cell>
          <cell r="P111">
            <v>0</v>
          </cell>
        </row>
        <row r="111">
          <cell r="R111">
            <v>0</v>
          </cell>
        </row>
        <row r="111">
          <cell r="U111">
            <v>474.075076923077</v>
          </cell>
        </row>
        <row r="111">
          <cell r="W111">
            <v>0</v>
          </cell>
        </row>
        <row r="111">
          <cell r="AA111">
            <v>24</v>
          </cell>
        </row>
        <row r="111">
          <cell r="AD111">
            <v>23.0769230769231</v>
          </cell>
        </row>
        <row r="111">
          <cell r="AF111">
            <v>60</v>
          </cell>
        </row>
        <row r="111">
          <cell r="AM111">
            <v>581.15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1">
          <cell r="AY111">
            <v>581.15</v>
          </cell>
          <cell r="AZ111">
            <v>0</v>
          </cell>
        </row>
        <row r="111">
          <cell r="BB111">
            <v>0</v>
          </cell>
          <cell r="BC111">
            <v>0</v>
          </cell>
        </row>
        <row r="111">
          <cell r="BJ111">
            <v>581.15</v>
          </cell>
        </row>
        <row r="111">
          <cell r="BL111" t="str">
            <v>2025/6/10离职</v>
          </cell>
          <cell r="BM111">
            <v>18.4492063492063</v>
          </cell>
          <cell r="BN111">
            <v>18.4492063492063</v>
          </cell>
        </row>
        <row r="111">
          <cell r="BP111" t="str">
            <v>劳务工-劳务发放</v>
          </cell>
          <cell r="BQ111">
            <v>0</v>
          </cell>
          <cell r="BR111" t="str">
            <v>432823197793120511</v>
          </cell>
          <cell r="BS111" t="str">
            <v>湖南诚展</v>
          </cell>
        </row>
        <row r="112">
          <cell r="C112" t="str">
            <v>唐镇宇</v>
          </cell>
          <cell r="D112" t="str">
            <v>生产制造部</v>
          </cell>
          <cell r="E112">
            <v>45789</v>
          </cell>
          <cell r="F112" t="str">
            <v>发泡操作工</v>
          </cell>
          <cell r="G112">
            <v>45789</v>
          </cell>
          <cell r="H112">
            <v>26</v>
          </cell>
          <cell r="I112">
            <v>4</v>
          </cell>
        </row>
        <row r="112">
          <cell r="L112">
            <v>432.812952</v>
          </cell>
        </row>
        <row r="112">
          <cell r="N112">
            <v>346.2503616</v>
          </cell>
          <cell r="O112">
            <v>229.230769230769</v>
          </cell>
          <cell r="P112">
            <v>0</v>
          </cell>
        </row>
        <row r="112">
          <cell r="R112">
            <v>0</v>
          </cell>
        </row>
        <row r="112">
          <cell r="U112">
            <v>575.481130830769</v>
          </cell>
        </row>
        <row r="112">
          <cell r="W112">
            <v>0</v>
          </cell>
        </row>
        <row r="112">
          <cell r="AA112">
            <v>32</v>
          </cell>
        </row>
        <row r="112">
          <cell r="AD112">
            <v>30.7692307692308</v>
          </cell>
        </row>
        <row r="112">
          <cell r="AF112">
            <v>80</v>
          </cell>
        </row>
        <row r="112">
          <cell r="AI112">
            <v>-20</v>
          </cell>
        </row>
        <row r="112">
          <cell r="AM112">
            <v>698.25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Y112">
            <v>698.25</v>
          </cell>
          <cell r="AZ112">
            <v>0</v>
          </cell>
        </row>
        <row r="112">
          <cell r="BB112">
            <v>0</v>
          </cell>
          <cell r="BC112">
            <v>0</v>
          </cell>
          <cell r="BD112">
            <v>5.5</v>
          </cell>
        </row>
        <row r="112">
          <cell r="BJ112">
            <v>692.75</v>
          </cell>
        </row>
        <row r="112">
          <cell r="BL112" t="str">
            <v>2025/05/16退回</v>
          </cell>
          <cell r="BM112">
            <v>16.625</v>
          </cell>
          <cell r="BN112">
            <v>16.4940476190476</v>
          </cell>
        </row>
        <row r="112">
          <cell r="BP112" t="str">
            <v>劳务工-劳务发放</v>
          </cell>
          <cell r="BQ112">
            <v>0</v>
          </cell>
          <cell r="BR112" t="e">
            <v>#N/A</v>
          </cell>
          <cell r="BS112" t="str">
            <v>湘潭思泉</v>
          </cell>
        </row>
        <row r="113">
          <cell r="C113" t="str">
            <v>黄旭坤</v>
          </cell>
          <cell r="D113" t="str">
            <v>生产制造部</v>
          </cell>
          <cell r="E113">
            <v>45800</v>
          </cell>
          <cell r="F113" t="str">
            <v>发泡操作工</v>
          </cell>
          <cell r="G113">
            <v>45800</v>
          </cell>
          <cell r="H113">
            <v>26</v>
          </cell>
          <cell r="I113">
            <v>5</v>
          </cell>
        </row>
        <row r="113">
          <cell r="L113">
            <v>581.535</v>
          </cell>
        </row>
        <row r="113">
          <cell r="N113">
            <v>465.228</v>
          </cell>
          <cell r="O113">
            <v>286.538461538462</v>
          </cell>
          <cell r="P113">
            <v>0</v>
          </cell>
        </row>
        <row r="113">
          <cell r="R113">
            <v>0</v>
          </cell>
        </row>
        <row r="113">
          <cell r="U113">
            <v>751.766461538462</v>
          </cell>
        </row>
        <row r="113">
          <cell r="W113">
            <v>0</v>
          </cell>
        </row>
        <row r="113">
          <cell r="AA113">
            <v>40</v>
          </cell>
        </row>
        <row r="113">
          <cell r="AD113">
            <v>38.4615384615385</v>
          </cell>
        </row>
        <row r="113">
          <cell r="AF113">
            <v>100</v>
          </cell>
        </row>
        <row r="113">
          <cell r="AI113">
            <v>-20</v>
          </cell>
        </row>
        <row r="113">
          <cell r="AM113">
            <v>910.23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3">
          <cell r="AY113">
            <v>910.23</v>
          </cell>
          <cell r="AZ113">
            <v>0</v>
          </cell>
        </row>
        <row r="113">
          <cell r="BB113">
            <v>0</v>
          </cell>
          <cell r="BC113">
            <v>0</v>
          </cell>
        </row>
        <row r="113">
          <cell r="BJ113">
            <v>910.23</v>
          </cell>
        </row>
        <row r="113">
          <cell r="BL113" t="str">
            <v>2025/05/28离职</v>
          </cell>
          <cell r="BM113">
            <v>17.3377142857143</v>
          </cell>
          <cell r="BN113">
            <v>17.3377142857143</v>
          </cell>
        </row>
        <row r="113">
          <cell r="BP113" t="str">
            <v>劳务工-劳务发放</v>
          </cell>
          <cell r="BQ113">
            <v>0</v>
          </cell>
          <cell r="BR113" t="e">
            <v>#N/A</v>
          </cell>
          <cell r="BS113" t="str">
            <v>湘潭思泉</v>
          </cell>
        </row>
        <row r="114">
          <cell r="C114" t="str">
            <v>石红华</v>
          </cell>
          <cell r="D114" t="str">
            <v>生产制造部</v>
          </cell>
          <cell r="E114">
            <v>45801</v>
          </cell>
          <cell r="F114" t="str">
            <v>发泡操作工</v>
          </cell>
          <cell r="G114">
            <v>45801</v>
          </cell>
          <cell r="H114">
            <v>26</v>
          </cell>
          <cell r="I114">
            <v>4</v>
          </cell>
        </row>
        <row r="114">
          <cell r="L114">
            <v>465.228</v>
          </cell>
        </row>
        <row r="114">
          <cell r="N114">
            <v>372.1824</v>
          </cell>
          <cell r="O114">
            <v>229.230769230769</v>
          </cell>
          <cell r="P114">
            <v>0</v>
          </cell>
        </row>
        <row r="114">
          <cell r="R114">
            <v>0</v>
          </cell>
        </row>
        <row r="114">
          <cell r="U114">
            <v>601.413169230769</v>
          </cell>
        </row>
        <row r="114">
          <cell r="W114">
            <v>0</v>
          </cell>
        </row>
        <row r="114">
          <cell r="AA114">
            <v>32</v>
          </cell>
        </row>
        <row r="114">
          <cell r="AD114">
            <v>30.7692307692308</v>
          </cell>
        </row>
        <row r="114">
          <cell r="AF114">
            <v>80</v>
          </cell>
        </row>
        <row r="114">
          <cell r="AM114">
            <v>744.18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4">
          <cell r="AY114">
            <v>744.18</v>
          </cell>
          <cell r="AZ114">
            <v>0</v>
          </cell>
        </row>
        <row r="114">
          <cell r="BB114">
            <v>0</v>
          </cell>
          <cell r="BC114">
            <v>0</v>
          </cell>
        </row>
        <row r="114">
          <cell r="BJ114">
            <v>744.18</v>
          </cell>
        </row>
        <row r="114">
          <cell r="BL114" t="str">
            <v>2025/5/27离职</v>
          </cell>
          <cell r="BM114">
            <v>17.7185714285714</v>
          </cell>
          <cell r="BN114">
            <v>17.7185714285714</v>
          </cell>
        </row>
        <row r="114">
          <cell r="BP114" t="str">
            <v>劳务工-劳务发放</v>
          </cell>
          <cell r="BQ114">
            <v>0</v>
          </cell>
          <cell r="BR114" t="e">
            <v>#N/A</v>
          </cell>
          <cell r="BS114" t="str">
            <v>德顺</v>
          </cell>
        </row>
        <row r="115">
          <cell r="C115" t="str">
            <v>郭庆</v>
          </cell>
          <cell r="D115" t="str">
            <v>生产制造部</v>
          </cell>
          <cell r="E115">
            <v>45803</v>
          </cell>
          <cell r="F115" t="str">
            <v>发泡操作工</v>
          </cell>
          <cell r="G115">
            <v>45803</v>
          </cell>
          <cell r="H115">
            <v>26</v>
          </cell>
          <cell r="I115">
            <v>5</v>
          </cell>
        </row>
        <row r="115">
          <cell r="L115">
            <v>676.15</v>
          </cell>
        </row>
        <row r="115">
          <cell r="N115">
            <v>540.92</v>
          </cell>
          <cell r="O115">
            <v>286.538461538462</v>
          </cell>
          <cell r="P115">
            <v>0</v>
          </cell>
        </row>
        <row r="115">
          <cell r="R115">
            <v>0</v>
          </cell>
        </row>
        <row r="115">
          <cell r="U115">
            <v>827.458461538462</v>
          </cell>
        </row>
        <row r="115">
          <cell r="W115">
            <v>0</v>
          </cell>
        </row>
        <row r="115">
          <cell r="AA115">
            <v>40</v>
          </cell>
        </row>
        <row r="115">
          <cell r="AD115">
            <v>38.4615384615385</v>
          </cell>
        </row>
        <row r="115">
          <cell r="AF115">
            <v>100</v>
          </cell>
        </row>
        <row r="115">
          <cell r="AM115">
            <v>1005.92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5">
          <cell r="AY115">
            <v>1005.92</v>
          </cell>
          <cell r="AZ115">
            <v>0</v>
          </cell>
        </row>
        <row r="115">
          <cell r="BB115">
            <v>0</v>
          </cell>
          <cell r="BC115">
            <v>0</v>
          </cell>
        </row>
        <row r="115">
          <cell r="BJ115">
            <v>1005.92</v>
          </cell>
        </row>
        <row r="115">
          <cell r="BL115" t="str">
            <v>2025/6/2离职</v>
          </cell>
          <cell r="BM115">
            <v>19.160380952381</v>
          </cell>
          <cell r="BN115">
            <v>19.160380952381</v>
          </cell>
        </row>
        <row r="115">
          <cell r="BP115" t="str">
            <v>劳务工-劳务发放</v>
          </cell>
          <cell r="BQ115">
            <v>0</v>
          </cell>
          <cell r="BR115" t="e">
            <v>#N/A</v>
          </cell>
          <cell r="BS115" t="str">
            <v>东方人才</v>
          </cell>
        </row>
        <row r="116">
          <cell r="C116" t="str">
            <v>贺钢</v>
          </cell>
          <cell r="D116" t="str">
            <v>生产制造部</v>
          </cell>
          <cell r="E116">
            <v>45804</v>
          </cell>
          <cell r="F116" t="str">
            <v>发泡操作工</v>
          </cell>
          <cell r="G116">
            <v>45804</v>
          </cell>
          <cell r="H116">
            <v>26</v>
          </cell>
          <cell r="I116">
            <v>4</v>
          </cell>
        </row>
        <row r="116">
          <cell r="L116">
            <v>536.92</v>
          </cell>
        </row>
        <row r="116">
          <cell r="N116">
            <v>429.536</v>
          </cell>
          <cell r="O116">
            <v>229.230769230769</v>
          </cell>
          <cell r="P116">
            <v>0</v>
          </cell>
        </row>
        <row r="116">
          <cell r="R116">
            <v>0</v>
          </cell>
        </row>
        <row r="116">
          <cell r="U116">
            <v>658.766769230769</v>
          </cell>
        </row>
        <row r="116">
          <cell r="W116">
            <v>0</v>
          </cell>
        </row>
        <row r="116">
          <cell r="AA116">
            <v>32</v>
          </cell>
        </row>
        <row r="116">
          <cell r="AD116">
            <v>46.1538461538462</v>
          </cell>
        </row>
        <row r="116">
          <cell r="AF116">
            <v>80</v>
          </cell>
        </row>
        <row r="116">
          <cell r="AM116">
            <v>816.92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6">
          <cell r="AY116">
            <v>816.92</v>
          </cell>
          <cell r="AZ116">
            <v>0</v>
          </cell>
        </row>
        <row r="116">
          <cell r="BB116">
            <v>0</v>
          </cell>
          <cell r="BC116">
            <v>0</v>
          </cell>
        </row>
        <row r="116">
          <cell r="BJ116">
            <v>816.92</v>
          </cell>
        </row>
        <row r="116">
          <cell r="BL116" t="str">
            <v>2025/6/4离职</v>
          </cell>
          <cell r="BM116">
            <v>19.4504761904762</v>
          </cell>
          <cell r="BN116">
            <v>19.4504761904762</v>
          </cell>
        </row>
        <row r="116">
          <cell r="BP116" t="str">
            <v>劳务工-劳务发放</v>
          </cell>
          <cell r="BQ116">
            <v>0</v>
          </cell>
          <cell r="BR116" t="e">
            <v>#N/A</v>
          </cell>
          <cell r="BS116" t="str">
            <v>湘潭宏顺</v>
          </cell>
        </row>
        <row r="117">
          <cell r="C117" t="str">
            <v>陈纪龙</v>
          </cell>
          <cell r="D117" t="str">
            <v>生产制造部</v>
          </cell>
          <cell r="E117">
            <v>45804</v>
          </cell>
          <cell r="F117" t="str">
            <v>发泡操作工</v>
          </cell>
          <cell r="G117">
            <v>45804</v>
          </cell>
          <cell r="H117">
            <v>26</v>
          </cell>
          <cell r="I117">
            <v>8</v>
          </cell>
        </row>
        <row r="117">
          <cell r="L117">
            <v>823.84</v>
          </cell>
        </row>
        <row r="117">
          <cell r="N117">
            <v>659.072</v>
          </cell>
          <cell r="O117">
            <v>458.461538461539</v>
          </cell>
          <cell r="P117">
            <v>0</v>
          </cell>
        </row>
        <row r="117">
          <cell r="R117">
            <v>0</v>
          </cell>
        </row>
        <row r="117">
          <cell r="U117">
            <v>1117.53353846154</v>
          </cell>
        </row>
        <row r="117">
          <cell r="W117">
            <v>0</v>
          </cell>
        </row>
        <row r="117">
          <cell r="AA117">
            <v>64</v>
          </cell>
        </row>
        <row r="117">
          <cell r="AD117">
            <v>123.076923076923</v>
          </cell>
        </row>
        <row r="117">
          <cell r="AF117">
            <v>160</v>
          </cell>
        </row>
        <row r="117">
          <cell r="AM117">
            <v>1464.61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7">
          <cell r="AY117">
            <v>1464.61</v>
          </cell>
          <cell r="AZ117">
            <v>0</v>
          </cell>
        </row>
        <row r="117">
          <cell r="BB117">
            <v>0</v>
          </cell>
          <cell r="BC117">
            <v>0</v>
          </cell>
        </row>
        <row r="117">
          <cell r="BJ117">
            <v>1464.61</v>
          </cell>
        </row>
        <row r="117">
          <cell r="BL117" t="str">
            <v>2025/6/6离职</v>
          </cell>
          <cell r="BM117">
            <v>17.4358333333333</v>
          </cell>
          <cell r="BN117">
            <v>17.4358333333333</v>
          </cell>
        </row>
        <row r="117">
          <cell r="BP117" t="str">
            <v>劳务工-劳务发放</v>
          </cell>
          <cell r="BQ117">
            <v>0</v>
          </cell>
          <cell r="BR117" t="e">
            <v>#N/A</v>
          </cell>
          <cell r="BS117" t="str">
            <v>湘潭宏顺</v>
          </cell>
        </row>
        <row r="118">
          <cell r="C118" t="str">
            <v>彭龄萱</v>
          </cell>
          <cell r="D118" t="str">
            <v>生产制造部</v>
          </cell>
          <cell r="E118">
            <v>45793</v>
          </cell>
          <cell r="F118" t="str">
            <v>发泡操作工</v>
          </cell>
          <cell r="G118">
            <v>45793</v>
          </cell>
          <cell r="H118">
            <v>26</v>
          </cell>
          <cell r="I118">
            <v>6</v>
          </cell>
        </row>
        <row r="118">
          <cell r="L118">
            <v>625.38</v>
          </cell>
        </row>
        <row r="118">
          <cell r="N118">
            <v>500.304</v>
          </cell>
          <cell r="O118">
            <v>343.846153846154</v>
          </cell>
          <cell r="P118">
            <v>0</v>
          </cell>
        </row>
        <row r="118">
          <cell r="R118">
            <v>0</v>
          </cell>
        </row>
        <row r="118">
          <cell r="U118">
            <v>844.150153846154</v>
          </cell>
        </row>
        <row r="118">
          <cell r="W118">
            <v>0</v>
          </cell>
        </row>
        <row r="118">
          <cell r="AA118">
            <v>48</v>
          </cell>
        </row>
        <row r="118">
          <cell r="AD118">
            <v>69.2307692307692</v>
          </cell>
        </row>
        <row r="118">
          <cell r="AF118">
            <v>120</v>
          </cell>
        </row>
        <row r="118">
          <cell r="AM118">
            <v>1081.38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8">
          <cell r="AY118">
            <v>1081.38</v>
          </cell>
          <cell r="AZ118">
            <v>0</v>
          </cell>
        </row>
        <row r="118">
          <cell r="BB118">
            <v>0</v>
          </cell>
          <cell r="BC118">
            <v>0</v>
          </cell>
        </row>
        <row r="118">
          <cell r="BJ118">
            <v>1081.38</v>
          </cell>
        </row>
        <row r="118">
          <cell r="BL118" t="str">
            <v>2025/05/21离职</v>
          </cell>
          <cell r="BM118">
            <v>17.1647619047619</v>
          </cell>
          <cell r="BN118">
            <v>17.1647619047619</v>
          </cell>
        </row>
        <row r="118">
          <cell r="BP118" t="str">
            <v>劳务工-劳务发放</v>
          </cell>
          <cell r="BQ118">
            <v>0</v>
          </cell>
          <cell r="BR118" t="e">
            <v>#N/A</v>
          </cell>
          <cell r="BS118" t="str">
            <v>湖南诚展</v>
          </cell>
        </row>
        <row r="119">
          <cell r="C119" t="str">
            <v>刘长江</v>
          </cell>
          <cell r="D119" t="str">
            <v>生产制造部</v>
          </cell>
          <cell r="E119">
            <v>45785</v>
          </cell>
          <cell r="F119" t="str">
            <v>发泡操作工</v>
          </cell>
          <cell r="G119">
            <v>45785</v>
          </cell>
          <cell r="H119">
            <v>26</v>
          </cell>
          <cell r="I119">
            <v>5</v>
          </cell>
        </row>
        <row r="119">
          <cell r="L119">
            <v>526.15</v>
          </cell>
        </row>
        <row r="119">
          <cell r="N119">
            <v>420.92</v>
          </cell>
          <cell r="O119">
            <v>286.538461538462</v>
          </cell>
          <cell r="P119">
            <v>0</v>
          </cell>
        </row>
        <row r="119">
          <cell r="R119">
            <v>0</v>
          </cell>
        </row>
        <row r="119">
          <cell r="U119">
            <v>707.458461538462</v>
          </cell>
        </row>
        <row r="119">
          <cell r="W119">
            <v>0</v>
          </cell>
        </row>
        <row r="119">
          <cell r="AA119">
            <v>40</v>
          </cell>
        </row>
        <row r="119">
          <cell r="AD119">
            <v>38.4615384615385</v>
          </cell>
        </row>
        <row r="119">
          <cell r="AF119">
            <v>100</v>
          </cell>
        </row>
        <row r="119">
          <cell r="AM119">
            <v>885.92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Y119">
            <v>885.92</v>
          </cell>
          <cell r="AZ119">
            <v>0</v>
          </cell>
        </row>
        <row r="119">
          <cell r="BB119">
            <v>0</v>
          </cell>
          <cell r="BC119">
            <v>0</v>
          </cell>
        </row>
        <row r="119">
          <cell r="BJ119">
            <v>885.92</v>
          </cell>
        </row>
        <row r="119">
          <cell r="BL119" t="str">
            <v>2025/5/12离职</v>
          </cell>
          <cell r="BM119">
            <v>16.8746666666667</v>
          </cell>
          <cell r="BN119">
            <v>16.8746666666667</v>
          </cell>
        </row>
        <row r="119">
          <cell r="BP119" t="str">
            <v>劳务工-劳务发放</v>
          </cell>
          <cell r="BQ119">
            <v>0</v>
          </cell>
          <cell r="BR119" t="e">
            <v>#N/A</v>
          </cell>
          <cell r="BS119" t="str">
            <v>湖南诚展</v>
          </cell>
        </row>
        <row r="120">
          <cell r="C120" t="str">
            <v>向鹏</v>
          </cell>
          <cell r="D120" t="str">
            <v>生产制造部</v>
          </cell>
          <cell r="E120">
            <v>45784</v>
          </cell>
          <cell r="F120" t="str">
            <v>发泡操作工</v>
          </cell>
          <cell r="G120">
            <v>45784</v>
          </cell>
          <cell r="H120">
            <v>26</v>
          </cell>
          <cell r="I120">
            <v>5</v>
          </cell>
        </row>
        <row r="120">
          <cell r="L120">
            <v>526.15</v>
          </cell>
        </row>
        <row r="120">
          <cell r="N120">
            <v>420.92</v>
          </cell>
          <cell r="O120">
            <v>286.538461538462</v>
          </cell>
          <cell r="P120">
            <v>0</v>
          </cell>
        </row>
        <row r="120">
          <cell r="R120">
            <v>0</v>
          </cell>
        </row>
        <row r="120">
          <cell r="U120">
            <v>707.458461538462</v>
          </cell>
        </row>
        <row r="120">
          <cell r="W120">
            <v>0</v>
          </cell>
        </row>
        <row r="120">
          <cell r="AA120">
            <v>40</v>
          </cell>
        </row>
        <row r="120">
          <cell r="AD120">
            <v>38.4615384615385</v>
          </cell>
        </row>
        <row r="120">
          <cell r="AF120">
            <v>100</v>
          </cell>
        </row>
        <row r="120">
          <cell r="AM120">
            <v>885.92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0">
          <cell r="AY120">
            <v>885.92</v>
          </cell>
          <cell r="AZ120">
            <v>0</v>
          </cell>
        </row>
        <row r="120">
          <cell r="BB120">
            <v>0</v>
          </cell>
          <cell r="BC120">
            <v>0</v>
          </cell>
        </row>
        <row r="120">
          <cell r="BJ120">
            <v>885.92</v>
          </cell>
        </row>
        <row r="120">
          <cell r="BL120" t="str">
            <v>2025/5/12离职</v>
          </cell>
          <cell r="BM120">
            <v>16.8746666666667</v>
          </cell>
          <cell r="BN120">
            <v>16.8746666666667</v>
          </cell>
        </row>
        <row r="120">
          <cell r="BP120" t="str">
            <v>劳务工-劳务发放</v>
          </cell>
          <cell r="BQ120">
            <v>0</v>
          </cell>
          <cell r="BR120" t="e">
            <v>#N/A</v>
          </cell>
          <cell r="BS120" t="str">
            <v>湖南诚展</v>
          </cell>
        </row>
        <row r="121">
          <cell r="C121" t="str">
            <v>游思法</v>
          </cell>
          <cell r="D121" t="str">
            <v>生产制造部</v>
          </cell>
          <cell r="E121">
            <v>45789</v>
          </cell>
          <cell r="F121" t="str">
            <v>发泡操作工</v>
          </cell>
          <cell r="G121">
            <v>45789</v>
          </cell>
          <cell r="H121">
            <v>26</v>
          </cell>
          <cell r="I121">
            <v>2.5</v>
          </cell>
        </row>
        <row r="121">
          <cell r="L121">
            <v>270.34425</v>
          </cell>
        </row>
        <row r="121">
          <cell r="N121">
            <v>216.2754</v>
          </cell>
          <cell r="O121">
            <v>143.269230769231</v>
          </cell>
          <cell r="P121">
            <v>0</v>
          </cell>
        </row>
        <row r="121">
          <cell r="R121">
            <v>0</v>
          </cell>
        </row>
        <row r="121">
          <cell r="U121">
            <v>359.544630769231</v>
          </cell>
        </row>
        <row r="121">
          <cell r="W121">
            <v>0</v>
          </cell>
        </row>
        <row r="121">
          <cell r="AA121">
            <v>20</v>
          </cell>
        </row>
        <row r="121">
          <cell r="AD121">
            <v>19.2307692307692</v>
          </cell>
        </row>
        <row r="121">
          <cell r="AF121">
            <v>40</v>
          </cell>
        </row>
        <row r="121">
          <cell r="AM121">
            <v>438.78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1">
          <cell r="AY121">
            <v>438.78</v>
          </cell>
          <cell r="AZ121">
            <v>0</v>
          </cell>
        </row>
        <row r="121">
          <cell r="BB121">
            <v>0</v>
          </cell>
          <cell r="BC121">
            <v>0</v>
          </cell>
        </row>
        <row r="121">
          <cell r="BJ121">
            <v>438.78</v>
          </cell>
        </row>
        <row r="121">
          <cell r="BL121" t="str">
            <v>2025/05/16号退回</v>
          </cell>
          <cell r="BM121">
            <v>16.7154285714286</v>
          </cell>
          <cell r="BN121">
            <v>16.7154285714286</v>
          </cell>
        </row>
        <row r="121">
          <cell r="BP121" t="str">
            <v>劳务工-劳务发放</v>
          </cell>
          <cell r="BQ121">
            <v>0</v>
          </cell>
          <cell r="BR121" t="e">
            <v>#N/A</v>
          </cell>
          <cell r="BS121" t="str">
            <v>湘潭思泉</v>
          </cell>
        </row>
        <row r="122">
          <cell r="C122" t="str">
            <v>程金娥</v>
          </cell>
          <cell r="D122" t="str">
            <v>生产制造部</v>
          </cell>
          <cell r="E122">
            <v>45785</v>
          </cell>
          <cell r="F122" t="str">
            <v>发泡操作工</v>
          </cell>
          <cell r="G122">
            <v>45785</v>
          </cell>
          <cell r="H122">
            <v>26</v>
          </cell>
          <cell r="I122">
            <v>6</v>
          </cell>
        </row>
        <row r="122">
          <cell r="L122">
            <v>629.407428</v>
          </cell>
        </row>
        <row r="122">
          <cell r="N122">
            <v>503.5259424</v>
          </cell>
          <cell r="O122">
            <v>343.846153846154</v>
          </cell>
          <cell r="P122">
            <v>0</v>
          </cell>
        </row>
        <row r="122">
          <cell r="R122">
            <v>0</v>
          </cell>
        </row>
        <row r="122">
          <cell r="U122">
            <v>847.372096246154</v>
          </cell>
        </row>
        <row r="122">
          <cell r="W122">
            <v>0</v>
          </cell>
        </row>
        <row r="122">
          <cell r="AA122">
            <v>48</v>
          </cell>
        </row>
        <row r="122">
          <cell r="AD122">
            <v>46.1538461538462</v>
          </cell>
        </row>
        <row r="122">
          <cell r="AF122">
            <v>120</v>
          </cell>
        </row>
        <row r="122">
          <cell r="AM122">
            <v>1061.53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</row>
        <row r="122">
          <cell r="AY122">
            <v>1061.53</v>
          </cell>
          <cell r="AZ122">
            <v>0</v>
          </cell>
        </row>
        <row r="122">
          <cell r="BB122">
            <v>0</v>
          </cell>
          <cell r="BC122">
            <v>0</v>
          </cell>
        </row>
        <row r="122">
          <cell r="BJ122">
            <v>1061.53</v>
          </cell>
        </row>
        <row r="122">
          <cell r="BL122" t="str">
            <v>2025/05/12自离</v>
          </cell>
          <cell r="BM122">
            <v>16.8496825396825</v>
          </cell>
          <cell r="BN122">
            <v>16.8496825396825</v>
          </cell>
        </row>
        <row r="122">
          <cell r="BP122" t="str">
            <v>劳务工-劳务发放</v>
          </cell>
          <cell r="BQ122">
            <v>0</v>
          </cell>
          <cell r="BR122" t="e">
            <v>#N/A</v>
          </cell>
          <cell r="BS122" t="str">
            <v>湘潭思泉</v>
          </cell>
        </row>
        <row r="123">
          <cell r="C123" t="str">
            <v>廖益家</v>
          </cell>
          <cell r="D123" t="str">
            <v>生产制造部</v>
          </cell>
          <cell r="E123">
            <v>45777</v>
          </cell>
          <cell r="F123" t="str">
            <v>发泡操作工</v>
          </cell>
          <cell r="G123">
            <v>45778</v>
          </cell>
          <cell r="H123">
            <v>26</v>
          </cell>
          <cell r="I123">
            <v>6</v>
          </cell>
        </row>
        <row r="123">
          <cell r="L123">
            <v>629.407428</v>
          </cell>
        </row>
        <row r="123">
          <cell r="N123">
            <v>503.5259424</v>
          </cell>
          <cell r="O123">
            <v>343.846153846154</v>
          </cell>
          <cell r="P123">
            <v>0</v>
          </cell>
        </row>
        <row r="123">
          <cell r="R123">
            <v>0</v>
          </cell>
        </row>
        <row r="123">
          <cell r="U123">
            <v>847.372096246154</v>
          </cell>
        </row>
        <row r="123">
          <cell r="W123">
            <v>0</v>
          </cell>
        </row>
        <row r="123">
          <cell r="AA123">
            <v>48</v>
          </cell>
        </row>
        <row r="123">
          <cell r="AD123">
            <v>46.1538461538462</v>
          </cell>
        </row>
        <row r="123">
          <cell r="AF123">
            <v>120</v>
          </cell>
        </row>
        <row r="123">
          <cell r="AM123">
            <v>1061.53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</row>
        <row r="123">
          <cell r="AY123">
            <v>1061.53</v>
          </cell>
          <cell r="AZ123">
            <v>0</v>
          </cell>
        </row>
        <row r="123">
          <cell r="BB123">
            <v>0</v>
          </cell>
          <cell r="BC123">
            <v>0</v>
          </cell>
        </row>
        <row r="123">
          <cell r="BJ123">
            <v>1061.53</v>
          </cell>
        </row>
        <row r="123">
          <cell r="BL123" t="str">
            <v>2025/5/9离职</v>
          </cell>
          <cell r="BM123">
            <v>16.8496825396825</v>
          </cell>
          <cell r="BN123">
            <v>16.8496825396825</v>
          </cell>
        </row>
        <row r="123">
          <cell r="BP123" t="str">
            <v>劳务工-劳务发放</v>
          </cell>
          <cell r="BQ123">
            <v>0</v>
          </cell>
          <cell r="BR123" t="e">
            <v>#N/A</v>
          </cell>
          <cell r="BS123" t="str">
            <v>湖南诚展</v>
          </cell>
        </row>
        <row r="124">
          <cell r="C124" t="str">
            <v>唐文志</v>
          </cell>
          <cell r="D124" t="str">
            <v>生产制造部</v>
          </cell>
          <cell r="E124">
            <v>45784</v>
          </cell>
          <cell r="F124" t="str">
            <v>发泡操作工</v>
          </cell>
          <cell r="G124">
            <v>45784</v>
          </cell>
          <cell r="H124">
            <v>26</v>
          </cell>
          <cell r="I124">
            <v>11</v>
          </cell>
        </row>
        <row r="124">
          <cell r="L124">
            <v>683.07</v>
          </cell>
        </row>
        <row r="124">
          <cell r="N124">
            <v>546.456</v>
          </cell>
          <cell r="O124">
            <v>630.384615384615</v>
          </cell>
          <cell r="P124">
            <v>0</v>
          </cell>
        </row>
        <row r="124">
          <cell r="R124">
            <v>0</v>
          </cell>
        </row>
        <row r="124">
          <cell r="U124">
            <v>1176.84061538462</v>
          </cell>
        </row>
        <row r="124">
          <cell r="W124">
            <v>234</v>
          </cell>
        </row>
        <row r="124">
          <cell r="AA124">
            <v>88</v>
          </cell>
        </row>
        <row r="124">
          <cell r="AD124">
            <v>84.6153846153846</v>
          </cell>
        </row>
        <row r="124">
          <cell r="AF124">
            <v>220</v>
          </cell>
        </row>
        <row r="124">
          <cell r="AM124">
            <v>1803.46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4">
          <cell r="AY124">
            <v>1803.46</v>
          </cell>
          <cell r="AZ124">
            <v>0</v>
          </cell>
        </row>
        <row r="124">
          <cell r="BB124">
            <v>0</v>
          </cell>
          <cell r="BC124">
            <v>0</v>
          </cell>
        </row>
        <row r="124">
          <cell r="BJ124">
            <v>1803.46</v>
          </cell>
        </row>
        <row r="124">
          <cell r="BL124" t="str">
            <v>2025/5/20离职</v>
          </cell>
          <cell r="BM124">
            <v>15.6143722943723</v>
          </cell>
          <cell r="BN124">
            <v>15.6143722943723</v>
          </cell>
        </row>
        <row r="124">
          <cell r="BP124" t="str">
            <v>劳务工-劳务发放</v>
          </cell>
          <cell r="BQ124">
            <v>0</v>
          </cell>
          <cell r="BR124" t="e">
            <v>#N/A</v>
          </cell>
          <cell r="BS124" t="str">
            <v>湖南诚展</v>
          </cell>
        </row>
        <row r="125">
          <cell r="C125" t="str">
            <v>刘双军</v>
          </cell>
          <cell r="D125" t="str">
            <v>生产制造部</v>
          </cell>
          <cell r="E125">
            <v>45784</v>
          </cell>
          <cell r="F125" t="str">
            <v>发泡操作工</v>
          </cell>
          <cell r="G125">
            <v>45784</v>
          </cell>
          <cell r="H125">
            <v>26</v>
          </cell>
          <cell r="I125">
            <v>9</v>
          </cell>
        </row>
        <row r="125">
          <cell r="L125">
            <v>654.017142</v>
          </cell>
        </row>
        <row r="125">
          <cell r="N125">
            <v>523.2137136</v>
          </cell>
          <cell r="O125">
            <v>515.769230769231</v>
          </cell>
          <cell r="P125">
            <v>0</v>
          </cell>
        </row>
        <row r="125">
          <cell r="R125">
            <v>0</v>
          </cell>
        </row>
        <row r="125">
          <cell r="U125">
            <v>1038.98294436923</v>
          </cell>
        </row>
        <row r="125">
          <cell r="W125">
            <v>267</v>
          </cell>
        </row>
        <row r="125">
          <cell r="AA125">
            <v>72</v>
          </cell>
        </row>
        <row r="125">
          <cell r="AD125">
            <v>69.2307692307692</v>
          </cell>
        </row>
        <row r="125">
          <cell r="AF125">
            <v>180</v>
          </cell>
        </row>
        <row r="125">
          <cell r="AM125">
            <v>1627.21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5">
          <cell r="AY125">
            <v>1627.21</v>
          </cell>
          <cell r="AZ125">
            <v>0</v>
          </cell>
        </row>
        <row r="125">
          <cell r="BB125">
            <v>0</v>
          </cell>
          <cell r="BC125">
            <v>0</v>
          </cell>
          <cell r="BD125">
            <v>43</v>
          </cell>
        </row>
        <row r="125">
          <cell r="BJ125">
            <v>1584.21</v>
          </cell>
        </row>
        <row r="125">
          <cell r="BL125" t="str">
            <v>2025/05/16号离职</v>
          </cell>
          <cell r="BM125">
            <v>17.2191534391534</v>
          </cell>
          <cell r="BN125">
            <v>16.764126984127</v>
          </cell>
        </row>
        <row r="125">
          <cell r="BP125" t="str">
            <v>劳务工-劳务发放</v>
          </cell>
          <cell r="BQ125">
            <v>0</v>
          </cell>
          <cell r="BR125" t="e">
            <v>#N/A</v>
          </cell>
          <cell r="BS125" t="str">
            <v>湘潭思泉</v>
          </cell>
        </row>
        <row r="126">
          <cell r="C126" t="str">
            <v>宋飞翔</v>
          </cell>
          <cell r="D126" t="str">
            <v>生产制造部</v>
          </cell>
          <cell r="E126">
            <v>45784</v>
          </cell>
          <cell r="F126" t="str">
            <v>发泡操作工</v>
          </cell>
          <cell r="G126">
            <v>45784</v>
          </cell>
          <cell r="H126">
            <v>26</v>
          </cell>
          <cell r="I126">
            <v>23</v>
          </cell>
        </row>
        <row r="126">
          <cell r="L126">
            <v>2475.948474</v>
          </cell>
        </row>
        <row r="126">
          <cell r="N126">
            <v>1980.7587792</v>
          </cell>
          <cell r="O126">
            <v>1318.07692307692</v>
          </cell>
          <cell r="P126">
            <v>0</v>
          </cell>
        </row>
        <row r="126">
          <cell r="R126">
            <v>0</v>
          </cell>
        </row>
        <row r="126">
          <cell r="U126">
            <v>3298.83570227692</v>
          </cell>
        </row>
        <row r="126">
          <cell r="W126">
            <v>264</v>
          </cell>
        </row>
        <row r="126">
          <cell r="AA126">
            <v>184</v>
          </cell>
        </row>
        <row r="126">
          <cell r="AD126">
            <v>176.923076923077</v>
          </cell>
        </row>
        <row r="126">
          <cell r="AF126">
            <v>460</v>
          </cell>
        </row>
        <row r="126">
          <cell r="AM126">
            <v>4383.76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6">
          <cell r="AY126">
            <v>4383.76</v>
          </cell>
          <cell r="AZ126">
            <v>0</v>
          </cell>
        </row>
        <row r="126">
          <cell r="BB126">
            <v>0</v>
          </cell>
          <cell r="BC126">
            <v>0</v>
          </cell>
          <cell r="BD126">
            <v>55.9</v>
          </cell>
        </row>
        <row r="126">
          <cell r="BJ126">
            <v>4327.86</v>
          </cell>
        </row>
        <row r="126">
          <cell r="BL126" t="str">
            <v>2025/05/31离职</v>
          </cell>
          <cell r="BM126">
            <v>18.152215320911</v>
          </cell>
          <cell r="BN126">
            <v>17.9207453416149</v>
          </cell>
        </row>
        <row r="126">
          <cell r="BP126" t="str">
            <v>劳务工-劳务发放</v>
          </cell>
          <cell r="BQ126">
            <v>0</v>
          </cell>
          <cell r="BR126" t="e">
            <v>#N/A</v>
          </cell>
          <cell r="BS126" t="str">
            <v>湘潭思泉</v>
          </cell>
        </row>
        <row r="127">
          <cell r="C127" t="str">
            <v>张俊</v>
          </cell>
          <cell r="D127" t="str">
            <v>生产制造部</v>
          </cell>
          <cell r="E127">
            <v>45789</v>
          </cell>
          <cell r="F127" t="str">
            <v>发泡操作工</v>
          </cell>
          <cell r="G127">
            <v>45789</v>
          </cell>
          <cell r="H127">
            <v>26</v>
          </cell>
          <cell r="I127">
            <v>10.5</v>
          </cell>
        </row>
        <row r="127">
          <cell r="L127">
            <v>905.475999</v>
          </cell>
        </row>
        <row r="127">
          <cell r="N127">
            <v>724.3807992</v>
          </cell>
          <cell r="O127">
            <v>601.730769230769</v>
          </cell>
          <cell r="P127">
            <v>0</v>
          </cell>
        </row>
        <row r="127">
          <cell r="R127">
            <v>0</v>
          </cell>
        </row>
        <row r="127">
          <cell r="U127">
            <v>1326.11156843077</v>
          </cell>
        </row>
        <row r="127">
          <cell r="W127">
            <v>252</v>
          </cell>
        </row>
        <row r="127">
          <cell r="AA127">
            <v>84</v>
          </cell>
        </row>
        <row r="127">
          <cell r="AD127">
            <v>80.7692307692308</v>
          </cell>
        </row>
        <row r="127">
          <cell r="AF127">
            <v>200</v>
          </cell>
        </row>
        <row r="127">
          <cell r="AM127">
            <v>1942.88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7">
          <cell r="AY127">
            <v>1942.88</v>
          </cell>
          <cell r="AZ127">
            <v>0</v>
          </cell>
        </row>
        <row r="127">
          <cell r="BB127">
            <v>0</v>
          </cell>
          <cell r="BC127">
            <v>0</v>
          </cell>
        </row>
        <row r="127">
          <cell r="BJ127">
            <v>1942.88</v>
          </cell>
        </row>
        <row r="127">
          <cell r="BL127" t="str">
            <v>2025/05/23离职</v>
          </cell>
          <cell r="BM127">
            <v>17.6224943310658</v>
          </cell>
          <cell r="BN127">
            <v>17.6224943310658</v>
          </cell>
        </row>
        <row r="127">
          <cell r="BP127" t="str">
            <v>劳务工-劳务发放</v>
          </cell>
          <cell r="BQ127">
            <v>0</v>
          </cell>
          <cell r="BR127" t="e">
            <v>#N/A</v>
          </cell>
          <cell r="BS127" t="str">
            <v>湘潭思泉</v>
          </cell>
        </row>
        <row r="128">
          <cell r="C128" t="str">
            <v>栾建强</v>
          </cell>
          <cell r="D128" t="str">
            <v>生产制造部</v>
          </cell>
          <cell r="E128">
            <v>45803</v>
          </cell>
          <cell r="F128" t="str">
            <v>发泡操作工</v>
          </cell>
          <cell r="G128">
            <v>45803</v>
          </cell>
          <cell r="H128">
            <v>26</v>
          </cell>
          <cell r="I128">
            <v>7</v>
          </cell>
        </row>
        <row r="128">
          <cell r="L128">
            <v>505.149</v>
          </cell>
        </row>
        <row r="128">
          <cell r="N128">
            <v>404.1192</v>
          </cell>
          <cell r="O128">
            <v>401.153846153846</v>
          </cell>
          <cell r="P128">
            <v>0</v>
          </cell>
        </row>
        <row r="128">
          <cell r="R128">
            <v>0</v>
          </cell>
        </row>
        <row r="128">
          <cell r="U128">
            <v>805.273046153846</v>
          </cell>
        </row>
        <row r="128">
          <cell r="W128">
            <v>258</v>
          </cell>
        </row>
        <row r="128">
          <cell r="AA128">
            <v>56</v>
          </cell>
        </row>
        <row r="128">
          <cell r="AD128">
            <v>53.8461538461538</v>
          </cell>
        </row>
        <row r="128">
          <cell r="AF128">
            <v>140</v>
          </cell>
        </row>
        <row r="128">
          <cell r="AM128">
            <v>1313.12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8">
          <cell r="AY128">
            <v>1313.12</v>
          </cell>
          <cell r="AZ128">
            <v>0</v>
          </cell>
        </row>
        <row r="128">
          <cell r="BB128">
            <v>0</v>
          </cell>
          <cell r="BC128">
            <v>0</v>
          </cell>
        </row>
        <row r="128">
          <cell r="BJ128">
            <v>1313.12</v>
          </cell>
        </row>
        <row r="128">
          <cell r="BL128" t="str">
            <v>2025/05/31离职</v>
          </cell>
          <cell r="BM128">
            <v>17.8655782312925</v>
          </cell>
          <cell r="BN128">
            <v>17.8655782312925</v>
          </cell>
        </row>
        <row r="128">
          <cell r="BP128" t="str">
            <v>劳务工-劳务发放</v>
          </cell>
          <cell r="BQ128">
            <v>0</v>
          </cell>
          <cell r="BR128" t="e">
            <v>#N/A</v>
          </cell>
          <cell r="BS128" t="str">
            <v>德顺</v>
          </cell>
        </row>
        <row r="129">
          <cell r="C129" t="str">
            <v>唐志加</v>
          </cell>
          <cell r="D129" t="str">
            <v>生产制造部</v>
          </cell>
          <cell r="E129">
            <v>45796</v>
          </cell>
          <cell r="F129" t="str">
            <v>发泡操作工</v>
          </cell>
          <cell r="G129">
            <v>45796</v>
          </cell>
          <cell r="H129">
            <v>26</v>
          </cell>
          <cell r="I129">
            <v>7</v>
          </cell>
        </row>
        <row r="129">
          <cell r="L129">
            <v>424.61</v>
          </cell>
        </row>
        <row r="129">
          <cell r="N129">
            <v>339.688</v>
          </cell>
          <cell r="O129">
            <v>401.153846153846</v>
          </cell>
          <cell r="P129">
            <v>0</v>
          </cell>
        </row>
        <row r="129">
          <cell r="R129">
            <v>0</v>
          </cell>
        </row>
        <row r="129">
          <cell r="U129">
            <v>740.841846153846</v>
          </cell>
        </row>
        <row r="129">
          <cell r="W129">
            <v>252</v>
          </cell>
        </row>
        <row r="129">
          <cell r="AA129">
            <v>56</v>
          </cell>
        </row>
        <row r="129">
          <cell r="AD129">
            <v>53.8461538461538</v>
          </cell>
        </row>
        <row r="129">
          <cell r="AF129">
            <v>140</v>
          </cell>
        </row>
        <row r="129">
          <cell r="AM129">
            <v>1242.69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29">
          <cell r="AY129">
            <v>1242.69</v>
          </cell>
          <cell r="AZ129">
            <v>0</v>
          </cell>
        </row>
        <row r="129">
          <cell r="BB129">
            <v>0</v>
          </cell>
          <cell r="BC129">
            <v>0</v>
          </cell>
        </row>
        <row r="129">
          <cell r="BJ129">
            <v>1242.69</v>
          </cell>
        </row>
        <row r="129">
          <cell r="BL129" t="str">
            <v>2025/05/25离职</v>
          </cell>
          <cell r="BM129">
            <v>16.9073469387755</v>
          </cell>
          <cell r="BN129">
            <v>16.9073469387755</v>
          </cell>
        </row>
        <row r="129">
          <cell r="BP129" t="str">
            <v>劳务工-劳务发放</v>
          </cell>
          <cell r="BQ129">
            <v>0</v>
          </cell>
          <cell r="BR129" t="e">
            <v>#N/A</v>
          </cell>
          <cell r="BS129" t="str">
            <v>湘潭思泉</v>
          </cell>
        </row>
        <row r="130">
          <cell r="C130" t="str">
            <v>李锦华</v>
          </cell>
          <cell r="D130" t="str">
            <v>生产制造部</v>
          </cell>
          <cell r="E130">
            <v>45789</v>
          </cell>
          <cell r="F130" t="str">
            <v>发泡操作工</v>
          </cell>
          <cell r="G130">
            <v>45789</v>
          </cell>
          <cell r="H130">
            <v>26</v>
          </cell>
          <cell r="I130">
            <v>11</v>
          </cell>
        </row>
        <row r="130">
          <cell r="L130">
            <v>844.377</v>
          </cell>
        </row>
        <row r="130">
          <cell r="N130">
            <v>675.5016</v>
          </cell>
          <cell r="O130">
            <v>630.384615384615</v>
          </cell>
          <cell r="P130">
            <v>0</v>
          </cell>
        </row>
        <row r="130">
          <cell r="R130">
            <v>0</v>
          </cell>
        </row>
        <row r="130">
          <cell r="U130">
            <v>1305.88621538462</v>
          </cell>
        </row>
        <row r="130">
          <cell r="W130">
            <v>252</v>
          </cell>
        </row>
        <row r="130">
          <cell r="AA130">
            <v>88</v>
          </cell>
        </row>
        <row r="130">
          <cell r="AD130">
            <v>126.923076923077</v>
          </cell>
        </row>
        <row r="130">
          <cell r="AF130">
            <v>204</v>
          </cell>
        </row>
        <row r="130">
          <cell r="AM130">
            <v>1976.81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0">
          <cell r="AY130">
            <v>1976.81</v>
          </cell>
          <cell r="AZ130">
            <v>0</v>
          </cell>
        </row>
        <row r="130">
          <cell r="BB130">
            <v>0</v>
          </cell>
          <cell r="BC130">
            <v>0</v>
          </cell>
        </row>
        <row r="130">
          <cell r="BJ130">
            <v>1976.81</v>
          </cell>
        </row>
        <row r="130">
          <cell r="BL130" t="str">
            <v>2025/05/23离职</v>
          </cell>
          <cell r="BM130">
            <v>17.1152380952381</v>
          </cell>
          <cell r="BN130">
            <v>17.1152380952381</v>
          </cell>
        </row>
        <row r="130">
          <cell r="BP130" t="str">
            <v>劳务工-劳务发放</v>
          </cell>
          <cell r="BQ130">
            <v>0</v>
          </cell>
          <cell r="BR130" t="e">
            <v>#N/A</v>
          </cell>
          <cell r="BS130" t="str">
            <v>湘潭思泉</v>
          </cell>
        </row>
        <row r="131">
          <cell r="C131" t="str">
            <v>曾维</v>
          </cell>
          <cell r="D131" t="str">
            <v>生产制造部</v>
          </cell>
          <cell r="E131">
            <v>45786</v>
          </cell>
          <cell r="F131" t="str">
            <v>发泡操作工</v>
          </cell>
          <cell r="G131">
            <v>45786</v>
          </cell>
          <cell r="H131">
            <v>26</v>
          </cell>
          <cell r="I131">
            <v>11</v>
          </cell>
        </row>
        <row r="131">
          <cell r="L131">
            <v>961.53</v>
          </cell>
        </row>
        <row r="131">
          <cell r="N131">
            <v>769.224</v>
          </cell>
          <cell r="O131">
            <v>630.384615384615</v>
          </cell>
          <cell r="P131">
            <v>0</v>
          </cell>
        </row>
        <row r="131">
          <cell r="R131">
            <v>0</v>
          </cell>
        </row>
        <row r="131">
          <cell r="U131">
            <v>1399.60861538462</v>
          </cell>
        </row>
        <row r="131">
          <cell r="W131">
            <v>234</v>
          </cell>
        </row>
        <row r="131">
          <cell r="AA131">
            <v>88</v>
          </cell>
        </row>
        <row r="131">
          <cell r="AD131">
            <v>84.6153846153846</v>
          </cell>
        </row>
        <row r="131">
          <cell r="AF131">
            <v>220</v>
          </cell>
        </row>
        <row r="131">
          <cell r="AM131">
            <v>2026.22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1">
          <cell r="AY131">
            <v>2026.22</v>
          </cell>
          <cell r="AZ131">
            <v>0</v>
          </cell>
        </row>
        <row r="131">
          <cell r="BB131">
            <v>0</v>
          </cell>
          <cell r="BC131">
            <v>0</v>
          </cell>
          <cell r="BD131">
            <v>20</v>
          </cell>
        </row>
        <row r="131">
          <cell r="BJ131">
            <v>2006.22</v>
          </cell>
        </row>
        <row r="131">
          <cell r="BL131" t="str">
            <v>2025/05/21退回</v>
          </cell>
          <cell r="BM131">
            <v>17.5430303030303</v>
          </cell>
          <cell r="BN131">
            <v>17.3698701298701</v>
          </cell>
        </row>
        <row r="131">
          <cell r="BP131" t="str">
            <v>劳务工-劳务发放</v>
          </cell>
          <cell r="BQ131">
            <v>0</v>
          </cell>
          <cell r="BR131" t="e">
            <v>#N/A</v>
          </cell>
          <cell r="BS131" t="str">
            <v>湘潭思泉</v>
          </cell>
        </row>
        <row r="132">
          <cell r="C132" t="str">
            <v>朱友谊</v>
          </cell>
          <cell r="D132" t="str">
            <v>生产制造部</v>
          </cell>
          <cell r="E132">
            <v>45789</v>
          </cell>
          <cell r="F132" t="str">
            <v>发泡操作工</v>
          </cell>
          <cell r="G132">
            <v>45789</v>
          </cell>
          <cell r="H132">
            <v>26</v>
          </cell>
          <cell r="I132">
            <v>17</v>
          </cell>
        </row>
        <row r="132">
          <cell r="L132">
            <v>1555.789004</v>
          </cell>
        </row>
        <row r="132">
          <cell r="N132">
            <v>1244.6312032</v>
          </cell>
          <cell r="O132">
            <v>974.230769230769</v>
          </cell>
          <cell r="P132">
            <v>0</v>
          </cell>
        </row>
        <row r="132">
          <cell r="R132">
            <v>0</v>
          </cell>
        </row>
        <row r="132">
          <cell r="U132">
            <v>2218.86197243077</v>
          </cell>
        </row>
        <row r="132">
          <cell r="W132">
            <v>249</v>
          </cell>
        </row>
        <row r="132">
          <cell r="AA132">
            <v>136</v>
          </cell>
        </row>
        <row r="132">
          <cell r="AD132">
            <v>130.769230769231</v>
          </cell>
        </row>
        <row r="132">
          <cell r="AF132">
            <v>340</v>
          </cell>
        </row>
        <row r="132">
          <cell r="AI132">
            <v>-20</v>
          </cell>
        </row>
        <row r="132">
          <cell r="AM132">
            <v>3054.63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2">
          <cell r="AY132">
            <v>3054.63</v>
          </cell>
          <cell r="AZ132">
            <v>0</v>
          </cell>
        </row>
        <row r="132">
          <cell r="BB132">
            <v>0</v>
          </cell>
          <cell r="BC132">
            <v>0</v>
          </cell>
        </row>
        <row r="132">
          <cell r="BJ132">
            <v>3054.63</v>
          </cell>
        </row>
        <row r="132">
          <cell r="BL132" t="str">
            <v>2025/05/29离职</v>
          </cell>
          <cell r="BM132">
            <v>17.1127731092437</v>
          </cell>
          <cell r="BN132">
            <v>17.1127731092437</v>
          </cell>
        </row>
        <row r="132">
          <cell r="BP132" t="str">
            <v>劳务工-劳务发放</v>
          </cell>
          <cell r="BQ132">
            <v>0</v>
          </cell>
          <cell r="BR132" t="e">
            <v>#N/A</v>
          </cell>
          <cell r="BS132" t="str">
            <v>湖南诚展</v>
          </cell>
        </row>
        <row r="133">
          <cell r="C133" t="str">
            <v>阳香娇</v>
          </cell>
          <cell r="D133" t="str">
            <v>生产制造部</v>
          </cell>
          <cell r="E133">
            <v>45789</v>
          </cell>
          <cell r="F133" t="str">
            <v>发泡操作工</v>
          </cell>
          <cell r="G133">
            <v>45789</v>
          </cell>
          <cell r="H133">
            <v>26</v>
          </cell>
          <cell r="I133">
            <v>7</v>
          </cell>
        </row>
        <row r="133">
          <cell r="L133">
            <v>454.61</v>
          </cell>
        </row>
        <row r="133">
          <cell r="N133">
            <v>363.688</v>
          </cell>
          <cell r="O133">
            <v>401.153846153846</v>
          </cell>
          <cell r="P133">
            <v>0</v>
          </cell>
        </row>
        <row r="133">
          <cell r="R133">
            <v>0</v>
          </cell>
        </row>
        <row r="133">
          <cell r="U133">
            <v>764.841846153846</v>
          </cell>
        </row>
        <row r="133">
          <cell r="W133">
            <v>270</v>
          </cell>
        </row>
        <row r="133">
          <cell r="AA133">
            <v>56</v>
          </cell>
        </row>
        <row r="133">
          <cell r="AD133">
            <v>53.8461538461538</v>
          </cell>
        </row>
        <row r="133">
          <cell r="AF133">
            <v>140</v>
          </cell>
        </row>
        <row r="133">
          <cell r="AM133">
            <v>1284.69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Y133">
            <v>1284.69</v>
          </cell>
          <cell r="AZ133">
            <v>0</v>
          </cell>
        </row>
        <row r="133">
          <cell r="BB133">
            <v>0</v>
          </cell>
          <cell r="BC133">
            <v>0</v>
          </cell>
        </row>
        <row r="133">
          <cell r="BJ133">
            <v>1284.69</v>
          </cell>
        </row>
        <row r="133">
          <cell r="BL133" t="str">
            <v>2025/05/20离职</v>
          </cell>
          <cell r="BM133">
            <v>17.4787755102041</v>
          </cell>
          <cell r="BN133">
            <v>17.4787755102041</v>
          </cell>
        </row>
        <row r="133">
          <cell r="BP133" t="str">
            <v>劳务工-劳务发放</v>
          </cell>
          <cell r="BQ133">
            <v>0</v>
          </cell>
          <cell r="BR133" t="e">
            <v>#N/A</v>
          </cell>
          <cell r="BS133" t="str">
            <v>湖南诚展</v>
          </cell>
        </row>
        <row r="134">
          <cell r="C134" t="str">
            <v>熊宇涛</v>
          </cell>
          <cell r="D134" t="str">
            <v>生产制造部</v>
          </cell>
          <cell r="E134">
            <v>45789</v>
          </cell>
          <cell r="F134" t="str">
            <v>发泡操作工</v>
          </cell>
          <cell r="G134">
            <v>45789</v>
          </cell>
          <cell r="H134">
            <v>26</v>
          </cell>
          <cell r="I134">
            <v>11.3</v>
          </cell>
        </row>
        <row r="134">
          <cell r="L134">
            <v>1070.299</v>
          </cell>
        </row>
        <row r="134">
          <cell r="N134">
            <v>856.2392</v>
          </cell>
          <cell r="O134">
            <v>647.576923076923</v>
          </cell>
          <cell r="P134">
            <v>0</v>
          </cell>
        </row>
        <row r="134">
          <cell r="R134">
            <v>0</v>
          </cell>
        </row>
        <row r="134">
          <cell r="U134">
            <v>1503.81612307692</v>
          </cell>
        </row>
        <row r="134">
          <cell r="W134">
            <v>249</v>
          </cell>
        </row>
        <row r="134">
          <cell r="AA134">
            <v>90.4</v>
          </cell>
        </row>
        <row r="134">
          <cell r="AD134">
            <v>86.9230769230769</v>
          </cell>
        </row>
        <row r="134">
          <cell r="AF134">
            <v>220</v>
          </cell>
        </row>
        <row r="134">
          <cell r="AM134">
            <v>2150.14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Y134">
            <v>2150.14</v>
          </cell>
          <cell r="AZ134">
            <v>0</v>
          </cell>
        </row>
        <row r="134">
          <cell r="BB134">
            <v>0</v>
          </cell>
          <cell r="BC134">
            <v>0</v>
          </cell>
          <cell r="BD134">
            <v>20</v>
          </cell>
        </row>
        <row r="134">
          <cell r="BJ134">
            <v>2130.14</v>
          </cell>
        </row>
        <row r="134">
          <cell r="BL134" t="str">
            <v>2025/05/27离职</v>
          </cell>
          <cell r="BM134">
            <v>18.1217024863043</v>
          </cell>
          <cell r="BN134">
            <v>17.9531394858828</v>
          </cell>
        </row>
        <row r="134">
          <cell r="BP134" t="str">
            <v>劳务工-劳务发放</v>
          </cell>
          <cell r="BQ134">
            <v>0</v>
          </cell>
          <cell r="BR134" t="e">
            <v>#N/A</v>
          </cell>
          <cell r="BS134" t="str">
            <v>湖南诚展</v>
          </cell>
        </row>
        <row r="135">
          <cell r="C135" t="str">
            <v>郭朝阳</v>
          </cell>
          <cell r="D135" t="str">
            <v>生产制造部</v>
          </cell>
          <cell r="E135">
            <v>45784</v>
          </cell>
          <cell r="F135" t="str">
            <v>发泡操作工</v>
          </cell>
          <cell r="G135">
            <v>45784</v>
          </cell>
          <cell r="H135">
            <v>26</v>
          </cell>
          <cell r="I135">
            <v>8</v>
          </cell>
        </row>
        <row r="135">
          <cell r="L135">
            <v>553.84</v>
          </cell>
        </row>
        <row r="135">
          <cell r="N135">
            <v>443.072</v>
          </cell>
          <cell r="O135">
            <v>458.461538461539</v>
          </cell>
          <cell r="P135">
            <v>0</v>
          </cell>
        </row>
        <row r="135">
          <cell r="R135">
            <v>0</v>
          </cell>
        </row>
        <row r="135">
          <cell r="U135">
            <v>901.533538461539</v>
          </cell>
        </row>
        <row r="135">
          <cell r="W135">
            <v>240</v>
          </cell>
        </row>
        <row r="135">
          <cell r="AA135">
            <v>64</v>
          </cell>
        </row>
        <row r="135">
          <cell r="AD135">
            <v>61.5384615384615</v>
          </cell>
        </row>
        <row r="135">
          <cell r="AF135">
            <v>160</v>
          </cell>
        </row>
        <row r="135">
          <cell r="AM135">
            <v>1427.07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Y135">
            <v>1427.07</v>
          </cell>
          <cell r="AZ135">
            <v>0</v>
          </cell>
        </row>
        <row r="135">
          <cell r="BB135">
            <v>0</v>
          </cell>
          <cell r="BC135">
            <v>0</v>
          </cell>
        </row>
        <row r="135">
          <cell r="BJ135">
            <v>1427.07</v>
          </cell>
        </row>
        <row r="135">
          <cell r="BL135" t="str">
            <v>2025/5/15离职</v>
          </cell>
          <cell r="BM135">
            <v>16.9889285714286</v>
          </cell>
          <cell r="BN135">
            <v>16.9889285714286</v>
          </cell>
        </row>
        <row r="135">
          <cell r="BP135" t="str">
            <v>劳务工-劳务发放</v>
          </cell>
          <cell r="BQ135">
            <v>0</v>
          </cell>
          <cell r="BR135" t="e">
            <v>#N/A</v>
          </cell>
          <cell r="BS135" t="str">
            <v>湖南诚展</v>
          </cell>
        </row>
        <row r="136">
          <cell r="C136" t="str">
            <v>向友发</v>
          </cell>
          <cell r="D136" t="str">
            <v>生产制造部</v>
          </cell>
          <cell r="E136">
            <v>45784</v>
          </cell>
          <cell r="F136" t="str">
            <v>发泡操作工</v>
          </cell>
          <cell r="G136">
            <v>45784</v>
          </cell>
          <cell r="H136">
            <v>26</v>
          </cell>
          <cell r="I136">
            <v>23</v>
          </cell>
        </row>
        <row r="136">
          <cell r="L136">
            <v>2512.29</v>
          </cell>
        </row>
        <row r="136">
          <cell r="N136">
            <v>2009.832</v>
          </cell>
          <cell r="O136">
            <v>1318.07692307692</v>
          </cell>
          <cell r="P136">
            <v>0</v>
          </cell>
        </row>
        <row r="136">
          <cell r="R136">
            <v>0</v>
          </cell>
        </row>
        <row r="136">
          <cell r="U136">
            <v>3327.90892307692</v>
          </cell>
        </row>
        <row r="136">
          <cell r="W136">
            <v>246</v>
          </cell>
        </row>
        <row r="136">
          <cell r="AA136">
            <v>184</v>
          </cell>
        </row>
        <row r="136">
          <cell r="AD136">
            <v>265.384615384615</v>
          </cell>
        </row>
        <row r="136">
          <cell r="AF136">
            <v>460</v>
          </cell>
        </row>
        <row r="136">
          <cell r="AM136">
            <v>4483.29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6">
          <cell r="AY136">
            <v>4483.29</v>
          </cell>
          <cell r="AZ136">
            <v>0</v>
          </cell>
        </row>
        <row r="136">
          <cell r="BB136">
            <v>0</v>
          </cell>
          <cell r="BC136">
            <v>0</v>
          </cell>
        </row>
        <row r="136">
          <cell r="BJ136">
            <v>4483.29</v>
          </cell>
        </row>
        <row r="136">
          <cell r="BL136" t="str">
            <v>2025/6/5离职</v>
          </cell>
          <cell r="BM136">
            <v>18.564347826087</v>
          </cell>
          <cell r="BN136">
            <v>18.564347826087</v>
          </cell>
        </row>
        <row r="136">
          <cell r="BP136" t="str">
            <v>劳务工-劳务发放</v>
          </cell>
          <cell r="BQ136">
            <v>0</v>
          </cell>
          <cell r="BR136" t="e">
            <v>#N/A</v>
          </cell>
          <cell r="BS136" t="str">
            <v>湖南诚展</v>
          </cell>
        </row>
        <row r="137">
          <cell r="C137" t="str">
            <v>万冯</v>
          </cell>
          <cell r="D137" t="str">
            <v>生产制造部</v>
          </cell>
          <cell r="E137">
            <v>45784</v>
          </cell>
          <cell r="F137" t="str">
            <v>发泡操作工</v>
          </cell>
          <cell r="G137">
            <v>45784</v>
          </cell>
          <cell r="H137">
            <v>26</v>
          </cell>
          <cell r="I137">
            <v>12</v>
          </cell>
        </row>
        <row r="137">
          <cell r="L137">
            <v>918.551968</v>
          </cell>
        </row>
        <row r="137">
          <cell r="N137">
            <v>734.8415744</v>
          </cell>
          <cell r="O137">
            <v>687.692307692308</v>
          </cell>
          <cell r="P137">
            <v>0</v>
          </cell>
        </row>
        <row r="137">
          <cell r="R137">
            <v>0</v>
          </cell>
        </row>
        <row r="137">
          <cell r="U137">
            <v>1422.53388209231</v>
          </cell>
        </row>
        <row r="137">
          <cell r="W137">
            <v>240</v>
          </cell>
        </row>
        <row r="137">
          <cell r="AA137">
            <v>96</v>
          </cell>
        </row>
        <row r="137">
          <cell r="AD137">
            <v>92.3076923076923</v>
          </cell>
        </row>
        <row r="137">
          <cell r="AF137">
            <v>240</v>
          </cell>
        </row>
        <row r="137">
          <cell r="AM137">
            <v>2090.84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7">
          <cell r="AY137">
            <v>2090.84</v>
          </cell>
          <cell r="AZ137">
            <v>0</v>
          </cell>
        </row>
        <row r="137">
          <cell r="BB137">
            <v>0</v>
          </cell>
          <cell r="BC137">
            <v>0</v>
          </cell>
        </row>
        <row r="137">
          <cell r="BJ137">
            <v>2090.84</v>
          </cell>
        </row>
        <row r="137">
          <cell r="BL137" t="str">
            <v>2025/5/20离职</v>
          </cell>
          <cell r="BM137">
            <v>16.5939682539683</v>
          </cell>
          <cell r="BN137">
            <v>16.5939682539683</v>
          </cell>
        </row>
        <row r="137">
          <cell r="BP137" t="str">
            <v>劳务工-劳务发放</v>
          </cell>
          <cell r="BQ137">
            <v>0</v>
          </cell>
          <cell r="BR137" t="e">
            <v>#N/A</v>
          </cell>
          <cell r="BS137" t="str">
            <v>湖南诚展</v>
          </cell>
        </row>
        <row r="138">
          <cell r="C138" t="str">
            <v>易铃仙</v>
          </cell>
          <cell r="D138" t="str">
            <v>生产制造部</v>
          </cell>
          <cell r="E138">
            <v>45789</v>
          </cell>
          <cell r="F138" t="str">
            <v>发泡操作工</v>
          </cell>
          <cell r="G138">
            <v>45789</v>
          </cell>
          <cell r="H138">
            <v>26</v>
          </cell>
          <cell r="I138">
            <v>12</v>
          </cell>
        </row>
        <row r="138">
          <cell r="L138">
            <v>650.02464</v>
          </cell>
        </row>
        <row r="138">
          <cell r="N138">
            <v>520.019712</v>
          </cell>
          <cell r="O138">
            <v>687.692307692308</v>
          </cell>
          <cell r="P138">
            <v>0</v>
          </cell>
        </row>
        <row r="138">
          <cell r="R138">
            <v>0</v>
          </cell>
        </row>
        <row r="138">
          <cell r="U138">
            <v>1207.71201969231</v>
          </cell>
        </row>
        <row r="138">
          <cell r="W138">
            <v>261</v>
          </cell>
        </row>
        <row r="138">
          <cell r="AA138">
            <v>96</v>
          </cell>
        </row>
        <row r="138">
          <cell r="AD138">
            <v>92.3076923076923</v>
          </cell>
        </row>
        <row r="138">
          <cell r="AF138">
            <v>240</v>
          </cell>
        </row>
        <row r="138">
          <cell r="AM138">
            <v>1897.02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</row>
        <row r="138">
          <cell r="AY138">
            <v>1897.02</v>
          </cell>
          <cell r="AZ138">
            <v>0</v>
          </cell>
        </row>
        <row r="138">
          <cell r="BB138">
            <v>0</v>
          </cell>
          <cell r="BC138">
            <v>0</v>
          </cell>
        </row>
        <row r="138">
          <cell r="BJ138">
            <v>1897.02</v>
          </cell>
        </row>
        <row r="138">
          <cell r="BL138" t="str">
            <v>2025/5/24离职</v>
          </cell>
          <cell r="BM138">
            <v>15.0557142857143</v>
          </cell>
          <cell r="BN138">
            <v>15.0557142857143</v>
          </cell>
        </row>
        <row r="138">
          <cell r="BP138" t="str">
            <v>劳务工-劳务发放</v>
          </cell>
          <cell r="BQ138">
            <v>0</v>
          </cell>
          <cell r="BR138" t="e">
            <v>#N/A</v>
          </cell>
          <cell r="BS138" t="str">
            <v>湘潭思泉</v>
          </cell>
        </row>
        <row r="139">
          <cell r="C139" t="str">
            <v>谭剑</v>
          </cell>
          <cell r="D139" t="str">
            <v>生产制造部</v>
          </cell>
          <cell r="E139">
            <v>45775</v>
          </cell>
          <cell r="F139" t="str">
            <v>发泡操作工</v>
          </cell>
          <cell r="G139">
            <v>45778</v>
          </cell>
          <cell r="H139">
            <v>26</v>
          </cell>
          <cell r="I139">
            <v>4</v>
          </cell>
        </row>
        <row r="139">
          <cell r="N139">
            <v>0</v>
          </cell>
          <cell r="O139">
            <v>229.230769230769</v>
          </cell>
        </row>
        <row r="139">
          <cell r="U139">
            <v>229.230769230769</v>
          </cell>
        </row>
        <row r="139">
          <cell r="W139">
            <v>0</v>
          </cell>
        </row>
        <row r="139">
          <cell r="AM139">
            <v>229.23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39">
          <cell r="AY139">
            <v>229.23</v>
          </cell>
          <cell r="AZ139">
            <v>0</v>
          </cell>
        </row>
        <row r="139">
          <cell r="BB139">
            <v>0</v>
          </cell>
          <cell r="BC139">
            <v>0</v>
          </cell>
        </row>
        <row r="139">
          <cell r="BJ139">
            <v>229.23</v>
          </cell>
        </row>
        <row r="139">
          <cell r="BL139" t="str">
            <v>2025/5/8离职</v>
          </cell>
          <cell r="BM139">
            <v>5.45785714285714</v>
          </cell>
          <cell r="BN139">
            <v>5.45785714285714</v>
          </cell>
        </row>
        <row r="139">
          <cell r="BP139" t="str">
            <v>劳务工-劳务发放</v>
          </cell>
          <cell r="BQ139">
            <v>0</v>
          </cell>
          <cell r="BR139" t="e">
            <v>#N/A</v>
          </cell>
          <cell r="BS139" t="str">
            <v>湖南诚展</v>
          </cell>
        </row>
        <row r="140">
          <cell r="C140" t="str">
            <v>易柳</v>
          </cell>
          <cell r="D140" t="str">
            <v>生产制造部</v>
          </cell>
          <cell r="E140">
            <v>45765</v>
          </cell>
          <cell r="F140" t="str">
            <v>发泡操作工</v>
          </cell>
        </row>
        <row r="140">
          <cell r="H140">
            <v>26</v>
          </cell>
          <cell r="I140">
            <v>5</v>
          </cell>
        </row>
        <row r="140">
          <cell r="N140">
            <v>0</v>
          </cell>
          <cell r="O140">
            <v>892.5</v>
          </cell>
        </row>
        <row r="140">
          <cell r="U140">
            <v>892.5</v>
          </cell>
        </row>
        <row r="140">
          <cell r="AM140">
            <v>892.5</v>
          </cell>
        </row>
        <row r="140">
          <cell r="AY140">
            <v>892.5</v>
          </cell>
          <cell r="AZ140">
            <v>0</v>
          </cell>
        </row>
        <row r="140">
          <cell r="BB140">
            <v>0</v>
          </cell>
          <cell r="BC140">
            <v>0</v>
          </cell>
        </row>
        <row r="140">
          <cell r="BJ140">
            <v>892.5</v>
          </cell>
        </row>
        <row r="140">
          <cell r="BL140" t="str">
            <v>2025/4/23退回</v>
          </cell>
          <cell r="BM140">
            <v>17</v>
          </cell>
          <cell r="BN140">
            <v>17</v>
          </cell>
        </row>
        <row r="140">
          <cell r="BP140" t="str">
            <v>劳务工-劳务发放</v>
          </cell>
          <cell r="BQ140">
            <v>0</v>
          </cell>
          <cell r="BR140" t="e">
            <v>#N/A</v>
          </cell>
          <cell r="BS140" t="str">
            <v>湖南诚展</v>
          </cell>
        </row>
        <row r="141">
          <cell r="C141" t="str">
            <v>陶万敏</v>
          </cell>
          <cell r="D141" t="str">
            <v>生产制造部</v>
          </cell>
          <cell r="E141">
            <v>45758</v>
          </cell>
          <cell r="F141" t="str">
            <v>发泡操作工</v>
          </cell>
        </row>
        <row r="141">
          <cell r="H141">
            <v>26</v>
          </cell>
          <cell r="I141">
            <v>3</v>
          </cell>
        </row>
        <row r="141">
          <cell r="N141">
            <v>0</v>
          </cell>
          <cell r="O141">
            <v>535.5</v>
          </cell>
        </row>
        <row r="141">
          <cell r="U141">
            <v>535.5</v>
          </cell>
        </row>
        <row r="141">
          <cell r="AM141">
            <v>535.5</v>
          </cell>
        </row>
        <row r="141">
          <cell r="AY141">
            <v>535.5</v>
          </cell>
          <cell r="AZ141">
            <v>0</v>
          </cell>
        </row>
        <row r="141">
          <cell r="BB141">
            <v>0</v>
          </cell>
          <cell r="BC141">
            <v>0</v>
          </cell>
        </row>
        <row r="141">
          <cell r="BJ141">
            <v>535.5</v>
          </cell>
        </row>
        <row r="141">
          <cell r="BL141" t="str">
            <v>2025/4/14离职</v>
          </cell>
          <cell r="BM141">
            <v>17</v>
          </cell>
          <cell r="BN141">
            <v>17</v>
          </cell>
        </row>
        <row r="141">
          <cell r="BP141" t="str">
            <v>劳务工-劳务发放</v>
          </cell>
          <cell r="BQ141">
            <v>0</v>
          </cell>
          <cell r="BR141" t="e">
            <v>#N/A</v>
          </cell>
          <cell r="BS141" t="str">
            <v>湖南诚展</v>
          </cell>
        </row>
        <row r="142">
          <cell r="C142" t="str">
            <v>林虎</v>
          </cell>
          <cell r="D142" t="str">
            <v>生产制造部</v>
          </cell>
          <cell r="E142">
            <v>41904</v>
          </cell>
          <cell r="F142" t="str">
            <v>支援发泡</v>
          </cell>
          <cell r="G142">
            <v>45778</v>
          </cell>
          <cell r="H142">
            <v>26</v>
          </cell>
          <cell r="I142">
            <v>29</v>
          </cell>
        </row>
        <row r="142">
          <cell r="N142">
            <v>3037.67</v>
          </cell>
          <cell r="O142">
            <v>1661.92307692308</v>
          </cell>
          <cell r="P142">
            <v>100</v>
          </cell>
        </row>
        <row r="142">
          <cell r="R142">
            <v>300</v>
          </cell>
        </row>
        <row r="142">
          <cell r="U142">
            <v>5099.59307692308</v>
          </cell>
        </row>
        <row r="142">
          <cell r="W142">
            <v>276</v>
          </cell>
          <cell r="X142">
            <v>200</v>
          </cell>
        </row>
        <row r="142">
          <cell r="AA142">
            <v>232</v>
          </cell>
        </row>
        <row r="142">
          <cell r="AD142">
            <v>300</v>
          </cell>
        </row>
        <row r="142">
          <cell r="AF142">
            <v>580</v>
          </cell>
          <cell r="AG142">
            <v>400</v>
          </cell>
        </row>
        <row r="142">
          <cell r="AM142">
            <v>7087.59</v>
          </cell>
          <cell r="AN142">
            <v>348.8</v>
          </cell>
          <cell r="AO142">
            <v>87.2</v>
          </cell>
          <cell r="AP142">
            <v>13.08</v>
          </cell>
          <cell r="AQ142">
            <v>15</v>
          </cell>
          <cell r="AR142">
            <v>218</v>
          </cell>
          <cell r="AS142">
            <v>0</v>
          </cell>
        </row>
        <row r="142">
          <cell r="AY142">
            <v>6405.51</v>
          </cell>
          <cell r="AZ142">
            <v>4.93</v>
          </cell>
        </row>
        <row r="142">
          <cell r="BB142">
            <v>0</v>
          </cell>
          <cell r="BC142">
            <v>0</v>
          </cell>
          <cell r="BD142">
            <v>28.8</v>
          </cell>
        </row>
        <row r="142">
          <cell r="BJ142">
            <v>6371.78</v>
          </cell>
        </row>
        <row r="142">
          <cell r="BL142">
            <v>0</v>
          </cell>
          <cell r="BM142">
            <v>23.276157635468</v>
          </cell>
          <cell r="BN142">
            <v>20.9253858784893</v>
          </cell>
          <cell r="BO142" t="str">
            <v>430321197201117871</v>
          </cell>
          <cell r="BP142" t="str">
            <v>合同工</v>
          </cell>
          <cell r="BQ142">
            <v>667.08</v>
          </cell>
          <cell r="BR142" t="str">
            <v>430321197201117871</v>
          </cell>
          <cell r="BS142" t="str">
            <v>光华荣昌</v>
          </cell>
        </row>
        <row r="143">
          <cell r="C143" t="str">
            <v>郭正军</v>
          </cell>
          <cell r="D143" t="str">
            <v>生产制造部</v>
          </cell>
          <cell r="E143">
            <v>44712</v>
          </cell>
          <cell r="F143" t="str">
            <v>支援发泡</v>
          </cell>
          <cell r="G143">
            <v>45778</v>
          </cell>
          <cell r="H143">
            <v>26</v>
          </cell>
          <cell r="I143">
            <v>26</v>
          </cell>
        </row>
        <row r="143">
          <cell r="N143">
            <v>2622.250188</v>
          </cell>
          <cell r="O143">
            <v>1490</v>
          </cell>
          <cell r="P143">
            <v>50</v>
          </cell>
        </row>
        <row r="143">
          <cell r="R143">
            <v>300</v>
          </cell>
        </row>
        <row r="143">
          <cell r="U143">
            <v>4462.250188</v>
          </cell>
        </row>
        <row r="143">
          <cell r="W143">
            <v>282</v>
          </cell>
          <cell r="X143">
            <v>40</v>
          </cell>
        </row>
        <row r="143">
          <cell r="AA143">
            <v>208</v>
          </cell>
        </row>
        <row r="143">
          <cell r="AD143">
            <v>300</v>
          </cell>
        </row>
        <row r="143">
          <cell r="AF143">
            <v>520</v>
          </cell>
          <cell r="AG143">
            <v>40</v>
          </cell>
        </row>
        <row r="143">
          <cell r="AM143">
            <v>5852.25</v>
          </cell>
          <cell r="AN143">
            <v>344.64</v>
          </cell>
          <cell r="AO143">
            <v>86.16</v>
          </cell>
          <cell r="AP143">
            <v>12.92</v>
          </cell>
          <cell r="AQ143">
            <v>15</v>
          </cell>
        </row>
        <row r="143">
          <cell r="AY143">
            <v>5393.53</v>
          </cell>
          <cell r="AZ143">
            <v>0</v>
          </cell>
        </row>
        <row r="143">
          <cell r="BB143">
            <v>0</v>
          </cell>
          <cell r="BC143">
            <v>0</v>
          </cell>
        </row>
        <row r="143">
          <cell r="BJ143">
            <v>5393.53</v>
          </cell>
        </row>
        <row r="143">
          <cell r="BL143">
            <v>0</v>
          </cell>
          <cell r="BM143">
            <v>21.4368131868132</v>
          </cell>
          <cell r="BN143">
            <v>19.7565201465201</v>
          </cell>
          <cell r="BO143" t="str">
            <v>43022119740226651X</v>
          </cell>
          <cell r="BP143" t="str">
            <v>劳务工</v>
          </cell>
          <cell r="BQ143">
            <v>443.72</v>
          </cell>
          <cell r="BR143" t="str">
            <v>43022119740226651X</v>
          </cell>
          <cell r="BS143" t="str">
            <v>鑫起</v>
          </cell>
        </row>
        <row r="144">
          <cell r="C144" t="str">
            <v>刘志平</v>
          </cell>
          <cell r="D144" t="str">
            <v>生产制造部</v>
          </cell>
          <cell r="E144">
            <v>41253</v>
          </cell>
          <cell r="F144" t="str">
            <v>支援发泡</v>
          </cell>
          <cell r="G144">
            <v>45778</v>
          </cell>
          <cell r="H144">
            <v>26</v>
          </cell>
          <cell r="I144">
            <v>29</v>
          </cell>
        </row>
        <row r="144">
          <cell r="N144">
            <v>1783.5509052</v>
          </cell>
          <cell r="O144">
            <v>1661.92307692308</v>
          </cell>
          <cell r="P144">
            <v>100</v>
          </cell>
        </row>
        <row r="144">
          <cell r="R144">
            <v>300</v>
          </cell>
        </row>
        <row r="144">
          <cell r="U144">
            <v>3845.47398212308</v>
          </cell>
        </row>
        <row r="144">
          <cell r="W144">
            <v>279</v>
          </cell>
          <cell r="X144">
            <v>240</v>
          </cell>
        </row>
        <row r="144">
          <cell r="AA144">
            <v>232</v>
          </cell>
        </row>
        <row r="144">
          <cell r="AD144">
            <v>200</v>
          </cell>
        </row>
        <row r="144">
          <cell r="AF144">
            <v>580</v>
          </cell>
        </row>
        <row r="144">
          <cell r="AI144">
            <v>-10</v>
          </cell>
        </row>
        <row r="144">
          <cell r="AM144">
            <v>5366.47</v>
          </cell>
          <cell r="AN144">
            <v>401.6</v>
          </cell>
          <cell r="AO144">
            <v>100.4</v>
          </cell>
          <cell r="AP144">
            <v>15.06</v>
          </cell>
          <cell r="AQ144">
            <v>15</v>
          </cell>
          <cell r="AR144">
            <v>251</v>
          </cell>
        </row>
        <row r="144">
          <cell r="AY144">
            <v>4583.41</v>
          </cell>
          <cell r="AZ144">
            <v>0</v>
          </cell>
        </row>
        <row r="144">
          <cell r="BB144">
            <v>0</v>
          </cell>
          <cell r="BC144">
            <v>0</v>
          </cell>
          <cell r="BD144">
            <v>28.8</v>
          </cell>
        </row>
        <row r="144">
          <cell r="BJ144">
            <v>4554.61</v>
          </cell>
        </row>
        <row r="144">
          <cell r="BL144">
            <v>0</v>
          </cell>
          <cell r="BM144">
            <v>17.6238752052545</v>
          </cell>
          <cell r="BN144">
            <v>14.9576683087028</v>
          </cell>
          <cell r="BO144" t="str">
            <v>430481199112246971</v>
          </cell>
          <cell r="BP144" t="str">
            <v>合同工</v>
          </cell>
          <cell r="BQ144">
            <v>768.06</v>
          </cell>
          <cell r="BR144" t="str">
            <v>430481199112246971</v>
          </cell>
          <cell r="BS144" t="str">
            <v>光华荣昌</v>
          </cell>
        </row>
        <row r="145">
          <cell r="C145" t="str">
            <v>冉景斌</v>
          </cell>
          <cell r="D145" t="str">
            <v>生产制造部</v>
          </cell>
          <cell r="E145">
            <v>41396</v>
          </cell>
          <cell r="F145" t="str">
            <v>支援发泡</v>
          </cell>
          <cell r="G145">
            <v>45778</v>
          </cell>
          <cell r="H145">
            <v>26</v>
          </cell>
          <cell r="I145">
            <v>28</v>
          </cell>
        </row>
        <row r="145">
          <cell r="N145">
            <v>2451.559902</v>
          </cell>
          <cell r="O145">
            <v>1604.61538461538</v>
          </cell>
          <cell r="P145">
            <v>50</v>
          </cell>
        </row>
        <row r="145">
          <cell r="R145">
            <v>300</v>
          </cell>
        </row>
        <row r="145">
          <cell r="U145">
            <v>4406.17528661538</v>
          </cell>
        </row>
        <row r="145">
          <cell r="W145">
            <v>267</v>
          </cell>
          <cell r="X145">
            <v>220</v>
          </cell>
        </row>
        <row r="145">
          <cell r="AA145">
            <v>224</v>
          </cell>
        </row>
        <row r="145">
          <cell r="AD145">
            <v>200</v>
          </cell>
        </row>
        <row r="145">
          <cell r="AF145">
            <v>560</v>
          </cell>
        </row>
        <row r="145">
          <cell r="AI145">
            <v>-10</v>
          </cell>
        </row>
        <row r="145">
          <cell r="AM145">
            <v>5867.18</v>
          </cell>
          <cell r="AN145">
            <v>350.4</v>
          </cell>
          <cell r="AO145">
            <v>87.6</v>
          </cell>
          <cell r="AP145">
            <v>13.14</v>
          </cell>
          <cell r="AQ145">
            <v>15</v>
          </cell>
          <cell r="AR145">
            <v>219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</row>
        <row r="145">
          <cell r="AY145">
            <v>5182.04</v>
          </cell>
          <cell r="AZ145">
            <v>0</v>
          </cell>
        </row>
        <row r="145">
          <cell r="BB145">
            <v>0</v>
          </cell>
          <cell r="BC145">
            <v>0</v>
          </cell>
        </row>
        <row r="145">
          <cell r="BJ145">
            <v>5182.04</v>
          </cell>
        </row>
        <row r="145">
          <cell r="BL145">
            <v>0</v>
          </cell>
          <cell r="BM145">
            <v>19.9563945578231</v>
          </cell>
          <cell r="BN145">
            <v>17.6259863945578</v>
          </cell>
          <cell r="BO145" t="str">
            <v>522128196705130837</v>
          </cell>
          <cell r="BP145" t="str">
            <v>合同工</v>
          </cell>
          <cell r="BQ145">
            <v>670.14</v>
          </cell>
          <cell r="BR145" t="str">
            <v>522128196705130837</v>
          </cell>
          <cell r="BS145" t="str">
            <v>光华荣昌</v>
          </cell>
        </row>
        <row r="146">
          <cell r="C146" t="str">
            <v>蒋正林</v>
          </cell>
          <cell r="D146" t="str">
            <v>生产制造部</v>
          </cell>
          <cell r="E146">
            <v>41520</v>
          </cell>
          <cell r="F146" t="str">
            <v>支援发泡</v>
          </cell>
          <cell r="G146">
            <v>45778</v>
          </cell>
          <cell r="H146">
            <v>26</v>
          </cell>
          <cell r="I146">
            <v>25</v>
          </cell>
        </row>
        <row r="146">
          <cell r="N146">
            <v>2620.75</v>
          </cell>
          <cell r="O146">
            <v>1432.69230769231</v>
          </cell>
          <cell r="P146">
            <v>0</v>
          </cell>
        </row>
        <row r="146">
          <cell r="R146">
            <v>200</v>
          </cell>
        </row>
        <row r="146">
          <cell r="U146">
            <v>4253.44230769231</v>
          </cell>
        </row>
        <row r="146">
          <cell r="W146">
            <v>249</v>
          </cell>
          <cell r="X146">
            <v>220</v>
          </cell>
        </row>
        <row r="146">
          <cell r="AA146">
            <v>144</v>
          </cell>
        </row>
        <row r="146">
          <cell r="AD146">
            <v>192.307692307692</v>
          </cell>
        </row>
        <row r="146">
          <cell r="AF146">
            <v>500</v>
          </cell>
        </row>
        <row r="146">
          <cell r="AM146">
            <v>5558.75</v>
          </cell>
          <cell r="AN146">
            <v>344.64</v>
          </cell>
          <cell r="AO146">
            <v>86.16</v>
          </cell>
          <cell r="AP146">
            <v>12.92</v>
          </cell>
          <cell r="AQ146">
            <v>15</v>
          </cell>
        </row>
        <row r="146">
          <cell r="AY146">
            <v>5100.03</v>
          </cell>
          <cell r="AZ146">
            <v>0</v>
          </cell>
        </row>
        <row r="146">
          <cell r="BB146">
            <v>0</v>
          </cell>
          <cell r="BC146">
            <v>0</v>
          </cell>
        </row>
        <row r="146">
          <cell r="BJ146">
            <v>5100.03</v>
          </cell>
        </row>
        <row r="146">
          <cell r="BL146">
            <v>0</v>
          </cell>
          <cell r="BM146">
            <v>21.1761904761905</v>
          </cell>
          <cell r="BN146">
            <v>19.4286857142857</v>
          </cell>
          <cell r="BO146" t="str">
            <v>430211196509183530</v>
          </cell>
          <cell r="BP146" t="str">
            <v>劳务工</v>
          </cell>
          <cell r="BQ146">
            <v>443.72</v>
          </cell>
          <cell r="BR146" t="str">
            <v>430211196509183530</v>
          </cell>
          <cell r="BS146" t="str">
            <v>鑫起</v>
          </cell>
        </row>
        <row r="147">
          <cell r="C147" t="str">
            <v>刘孝其</v>
          </cell>
          <cell r="D147" t="str">
            <v>生产制造部</v>
          </cell>
          <cell r="E147">
            <v>41325</v>
          </cell>
          <cell r="F147" t="str">
            <v>支援发泡</v>
          </cell>
          <cell r="G147">
            <v>45778</v>
          </cell>
          <cell r="H147">
            <v>26</v>
          </cell>
          <cell r="I147">
            <v>18</v>
          </cell>
        </row>
        <row r="147">
          <cell r="N147">
            <v>2144.6</v>
          </cell>
          <cell r="O147">
            <v>1031.53846153846</v>
          </cell>
          <cell r="P147">
            <v>0</v>
          </cell>
        </row>
        <row r="147">
          <cell r="R147">
            <v>0</v>
          </cell>
        </row>
        <row r="147">
          <cell r="U147">
            <v>3176.13846153846</v>
          </cell>
        </row>
        <row r="147">
          <cell r="W147">
            <v>252</v>
          </cell>
          <cell r="X147">
            <v>240</v>
          </cell>
        </row>
        <row r="147">
          <cell r="AA147">
            <v>141.6</v>
          </cell>
        </row>
        <row r="147">
          <cell r="AD147">
            <v>138.461538461538</v>
          </cell>
        </row>
        <row r="147">
          <cell r="AF147">
            <v>352</v>
          </cell>
        </row>
        <row r="147">
          <cell r="AL147">
            <v>560</v>
          </cell>
          <cell r="AM147">
            <v>4860.2</v>
          </cell>
          <cell r="AN147">
            <v>385.6</v>
          </cell>
          <cell r="AO147">
            <v>96.4</v>
          </cell>
          <cell r="AP147">
            <v>14.46</v>
          </cell>
          <cell r="AQ147">
            <v>15</v>
          </cell>
          <cell r="AR147">
            <v>241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1500</v>
          </cell>
        </row>
        <row r="147">
          <cell r="AY147">
            <v>2607.74</v>
          </cell>
          <cell r="AZ147">
            <v>0</v>
          </cell>
        </row>
        <row r="147">
          <cell r="BB147">
            <v>0</v>
          </cell>
          <cell r="BC147">
            <v>1500</v>
          </cell>
        </row>
        <row r="147">
          <cell r="BJ147">
            <v>4107.74</v>
          </cell>
        </row>
        <row r="147">
          <cell r="BL147">
            <v>0</v>
          </cell>
          <cell r="BM147">
            <v>25.7153439153439</v>
          </cell>
          <cell r="BN147">
            <v>21.7340740740741</v>
          </cell>
          <cell r="BO147" t="str">
            <v>430221196508206879</v>
          </cell>
          <cell r="BP147" t="str">
            <v>合同工</v>
          </cell>
          <cell r="BQ147">
            <v>737.46</v>
          </cell>
          <cell r="BR147" t="str">
            <v>430221196508206879</v>
          </cell>
          <cell r="BS147" t="str">
            <v>光华荣昌</v>
          </cell>
        </row>
        <row r="148">
          <cell r="C148" t="str">
            <v>彭健</v>
          </cell>
          <cell r="D148" t="str">
            <v>技术质量部</v>
          </cell>
          <cell r="E148">
            <v>41701</v>
          </cell>
          <cell r="F148" t="str">
            <v>发泡检验员</v>
          </cell>
          <cell r="G148">
            <v>45778</v>
          </cell>
          <cell r="H148">
            <v>26</v>
          </cell>
          <cell r="I148">
            <v>27</v>
          </cell>
        </row>
        <row r="148">
          <cell r="M148">
            <v>118.489259259259</v>
          </cell>
          <cell r="N148">
            <v>2899.21</v>
          </cell>
          <cell r="O148">
            <v>1547.30769230769</v>
          </cell>
          <cell r="P148">
            <v>0</v>
          </cell>
        </row>
        <row r="148">
          <cell r="R148">
            <v>200</v>
          </cell>
        </row>
        <row r="148">
          <cell r="U148">
            <v>5081.39919230769</v>
          </cell>
        </row>
        <row r="148">
          <cell r="W148">
            <v>237</v>
          </cell>
          <cell r="X148">
            <v>220</v>
          </cell>
        </row>
        <row r="148">
          <cell r="AA148">
            <v>216</v>
          </cell>
        </row>
        <row r="148">
          <cell r="AD148">
            <v>200</v>
          </cell>
        </row>
        <row r="148">
          <cell r="AF148">
            <v>540</v>
          </cell>
        </row>
        <row r="148">
          <cell r="AM148">
            <v>6494.4</v>
          </cell>
          <cell r="AN148">
            <v>344.64</v>
          </cell>
          <cell r="AO148">
            <v>86.16</v>
          </cell>
          <cell r="AP148">
            <v>12.92</v>
          </cell>
          <cell r="AQ148">
            <v>15</v>
          </cell>
          <cell r="AR148">
            <v>205</v>
          </cell>
        </row>
        <row r="148">
          <cell r="AY148">
            <v>5830.68</v>
          </cell>
          <cell r="AZ148">
            <v>25.37</v>
          </cell>
        </row>
        <row r="148">
          <cell r="BB148">
            <v>0</v>
          </cell>
          <cell r="BC148">
            <v>0</v>
          </cell>
        </row>
        <row r="148">
          <cell r="BJ148">
            <v>5805.31</v>
          </cell>
        </row>
        <row r="148">
          <cell r="BL148">
            <v>0</v>
          </cell>
          <cell r="BM148">
            <v>22.9079365079365</v>
          </cell>
          <cell r="BN148">
            <v>20.4772839506173</v>
          </cell>
          <cell r="BO148" t="str">
            <v>430281198712019195</v>
          </cell>
          <cell r="BP148" t="str">
            <v>合同工</v>
          </cell>
          <cell r="BQ148">
            <v>648.72</v>
          </cell>
          <cell r="BR148" t="str">
            <v>430281198712019195</v>
          </cell>
          <cell r="BS148" t="str">
            <v>光华荣昌</v>
          </cell>
        </row>
        <row r="149">
          <cell r="C149" t="str">
            <v>袁登宇</v>
          </cell>
          <cell r="D149" t="str">
            <v>生产制造部</v>
          </cell>
          <cell r="E149">
            <v>45722</v>
          </cell>
          <cell r="F149" t="str">
            <v>发泡操作工</v>
          </cell>
          <cell r="G149">
            <v>45778</v>
          </cell>
          <cell r="H149">
            <v>26</v>
          </cell>
          <cell r="I149">
            <v>28</v>
          </cell>
        </row>
        <row r="149">
          <cell r="M149">
            <v>118.109238</v>
          </cell>
          <cell r="N149">
            <v>3007.058664</v>
          </cell>
          <cell r="O149">
            <v>1604.61538461538</v>
          </cell>
          <cell r="P149">
            <v>0</v>
          </cell>
        </row>
        <row r="149">
          <cell r="R149">
            <v>300</v>
          </cell>
        </row>
        <row r="149">
          <cell r="U149">
            <v>5362.73284821538</v>
          </cell>
        </row>
        <row r="149">
          <cell r="W149">
            <v>261</v>
          </cell>
        </row>
        <row r="149">
          <cell r="AA149">
            <v>224</v>
          </cell>
        </row>
        <row r="149">
          <cell r="AD149">
            <v>200</v>
          </cell>
        </row>
        <row r="149">
          <cell r="AF149">
            <v>560</v>
          </cell>
        </row>
        <row r="149">
          <cell r="AI149">
            <v>-10</v>
          </cell>
        </row>
        <row r="149">
          <cell r="AM149">
            <v>6597.73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</row>
        <row r="149">
          <cell r="AY149">
            <v>6597.73</v>
          </cell>
          <cell r="AZ149">
            <v>0</v>
          </cell>
        </row>
        <row r="149">
          <cell r="BB149">
            <v>0</v>
          </cell>
          <cell r="BC149">
            <v>0</v>
          </cell>
        </row>
        <row r="149">
          <cell r="BJ149">
            <v>6597.73</v>
          </cell>
        </row>
        <row r="149">
          <cell r="BL149" t="str">
            <v>2025/6/13离职</v>
          </cell>
          <cell r="BM149">
            <v>22.4412585034014</v>
          </cell>
          <cell r="BN149">
            <v>22.4412585034014</v>
          </cell>
        </row>
        <row r="149">
          <cell r="BP149" t="str">
            <v>劳务工-劳务发放</v>
          </cell>
          <cell r="BQ149">
            <v>0</v>
          </cell>
          <cell r="BR149" t="str">
            <v>430204199008033219</v>
          </cell>
          <cell r="BS149" t="str">
            <v>湘潭思泉</v>
          </cell>
        </row>
        <row r="150">
          <cell r="C150" t="str">
            <v>马凤</v>
          </cell>
          <cell r="D150" t="str">
            <v>生产制造部</v>
          </cell>
          <cell r="E150">
            <v>45705</v>
          </cell>
          <cell r="F150" t="str">
            <v>发泡操作工</v>
          </cell>
          <cell r="G150">
            <v>45778</v>
          </cell>
          <cell r="H150">
            <v>26</v>
          </cell>
          <cell r="I150">
            <v>28</v>
          </cell>
        </row>
        <row r="150">
          <cell r="M150">
            <v>119.23</v>
          </cell>
          <cell r="N150">
            <v>3038.44</v>
          </cell>
          <cell r="O150">
            <v>1604.61538461538</v>
          </cell>
          <cell r="P150">
            <v>0</v>
          </cell>
        </row>
        <row r="150">
          <cell r="R150">
            <v>300</v>
          </cell>
        </row>
        <row r="150">
          <cell r="U150">
            <v>5398.82138461538</v>
          </cell>
        </row>
        <row r="150">
          <cell r="W150">
            <v>264</v>
          </cell>
        </row>
        <row r="150">
          <cell r="AA150">
            <v>224</v>
          </cell>
        </row>
        <row r="150">
          <cell r="AD150">
            <v>200</v>
          </cell>
        </row>
        <row r="150">
          <cell r="AF150">
            <v>560</v>
          </cell>
          <cell r="AG150">
            <v>400</v>
          </cell>
        </row>
        <row r="150">
          <cell r="AM150">
            <v>7046.82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0">
          <cell r="AY150">
            <v>7046.82</v>
          </cell>
          <cell r="AZ150">
            <v>0</v>
          </cell>
        </row>
        <row r="150">
          <cell r="BB150">
            <v>0</v>
          </cell>
          <cell r="BC150">
            <v>0</v>
          </cell>
          <cell r="BD150">
            <v>5</v>
          </cell>
        </row>
        <row r="150">
          <cell r="BJ150">
            <v>7041.82</v>
          </cell>
        </row>
        <row r="150">
          <cell r="BL150">
            <v>0</v>
          </cell>
          <cell r="BM150">
            <v>23.9687755102041</v>
          </cell>
          <cell r="BN150">
            <v>23.951768707483</v>
          </cell>
        </row>
        <row r="150">
          <cell r="BP150" t="str">
            <v>劳务工-劳务发放</v>
          </cell>
          <cell r="BQ150">
            <v>0</v>
          </cell>
          <cell r="BR150" t="str">
            <v>430321199306139048</v>
          </cell>
          <cell r="BS150" t="str">
            <v>湘潭思泉</v>
          </cell>
        </row>
        <row r="151">
          <cell r="C151" t="str">
            <v>李需</v>
          </cell>
          <cell r="D151" t="str">
            <v>生产制造部</v>
          </cell>
          <cell r="E151">
            <v>45591</v>
          </cell>
          <cell r="F151" t="str">
            <v>发泡检验员</v>
          </cell>
          <cell r="G151">
            <v>45778</v>
          </cell>
          <cell r="H151">
            <v>26</v>
          </cell>
          <cell r="I151">
            <v>29</v>
          </cell>
        </row>
        <row r="151">
          <cell r="M151">
            <v>119.23</v>
          </cell>
          <cell r="N151">
            <v>3157.67</v>
          </cell>
          <cell r="O151">
            <v>1661.92307692308</v>
          </cell>
          <cell r="P151">
            <v>0</v>
          </cell>
          <cell r="Q151">
            <v>1.15</v>
          </cell>
          <cell r="R151">
            <v>300</v>
          </cell>
        </row>
        <row r="151">
          <cell r="U151">
            <v>5593.24357692308</v>
          </cell>
        </row>
        <row r="151">
          <cell r="W151">
            <v>264</v>
          </cell>
        </row>
        <row r="151">
          <cell r="AA151">
            <v>232</v>
          </cell>
        </row>
        <row r="151">
          <cell r="AD151">
            <v>200</v>
          </cell>
        </row>
        <row r="151">
          <cell r="AF151">
            <v>572</v>
          </cell>
          <cell r="AG151">
            <v>400</v>
          </cell>
        </row>
        <row r="151">
          <cell r="AI151">
            <v>-10</v>
          </cell>
        </row>
        <row r="151">
          <cell r="AM151">
            <v>7251.24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1">
          <cell r="AY151">
            <v>7251.24</v>
          </cell>
          <cell r="AZ151">
            <v>0</v>
          </cell>
        </row>
        <row r="151">
          <cell r="BB151">
            <v>0</v>
          </cell>
          <cell r="BC151">
            <v>0</v>
          </cell>
        </row>
        <row r="151">
          <cell r="BJ151">
            <v>7251.24</v>
          </cell>
        </row>
        <row r="151">
          <cell r="BL151">
            <v>0</v>
          </cell>
          <cell r="BM151">
            <v>23.8135960591133</v>
          </cell>
          <cell r="BN151">
            <v>23.8135960591133</v>
          </cell>
          <cell r="BO151" t="str">
            <v>430281198610134520</v>
          </cell>
          <cell r="BP151" t="str">
            <v>劳务工-劳务发放</v>
          </cell>
          <cell r="BQ151">
            <v>0</v>
          </cell>
          <cell r="BR151" t="str">
            <v>430281198610134520</v>
          </cell>
          <cell r="BS151" t="str">
            <v>湖南诚展</v>
          </cell>
        </row>
        <row r="152">
          <cell r="C152" t="str">
            <v>贺王瑜</v>
          </cell>
          <cell r="D152" t="str">
            <v>技术质量部</v>
          </cell>
          <cell r="E152">
            <v>41573</v>
          </cell>
          <cell r="F152" t="str">
            <v>总装检验员</v>
          </cell>
          <cell r="G152">
            <v>45778</v>
          </cell>
          <cell r="H152">
            <v>21</v>
          </cell>
          <cell r="I152">
            <v>21</v>
          </cell>
        </row>
        <row r="152">
          <cell r="L152">
            <v>6738.66</v>
          </cell>
          <cell r="M152">
            <v>118.64766292816</v>
          </cell>
          <cell r="N152">
            <v>2031.42657653834</v>
          </cell>
          <cell r="O152">
            <v>1390</v>
          </cell>
        </row>
        <row r="152">
          <cell r="Q152">
            <v>1.05</v>
          </cell>
        </row>
        <row r="152">
          <cell r="U152">
            <v>3522.99790536526</v>
          </cell>
        </row>
        <row r="152">
          <cell r="W152">
            <v>273</v>
          </cell>
          <cell r="X152">
            <v>220</v>
          </cell>
        </row>
        <row r="152">
          <cell r="AD152">
            <v>145.706884615385</v>
          </cell>
        </row>
        <row r="152">
          <cell r="AF152">
            <v>264</v>
          </cell>
        </row>
        <row r="152">
          <cell r="AM152">
            <v>4425.7</v>
          </cell>
          <cell r="AN152">
            <v>361.6</v>
          </cell>
          <cell r="AO152">
            <v>90.4</v>
          </cell>
          <cell r="AP152">
            <v>13.56</v>
          </cell>
          <cell r="AQ152">
            <v>15</v>
          </cell>
          <cell r="AR152">
            <v>226</v>
          </cell>
        </row>
        <row r="152">
          <cell r="AY152">
            <v>3719.14</v>
          </cell>
          <cell r="AZ152">
            <v>0</v>
          </cell>
        </row>
        <row r="152">
          <cell r="BB152">
            <v>0</v>
          </cell>
          <cell r="BC152">
            <v>0</v>
          </cell>
        </row>
        <row r="152">
          <cell r="BJ152">
            <v>3719.14</v>
          </cell>
        </row>
        <row r="152">
          <cell r="BL152">
            <v>0</v>
          </cell>
          <cell r="BM152">
            <v>20.071201814059</v>
          </cell>
          <cell r="BN152">
            <v>16.8668480725624</v>
          </cell>
          <cell r="BO152" t="str">
            <v>430203197207186036</v>
          </cell>
          <cell r="BP152" t="str">
            <v>合同工</v>
          </cell>
          <cell r="BQ152">
            <v>691.56</v>
          </cell>
          <cell r="BR152" t="str">
            <v>430203197207186036</v>
          </cell>
          <cell r="BS152" t="str">
            <v>光华荣昌</v>
          </cell>
        </row>
        <row r="153">
          <cell r="C153" t="str">
            <v>罗亚南</v>
          </cell>
          <cell r="D153" t="str">
            <v>生产制造部</v>
          </cell>
          <cell r="E153">
            <v>41612</v>
          </cell>
          <cell r="F153" t="str">
            <v>总装车间</v>
          </cell>
          <cell r="G153">
            <v>45778</v>
          </cell>
          <cell r="H153">
            <v>22.5</v>
          </cell>
          <cell r="I153">
            <v>22.5</v>
          </cell>
        </row>
        <row r="153">
          <cell r="L153">
            <v>6738.66</v>
          </cell>
          <cell r="M153">
            <v>118.64766292816</v>
          </cell>
          <cell r="N153">
            <v>2369.5724158836</v>
          </cell>
          <cell r="O153">
            <v>1390</v>
          </cell>
        </row>
        <row r="153">
          <cell r="Q153">
            <v>0</v>
          </cell>
        </row>
        <row r="153">
          <cell r="U153">
            <v>3759.5724158836</v>
          </cell>
        </row>
        <row r="153">
          <cell r="W153">
            <v>288</v>
          </cell>
          <cell r="X153">
            <v>220</v>
          </cell>
        </row>
        <row r="153">
          <cell r="AD153">
            <v>1580</v>
          </cell>
        </row>
        <row r="153">
          <cell r="AF153">
            <v>288</v>
          </cell>
        </row>
        <row r="153">
          <cell r="AI153">
            <v>-20</v>
          </cell>
        </row>
        <row r="153">
          <cell r="AL153">
            <v>-2612.08</v>
          </cell>
          <cell r="AM153">
            <v>3503.49</v>
          </cell>
          <cell r="AN153">
            <v>446.4</v>
          </cell>
          <cell r="AO153">
            <v>111.6</v>
          </cell>
          <cell r="AP153">
            <v>16.74</v>
          </cell>
          <cell r="AQ153">
            <v>15</v>
          </cell>
          <cell r="AR153">
            <v>279</v>
          </cell>
        </row>
        <row r="153">
          <cell r="AY153">
            <v>2634.75</v>
          </cell>
          <cell r="AZ153">
            <v>0</v>
          </cell>
        </row>
        <row r="153">
          <cell r="BB153">
            <v>0</v>
          </cell>
          <cell r="BC153">
            <v>0</v>
          </cell>
          <cell r="BD153">
            <v>55.75</v>
          </cell>
        </row>
        <row r="153">
          <cell r="BJ153">
            <v>2579</v>
          </cell>
        </row>
        <row r="153">
          <cell r="BL153">
            <v>0</v>
          </cell>
          <cell r="BM153">
            <v>14.8295873015873</v>
          </cell>
          <cell r="BN153">
            <v>10.9164021164021</v>
          </cell>
          <cell r="BO153" t="str">
            <v>430202197709246071</v>
          </cell>
          <cell r="BP153" t="str">
            <v>合同工</v>
          </cell>
          <cell r="BQ153">
            <v>853.74</v>
          </cell>
          <cell r="BR153" t="str">
            <v>430202197709246071</v>
          </cell>
          <cell r="BS153" t="str">
            <v>光华荣昌</v>
          </cell>
        </row>
        <row r="154">
          <cell r="C154" t="str">
            <v>欧响亮</v>
          </cell>
          <cell r="D154" t="str">
            <v>生产制造部</v>
          </cell>
          <cell r="E154">
            <v>43595</v>
          </cell>
          <cell r="F154" t="str">
            <v>总装前排</v>
          </cell>
          <cell r="G154">
            <v>45778</v>
          </cell>
          <cell r="H154">
            <v>23</v>
          </cell>
          <cell r="I154">
            <v>22</v>
          </cell>
        </row>
        <row r="154">
          <cell r="L154">
            <v>6738.66</v>
          </cell>
          <cell r="M154">
            <v>118.64766292816</v>
          </cell>
          <cell r="N154">
            <v>1805.99601697484</v>
          </cell>
          <cell r="O154">
            <v>1329.5652173913</v>
          </cell>
        </row>
        <row r="154">
          <cell r="Q154">
            <v>4.25</v>
          </cell>
        </row>
        <row r="154">
          <cell r="U154">
            <v>3135.56123436615</v>
          </cell>
        </row>
        <row r="154">
          <cell r="W154">
            <v>285</v>
          </cell>
          <cell r="X154">
            <v>100</v>
          </cell>
        </row>
        <row r="154">
          <cell r="Z154">
            <v>0</v>
          </cell>
        </row>
        <row r="154">
          <cell r="AD154">
            <v>1196.16596153846</v>
          </cell>
        </row>
        <row r="154">
          <cell r="AF154">
            <v>284</v>
          </cell>
        </row>
        <row r="154">
          <cell r="AI154">
            <v>-10</v>
          </cell>
        </row>
        <row r="154">
          <cell r="AM154">
            <v>4990.73</v>
          </cell>
          <cell r="AN154">
            <v>348.8</v>
          </cell>
          <cell r="AO154">
            <v>87.2</v>
          </cell>
          <cell r="AP154">
            <v>13.08</v>
          </cell>
          <cell r="AQ154">
            <v>15</v>
          </cell>
          <cell r="AR154">
            <v>218</v>
          </cell>
        </row>
        <row r="154">
          <cell r="AY154">
            <v>4308.65</v>
          </cell>
          <cell r="AZ154">
            <v>0</v>
          </cell>
        </row>
        <row r="154">
          <cell r="BB154">
            <v>0</v>
          </cell>
          <cell r="BC154">
            <v>0</v>
          </cell>
        </row>
        <row r="154">
          <cell r="BJ154">
            <v>4308.65</v>
          </cell>
        </row>
        <row r="154">
          <cell r="BL154">
            <v>0</v>
          </cell>
          <cell r="BM154">
            <v>21.6048917748918</v>
          </cell>
          <cell r="BN154">
            <v>18.6521645021645</v>
          </cell>
          <cell r="BO154" t="str">
            <v>430221199006283835</v>
          </cell>
          <cell r="BP154" t="str">
            <v>合同工</v>
          </cell>
          <cell r="BQ154">
            <v>667.08</v>
          </cell>
          <cell r="BR154" t="str">
            <v>430221199006283835</v>
          </cell>
          <cell r="BS154" t="str">
            <v>光华荣昌</v>
          </cell>
        </row>
        <row r="155">
          <cell r="C155" t="str">
            <v>杨亮亮</v>
          </cell>
          <cell r="D155" t="str">
            <v>生产制造部</v>
          </cell>
          <cell r="E155">
            <v>43685</v>
          </cell>
          <cell r="F155" t="str">
            <v>总装前排</v>
          </cell>
          <cell r="G155">
            <v>45778</v>
          </cell>
          <cell r="H155">
            <v>22.5</v>
          </cell>
          <cell r="I155">
            <v>22.5</v>
          </cell>
        </row>
        <row r="155">
          <cell r="L155">
            <v>6738.66</v>
          </cell>
          <cell r="M155">
            <v>118.64766292816</v>
          </cell>
          <cell r="N155">
            <v>1983.96751136708</v>
          </cell>
          <cell r="O155">
            <v>1390</v>
          </cell>
        </row>
        <row r="155">
          <cell r="Q155">
            <v>3.25</v>
          </cell>
        </row>
        <row r="155">
          <cell r="U155">
            <v>3373.96751136708</v>
          </cell>
        </row>
        <row r="155">
          <cell r="W155">
            <v>267</v>
          </cell>
          <cell r="X155">
            <v>100</v>
          </cell>
        </row>
        <row r="155">
          <cell r="AD155">
            <v>659.9475</v>
          </cell>
        </row>
        <row r="155">
          <cell r="AF155">
            <v>284</v>
          </cell>
        </row>
        <row r="155">
          <cell r="AM155">
            <v>4684.92</v>
          </cell>
          <cell r="AN155">
            <v>358.32</v>
          </cell>
          <cell r="AO155">
            <v>89.58</v>
          </cell>
          <cell r="AP155">
            <v>13.44</v>
          </cell>
          <cell r="AQ155">
            <v>15</v>
          </cell>
        </row>
        <row r="155">
          <cell r="AY155">
            <v>4208.58</v>
          </cell>
          <cell r="AZ155">
            <v>0</v>
          </cell>
        </row>
        <row r="155">
          <cell r="BB155">
            <v>0</v>
          </cell>
          <cell r="BC155">
            <v>0</v>
          </cell>
        </row>
        <row r="155">
          <cell r="BJ155">
            <v>4208.58</v>
          </cell>
        </row>
        <row r="155">
          <cell r="BL155">
            <v>0</v>
          </cell>
          <cell r="BM155">
            <v>19.8303492063492</v>
          </cell>
          <cell r="BN155">
            <v>17.8140952380952</v>
          </cell>
          <cell r="BO155" t="str">
            <v>430224198601162717</v>
          </cell>
          <cell r="BP155" t="str">
            <v>劳务工</v>
          </cell>
          <cell r="BQ155">
            <v>461.34</v>
          </cell>
          <cell r="BR155" t="str">
            <v>430224198601162717</v>
          </cell>
          <cell r="BS155" t="str">
            <v>鑫起</v>
          </cell>
        </row>
        <row r="156">
          <cell r="C156" t="str">
            <v>吴陈</v>
          </cell>
          <cell r="D156" t="str">
            <v>生产制造部</v>
          </cell>
          <cell r="E156">
            <v>42107</v>
          </cell>
          <cell r="F156" t="str">
            <v>总装前排</v>
          </cell>
          <cell r="G156">
            <v>45778</v>
          </cell>
          <cell r="H156">
            <v>21.5</v>
          </cell>
          <cell r="I156">
            <v>21.5</v>
          </cell>
        </row>
        <row r="156">
          <cell r="L156">
            <v>6738.66</v>
          </cell>
          <cell r="M156">
            <v>118.64766292816</v>
          </cell>
          <cell r="N156">
            <v>1906.84653046378</v>
          </cell>
          <cell r="O156">
            <v>1390</v>
          </cell>
        </row>
        <row r="156">
          <cell r="Q156">
            <v>2.9</v>
          </cell>
        </row>
        <row r="156">
          <cell r="U156">
            <v>3296.84653046378</v>
          </cell>
        </row>
        <row r="156">
          <cell r="W156">
            <v>273</v>
          </cell>
          <cell r="X156">
            <v>180</v>
          </cell>
        </row>
        <row r="156">
          <cell r="AD156">
            <v>402.428538461538</v>
          </cell>
        </row>
        <row r="156">
          <cell r="AF156">
            <v>280</v>
          </cell>
        </row>
        <row r="156">
          <cell r="AI156">
            <v>-10</v>
          </cell>
        </row>
        <row r="156">
          <cell r="AM156">
            <v>4422.28</v>
          </cell>
          <cell r="AN156">
            <v>364.8</v>
          </cell>
          <cell r="AO156">
            <v>91.2</v>
          </cell>
          <cell r="AP156">
            <v>13.68</v>
          </cell>
          <cell r="AQ156">
            <v>15</v>
          </cell>
          <cell r="AR156">
            <v>228</v>
          </cell>
        </row>
        <row r="156">
          <cell r="AY156">
            <v>3709.6</v>
          </cell>
          <cell r="AZ156">
            <v>0</v>
          </cell>
        </row>
        <row r="156">
          <cell r="BB156">
            <v>0</v>
          </cell>
          <cell r="BC156">
            <v>0</v>
          </cell>
        </row>
        <row r="156">
          <cell r="BJ156">
            <v>3709.6</v>
          </cell>
        </row>
        <row r="156">
          <cell r="BL156">
            <v>0</v>
          </cell>
          <cell r="BM156">
            <v>19.5892801771872</v>
          </cell>
          <cell r="BN156">
            <v>16.4323366555925</v>
          </cell>
          <cell r="BO156" t="str">
            <v>430203199001137035</v>
          </cell>
          <cell r="BP156" t="str">
            <v>合同工</v>
          </cell>
          <cell r="BQ156">
            <v>697.68</v>
          </cell>
          <cell r="BR156" t="str">
            <v>430203199001137035</v>
          </cell>
          <cell r="BS156" t="str">
            <v>光华荣昌</v>
          </cell>
        </row>
        <row r="157">
          <cell r="C157" t="str">
            <v>易任红</v>
          </cell>
          <cell r="D157" t="str">
            <v>生产制造部</v>
          </cell>
          <cell r="E157">
            <v>41332</v>
          </cell>
          <cell r="F157" t="str">
            <v>总装前排</v>
          </cell>
          <cell r="G157">
            <v>45778</v>
          </cell>
          <cell r="H157">
            <v>23.5</v>
          </cell>
          <cell r="I157">
            <v>21.5</v>
          </cell>
        </row>
        <row r="157">
          <cell r="L157">
            <v>6738.66</v>
          </cell>
          <cell r="M157">
            <v>118.64766292816</v>
          </cell>
          <cell r="N157">
            <v>1847.5226989997</v>
          </cell>
          <cell r="O157">
            <v>1271.70212765957</v>
          </cell>
        </row>
        <row r="157">
          <cell r="Q157">
            <v>3.4</v>
          </cell>
        </row>
        <row r="157">
          <cell r="U157">
            <v>3119.22482665927</v>
          </cell>
        </row>
        <row r="157">
          <cell r="W157">
            <v>279</v>
          </cell>
          <cell r="X157">
            <v>240</v>
          </cell>
        </row>
        <row r="157">
          <cell r="AD157">
            <v>471.812769230769</v>
          </cell>
        </row>
        <row r="157">
          <cell r="AF157">
            <v>272</v>
          </cell>
        </row>
        <row r="157">
          <cell r="AM157">
            <v>4382.04</v>
          </cell>
          <cell r="AN157">
            <v>0</v>
          </cell>
          <cell r="AO157">
            <v>96.52</v>
          </cell>
          <cell r="AP157">
            <v>0</v>
          </cell>
          <cell r="AQ157">
            <v>15</v>
          </cell>
        </row>
        <row r="157">
          <cell r="AY157">
            <v>4270.52</v>
          </cell>
          <cell r="AZ157">
            <v>0</v>
          </cell>
        </row>
        <row r="157">
          <cell r="BB157">
            <v>0</v>
          </cell>
          <cell r="BC157">
            <v>0</v>
          </cell>
        </row>
        <row r="157">
          <cell r="BJ157">
            <v>4270.52</v>
          </cell>
        </row>
        <row r="157">
          <cell r="BL157">
            <v>0</v>
          </cell>
          <cell r="BM157">
            <v>19.4110299003322</v>
          </cell>
          <cell r="BN157">
            <v>18.9170321151716</v>
          </cell>
          <cell r="BO157" t="str">
            <v>430211196612110014</v>
          </cell>
          <cell r="BP157" t="str">
            <v>劳务工</v>
          </cell>
          <cell r="BQ157">
            <v>96.52</v>
          </cell>
          <cell r="BR157" t="str">
            <v>430211196612110014</v>
          </cell>
          <cell r="BS157" t="str">
            <v>鑫起</v>
          </cell>
        </row>
        <row r="158">
          <cell r="C158" t="str">
            <v>刘明</v>
          </cell>
          <cell r="D158" t="str">
            <v>生产制造部</v>
          </cell>
          <cell r="E158">
            <v>44306</v>
          </cell>
          <cell r="F158" t="str">
            <v>总装前排</v>
          </cell>
          <cell r="G158">
            <v>45778</v>
          </cell>
          <cell r="H158">
            <v>21.5</v>
          </cell>
          <cell r="I158">
            <v>21.5</v>
          </cell>
        </row>
        <row r="158">
          <cell r="L158">
            <v>6738.66</v>
          </cell>
          <cell r="M158">
            <v>118.64766292816</v>
          </cell>
          <cell r="N158">
            <v>2250.92475295544</v>
          </cell>
          <cell r="O158">
            <v>1390</v>
          </cell>
        </row>
        <row r="158">
          <cell r="Q158">
            <v>0</v>
          </cell>
        </row>
        <row r="158">
          <cell r="U158">
            <v>3640.92475295544</v>
          </cell>
        </row>
        <row r="158">
          <cell r="W158">
            <v>282</v>
          </cell>
          <cell r="X158">
            <v>60</v>
          </cell>
        </row>
        <row r="158">
          <cell r="AD158">
            <v>1357.24</v>
          </cell>
        </row>
        <row r="158">
          <cell r="AF158">
            <v>276</v>
          </cell>
        </row>
        <row r="158">
          <cell r="AM158">
            <v>5616.16</v>
          </cell>
          <cell r="AN158">
            <v>344.88</v>
          </cell>
          <cell r="AO158">
            <v>86.22</v>
          </cell>
          <cell r="AP158">
            <v>12.93</v>
          </cell>
          <cell r="AQ158">
            <v>15</v>
          </cell>
        </row>
        <row r="158">
          <cell r="AY158">
            <v>5157.13</v>
          </cell>
          <cell r="AZ158">
            <v>1.53</v>
          </cell>
        </row>
        <row r="158">
          <cell r="BB158">
            <v>0</v>
          </cell>
          <cell r="BC158">
            <v>0</v>
          </cell>
          <cell r="BD158">
            <v>55.75</v>
          </cell>
        </row>
        <row r="158">
          <cell r="BJ158">
            <v>5099.85</v>
          </cell>
        </row>
        <row r="158">
          <cell r="BL158">
            <v>0</v>
          </cell>
          <cell r="BM158">
            <v>24.8777851605759</v>
          </cell>
          <cell r="BN158">
            <v>22.5906976744186</v>
          </cell>
          <cell r="BO158" t="str">
            <v>430221198411125318</v>
          </cell>
          <cell r="BP158" t="str">
            <v>劳务工</v>
          </cell>
          <cell r="BQ158">
            <v>444.03</v>
          </cell>
          <cell r="BR158" t="str">
            <v>430221198411125318</v>
          </cell>
          <cell r="BS158" t="str">
            <v>鑫起</v>
          </cell>
        </row>
        <row r="159">
          <cell r="C159" t="str">
            <v>刘文强</v>
          </cell>
          <cell r="D159" t="str">
            <v>生产制造部</v>
          </cell>
          <cell r="E159">
            <v>42554</v>
          </cell>
          <cell r="F159" t="str">
            <v>总装前排</v>
          </cell>
          <cell r="G159">
            <v>45778</v>
          </cell>
          <cell r="H159">
            <v>21.5</v>
          </cell>
          <cell r="I159">
            <v>21.5</v>
          </cell>
        </row>
        <row r="159">
          <cell r="L159">
            <v>6738.66</v>
          </cell>
          <cell r="M159">
            <v>118.64766292816</v>
          </cell>
          <cell r="N159">
            <v>1906.84653046378</v>
          </cell>
          <cell r="O159">
            <v>1390</v>
          </cell>
        </row>
        <row r="159">
          <cell r="Q159">
            <v>2.9</v>
          </cell>
        </row>
        <row r="159">
          <cell r="U159">
            <v>3296.84653046378</v>
          </cell>
        </row>
        <row r="159">
          <cell r="W159">
            <v>276</v>
          </cell>
          <cell r="X159">
            <v>160</v>
          </cell>
        </row>
        <row r="159">
          <cell r="AD159">
            <v>402.428538461538</v>
          </cell>
        </row>
        <row r="159">
          <cell r="AF159">
            <v>280</v>
          </cell>
        </row>
        <row r="159">
          <cell r="AM159">
            <v>4415.28</v>
          </cell>
          <cell r="AN159">
            <v>355.2</v>
          </cell>
          <cell r="AO159">
            <v>88.8</v>
          </cell>
          <cell r="AP159">
            <v>13.32</v>
          </cell>
          <cell r="AQ159">
            <v>15</v>
          </cell>
          <cell r="AR159">
            <v>222</v>
          </cell>
        </row>
        <row r="159">
          <cell r="AY159">
            <v>3720.96</v>
          </cell>
          <cell r="AZ159">
            <v>0</v>
          </cell>
        </row>
        <row r="159">
          <cell r="BB159">
            <v>0</v>
          </cell>
          <cell r="BC159">
            <v>0</v>
          </cell>
        </row>
        <row r="159">
          <cell r="BJ159">
            <v>3720.96</v>
          </cell>
        </row>
        <row r="159">
          <cell r="BL159">
            <v>0</v>
          </cell>
          <cell r="BM159">
            <v>19.5582724252492</v>
          </cell>
          <cell r="BN159">
            <v>16.482657807309</v>
          </cell>
          <cell r="BO159" t="str">
            <v>430921198101045118</v>
          </cell>
          <cell r="BP159" t="str">
            <v>合同工</v>
          </cell>
          <cell r="BQ159">
            <v>679.32</v>
          </cell>
          <cell r="BR159" t="str">
            <v>430921198101045118</v>
          </cell>
          <cell r="BS159" t="str">
            <v>光华荣昌</v>
          </cell>
        </row>
        <row r="160">
          <cell r="C160" t="str">
            <v>刘谦</v>
          </cell>
          <cell r="D160" t="str">
            <v>生产制造部</v>
          </cell>
          <cell r="E160">
            <v>42783</v>
          </cell>
          <cell r="F160" t="str">
            <v>总装前排</v>
          </cell>
          <cell r="G160">
            <v>45778</v>
          </cell>
          <cell r="H160">
            <v>22</v>
          </cell>
          <cell r="I160">
            <v>22</v>
          </cell>
        </row>
        <row r="160">
          <cell r="L160">
            <v>6738.66</v>
          </cell>
          <cell r="M160">
            <v>118.64766292816</v>
          </cell>
          <cell r="N160">
            <v>1972.10274507426</v>
          </cell>
          <cell r="O160">
            <v>1390</v>
          </cell>
        </row>
        <row r="160">
          <cell r="Q160">
            <v>2.85</v>
          </cell>
        </row>
        <row r="160">
          <cell r="U160">
            <v>3362.10274507426</v>
          </cell>
        </row>
        <row r="160">
          <cell r="W160">
            <v>270</v>
          </cell>
          <cell r="X160">
            <v>160</v>
          </cell>
        </row>
        <row r="160">
          <cell r="AD160">
            <v>395.490115384615</v>
          </cell>
        </row>
        <row r="160">
          <cell r="AF160">
            <v>272</v>
          </cell>
        </row>
        <row r="160">
          <cell r="AM160">
            <v>4459.59</v>
          </cell>
          <cell r="AN160">
            <v>355.2</v>
          </cell>
          <cell r="AO160">
            <v>88.8</v>
          </cell>
          <cell r="AP160">
            <v>13.32</v>
          </cell>
          <cell r="AQ160">
            <v>15</v>
          </cell>
          <cell r="AR160">
            <v>222</v>
          </cell>
        </row>
        <row r="160">
          <cell r="AY160">
            <v>3765.27</v>
          </cell>
          <cell r="AZ160">
            <v>0</v>
          </cell>
        </row>
        <row r="160">
          <cell r="BB160">
            <v>0</v>
          </cell>
          <cell r="BC160">
            <v>0</v>
          </cell>
        </row>
        <row r="160">
          <cell r="BJ160">
            <v>3765.27</v>
          </cell>
        </row>
        <row r="160">
          <cell r="BL160">
            <v>0</v>
          </cell>
          <cell r="BM160">
            <v>19.3055844155844</v>
          </cell>
          <cell r="BN160">
            <v>16.2998701298701</v>
          </cell>
          <cell r="BO160" t="str">
            <v>43028119810403683X</v>
          </cell>
          <cell r="BP160" t="str">
            <v>合同工</v>
          </cell>
          <cell r="BQ160">
            <v>679.32</v>
          </cell>
          <cell r="BR160" t="str">
            <v>43028119810403683X</v>
          </cell>
          <cell r="BS160" t="str">
            <v>光华荣昌</v>
          </cell>
        </row>
        <row r="161">
          <cell r="C161" t="str">
            <v>邓日顺</v>
          </cell>
          <cell r="D161" t="str">
            <v>生产制造部</v>
          </cell>
          <cell r="E161">
            <v>41881</v>
          </cell>
          <cell r="F161" t="str">
            <v>总装前排</v>
          </cell>
          <cell r="G161">
            <v>45778</v>
          </cell>
          <cell r="H161">
            <v>20.5</v>
          </cell>
          <cell r="I161">
            <v>20.5</v>
          </cell>
        </row>
        <row r="161">
          <cell r="L161">
            <v>6738.66</v>
          </cell>
          <cell r="M161">
            <v>118.64766292816</v>
          </cell>
          <cell r="N161">
            <v>1972.10274507426</v>
          </cell>
          <cell r="O161">
            <v>1390</v>
          </cell>
        </row>
        <row r="161">
          <cell r="Q161">
            <v>1.35</v>
          </cell>
        </row>
        <row r="161">
          <cell r="U161">
            <v>3362.10274507426</v>
          </cell>
        </row>
        <row r="161">
          <cell r="W161">
            <v>267</v>
          </cell>
          <cell r="X161">
            <v>200</v>
          </cell>
        </row>
        <row r="161">
          <cell r="AD161">
            <v>187.337423076923</v>
          </cell>
        </row>
        <row r="161">
          <cell r="AF161">
            <v>252</v>
          </cell>
        </row>
        <row r="161">
          <cell r="AM161">
            <v>4268.44</v>
          </cell>
          <cell r="AN161">
            <v>356.8</v>
          </cell>
          <cell r="AO161">
            <v>89.2</v>
          </cell>
          <cell r="AP161">
            <v>13.38</v>
          </cell>
          <cell r="AQ161">
            <v>15</v>
          </cell>
          <cell r="AR161">
            <v>223</v>
          </cell>
        </row>
        <row r="161">
          <cell r="AY161">
            <v>3571.06</v>
          </cell>
          <cell r="AZ161">
            <v>0</v>
          </cell>
        </row>
        <row r="161">
          <cell r="BB161">
            <v>0</v>
          </cell>
          <cell r="BC161">
            <v>0</v>
          </cell>
        </row>
        <row r="161">
          <cell r="BJ161">
            <v>3571.06</v>
          </cell>
        </row>
        <row r="161">
          <cell r="BL161">
            <v>0</v>
          </cell>
          <cell r="BM161">
            <v>19.8301509872242</v>
          </cell>
          <cell r="BN161">
            <v>16.5902903600465</v>
          </cell>
          <cell r="BO161" t="str">
            <v>430204199302173239</v>
          </cell>
          <cell r="BP161" t="str">
            <v>合同工</v>
          </cell>
          <cell r="BQ161">
            <v>682.38</v>
          </cell>
          <cell r="BR161" t="str">
            <v>430204199302173239</v>
          </cell>
          <cell r="BS161" t="str">
            <v>光华荣昌</v>
          </cell>
        </row>
        <row r="162">
          <cell r="C162" t="str">
            <v>李亦斌</v>
          </cell>
          <cell r="D162" t="str">
            <v>生产制造部</v>
          </cell>
          <cell r="E162">
            <v>41718</v>
          </cell>
          <cell r="F162" t="str">
            <v>总装前排</v>
          </cell>
          <cell r="G162">
            <v>45778</v>
          </cell>
          <cell r="H162">
            <v>21.5</v>
          </cell>
          <cell r="I162">
            <v>21.5</v>
          </cell>
        </row>
        <row r="162">
          <cell r="L162">
            <v>6738.66</v>
          </cell>
          <cell r="M162">
            <v>118.64766292816</v>
          </cell>
          <cell r="N162">
            <v>1859.38746529251</v>
          </cell>
          <cell r="O162">
            <v>1390</v>
          </cell>
        </row>
        <row r="162">
          <cell r="Q162">
            <v>3.3</v>
          </cell>
        </row>
        <row r="162">
          <cell r="U162">
            <v>3249.38746529251</v>
          </cell>
        </row>
        <row r="162">
          <cell r="W162">
            <v>264</v>
          </cell>
          <cell r="X162">
            <v>220</v>
          </cell>
        </row>
        <row r="162">
          <cell r="AD162">
            <v>457.935923076923</v>
          </cell>
        </row>
        <row r="162">
          <cell r="AF162">
            <v>280</v>
          </cell>
        </row>
        <row r="162">
          <cell r="AM162">
            <v>4471.32</v>
          </cell>
          <cell r="AN162">
            <v>363.2</v>
          </cell>
          <cell r="AO162">
            <v>90.8</v>
          </cell>
          <cell r="AP162">
            <v>13.62</v>
          </cell>
          <cell r="AQ162">
            <v>15</v>
          </cell>
          <cell r="AR162">
            <v>227</v>
          </cell>
        </row>
        <row r="162">
          <cell r="AY162">
            <v>3761.7</v>
          </cell>
          <cell r="AZ162">
            <v>0</v>
          </cell>
        </row>
        <row r="162">
          <cell r="BB162">
            <v>0</v>
          </cell>
          <cell r="BC162">
            <v>0</v>
          </cell>
        </row>
        <row r="162">
          <cell r="BJ162">
            <v>3761.7</v>
          </cell>
        </row>
        <row r="162">
          <cell r="BL162">
            <v>0</v>
          </cell>
          <cell r="BM162">
            <v>19.806511627907</v>
          </cell>
          <cell r="BN162">
            <v>16.663122923588</v>
          </cell>
          <cell r="BO162" t="str">
            <v>430223197710281810</v>
          </cell>
          <cell r="BP162" t="str">
            <v>合同工</v>
          </cell>
          <cell r="BQ162">
            <v>694.62</v>
          </cell>
          <cell r="BR162" t="str">
            <v>430223197710281810</v>
          </cell>
          <cell r="BS162" t="str">
            <v>光华荣昌</v>
          </cell>
        </row>
        <row r="163">
          <cell r="C163" t="str">
            <v>曹卫清</v>
          </cell>
          <cell r="D163" t="str">
            <v>生产制造部</v>
          </cell>
          <cell r="E163">
            <v>44753</v>
          </cell>
          <cell r="F163" t="str">
            <v>总装前排</v>
          </cell>
          <cell r="G163">
            <v>45778</v>
          </cell>
          <cell r="H163">
            <v>20.5</v>
          </cell>
          <cell r="I163">
            <v>20.5</v>
          </cell>
        </row>
        <row r="163">
          <cell r="L163">
            <v>6738.66</v>
          </cell>
          <cell r="M163">
            <v>118.64766292816</v>
          </cell>
          <cell r="N163">
            <v>1912.77891361018</v>
          </cell>
          <cell r="O163">
            <v>1390</v>
          </cell>
        </row>
        <row r="163">
          <cell r="Q163">
            <v>1.85</v>
          </cell>
        </row>
        <row r="163">
          <cell r="U163">
            <v>3302.77891361018</v>
          </cell>
        </row>
        <row r="163">
          <cell r="W163">
            <v>249</v>
          </cell>
          <cell r="X163">
            <v>40</v>
          </cell>
        </row>
        <row r="163">
          <cell r="AD163">
            <v>256.721653846154</v>
          </cell>
        </row>
        <row r="163">
          <cell r="AF163">
            <v>252</v>
          </cell>
        </row>
        <row r="163">
          <cell r="AI163">
            <v>-10</v>
          </cell>
        </row>
        <row r="163">
          <cell r="AM163">
            <v>4090.5</v>
          </cell>
          <cell r="AN163">
            <v>344.64</v>
          </cell>
          <cell r="AO163">
            <v>86.16</v>
          </cell>
          <cell r="AP163">
            <v>12.92</v>
          </cell>
          <cell r="AQ163">
            <v>15</v>
          </cell>
        </row>
        <row r="163">
          <cell r="AY163">
            <v>3631.78</v>
          </cell>
          <cell r="AZ163">
            <v>0</v>
          </cell>
        </row>
        <row r="163">
          <cell r="BB163">
            <v>0</v>
          </cell>
          <cell r="BC163">
            <v>0</v>
          </cell>
          <cell r="BD163">
            <v>55.75</v>
          </cell>
        </row>
        <row r="163">
          <cell r="BJ163">
            <v>3576.03</v>
          </cell>
        </row>
        <row r="163">
          <cell r="BL163">
            <v>0</v>
          </cell>
          <cell r="BM163">
            <v>19.0034843205575</v>
          </cell>
          <cell r="BN163">
            <v>16.6133797909408</v>
          </cell>
          <cell r="BO163" t="str">
            <v>432321196507103234</v>
          </cell>
          <cell r="BP163" t="str">
            <v>劳务工</v>
          </cell>
          <cell r="BQ163">
            <v>443.72</v>
          </cell>
          <cell r="BR163" t="str">
            <v>432321196507103234</v>
          </cell>
          <cell r="BS163" t="str">
            <v>鑫起</v>
          </cell>
        </row>
        <row r="164">
          <cell r="C164" t="str">
            <v>李知洋</v>
          </cell>
          <cell r="D164" t="str">
            <v>生产制造部</v>
          </cell>
          <cell r="E164">
            <v>44788</v>
          </cell>
          <cell r="F164" t="str">
            <v>总装前排</v>
          </cell>
          <cell r="G164">
            <v>45778</v>
          </cell>
          <cell r="H164">
            <v>23</v>
          </cell>
          <cell r="I164">
            <v>22.5</v>
          </cell>
        </row>
        <row r="164">
          <cell r="L164">
            <v>6738.66</v>
          </cell>
          <cell r="M164">
            <v>118.64766292816</v>
          </cell>
          <cell r="N164">
            <v>2055.15610912398</v>
          </cell>
          <cell r="O164">
            <v>1359.78260869565</v>
          </cell>
        </row>
        <row r="164">
          <cell r="Q164">
            <v>2.65</v>
          </cell>
        </row>
        <row r="164">
          <cell r="U164">
            <v>3414.93871781963</v>
          </cell>
        </row>
        <row r="164">
          <cell r="W164">
            <v>264</v>
          </cell>
          <cell r="X164">
            <v>40</v>
          </cell>
        </row>
        <row r="164">
          <cell r="AD164">
            <v>917.776423076923</v>
          </cell>
        </row>
        <row r="164">
          <cell r="AF164">
            <v>284</v>
          </cell>
        </row>
        <row r="164">
          <cell r="AI164">
            <v>-10</v>
          </cell>
        </row>
        <row r="164">
          <cell r="AM164">
            <v>4910.72</v>
          </cell>
          <cell r="AN164">
            <v>344.64</v>
          </cell>
          <cell r="AO164">
            <v>86.16</v>
          </cell>
          <cell r="AP164">
            <v>12.92</v>
          </cell>
          <cell r="AQ164">
            <v>15</v>
          </cell>
        </row>
        <row r="164">
          <cell r="AY164">
            <v>4452</v>
          </cell>
          <cell r="AZ164">
            <v>0</v>
          </cell>
        </row>
        <row r="164">
          <cell r="BB164">
            <v>0</v>
          </cell>
          <cell r="BC164">
            <v>0</v>
          </cell>
        </row>
        <row r="164">
          <cell r="BJ164">
            <v>4452</v>
          </cell>
        </row>
        <row r="164">
          <cell r="BL164">
            <v>0</v>
          </cell>
          <cell r="BM164">
            <v>20.7861164021164</v>
          </cell>
          <cell r="BN164">
            <v>18.8444444444444</v>
          </cell>
          <cell r="BO164" t="str">
            <v>430204200005271014</v>
          </cell>
          <cell r="BP164" t="str">
            <v>劳务工</v>
          </cell>
          <cell r="BQ164">
            <v>443.72</v>
          </cell>
          <cell r="BR164" t="str">
            <v>430204200005271014</v>
          </cell>
          <cell r="BS164" t="str">
            <v>鑫起</v>
          </cell>
        </row>
        <row r="165">
          <cell r="C165" t="str">
            <v>胡荣华</v>
          </cell>
          <cell r="D165" t="str">
            <v>生产制造部</v>
          </cell>
          <cell r="E165">
            <v>41518</v>
          </cell>
          <cell r="F165" t="str">
            <v>总装前排</v>
          </cell>
          <cell r="G165">
            <v>45778</v>
          </cell>
          <cell r="H165">
            <v>21.5</v>
          </cell>
          <cell r="I165">
            <v>21.5</v>
          </cell>
        </row>
        <row r="165">
          <cell r="L165">
            <v>6738.66</v>
          </cell>
          <cell r="M165">
            <v>118.64766292816</v>
          </cell>
          <cell r="N165">
            <v>2031.42657653834</v>
          </cell>
          <cell r="O165">
            <v>1390</v>
          </cell>
        </row>
        <row r="165">
          <cell r="Q165">
            <v>1.85</v>
          </cell>
        </row>
        <row r="165">
          <cell r="U165">
            <v>3421.42657653834</v>
          </cell>
        </row>
        <row r="165">
          <cell r="W165">
            <v>246</v>
          </cell>
          <cell r="X165">
            <v>220</v>
          </cell>
        </row>
        <row r="165">
          <cell r="AD165">
            <v>256.721653846154</v>
          </cell>
        </row>
        <row r="165">
          <cell r="AF165">
            <v>264</v>
          </cell>
        </row>
        <row r="165">
          <cell r="AM165">
            <v>4408.15</v>
          </cell>
          <cell r="AN165">
            <v>380.8</v>
          </cell>
          <cell r="AO165">
            <v>95.2</v>
          </cell>
          <cell r="AP165">
            <v>14.28</v>
          </cell>
          <cell r="AQ165">
            <v>15</v>
          </cell>
          <cell r="AR165">
            <v>238</v>
          </cell>
        </row>
        <row r="165">
          <cell r="AY165">
            <v>3664.87</v>
          </cell>
          <cell r="AZ165">
            <v>0</v>
          </cell>
        </row>
        <row r="165">
          <cell r="BB165">
            <v>0</v>
          </cell>
          <cell r="BC165">
            <v>0</v>
          </cell>
        </row>
        <row r="165">
          <cell r="BJ165">
            <v>3664.87</v>
          </cell>
        </row>
        <row r="165">
          <cell r="BL165">
            <v>0</v>
          </cell>
          <cell r="BM165">
            <v>19.5266888150609</v>
          </cell>
          <cell r="BN165">
            <v>16.2341971207087</v>
          </cell>
          <cell r="BO165" t="str">
            <v>430219197407087017</v>
          </cell>
          <cell r="BP165" t="str">
            <v>合同工</v>
          </cell>
          <cell r="BQ165">
            <v>728.28</v>
          </cell>
          <cell r="BR165" t="str">
            <v>430219197407087017</v>
          </cell>
          <cell r="BS165" t="str">
            <v>光华荣昌</v>
          </cell>
        </row>
        <row r="166">
          <cell r="C166" t="str">
            <v>曾李文</v>
          </cell>
          <cell r="D166" t="str">
            <v>生产制造部</v>
          </cell>
          <cell r="E166">
            <v>45116</v>
          </cell>
          <cell r="F166" t="str">
            <v>总装前排</v>
          </cell>
          <cell r="G166">
            <v>45778</v>
          </cell>
          <cell r="H166">
            <v>22.5</v>
          </cell>
          <cell r="I166">
            <v>22.5</v>
          </cell>
        </row>
        <row r="166">
          <cell r="L166">
            <v>6738.66</v>
          </cell>
          <cell r="M166">
            <v>118.64766292816</v>
          </cell>
          <cell r="N166">
            <v>2007.69704395271</v>
          </cell>
          <cell r="O166">
            <v>1390</v>
          </cell>
        </row>
        <row r="166">
          <cell r="Q166">
            <v>3.05</v>
          </cell>
        </row>
        <row r="166">
          <cell r="U166">
            <v>3397.69704395271</v>
          </cell>
        </row>
        <row r="166">
          <cell r="W166">
            <v>270</v>
          </cell>
          <cell r="X166">
            <v>20</v>
          </cell>
        </row>
        <row r="166">
          <cell r="AD166">
            <v>423.243807692308</v>
          </cell>
        </row>
        <row r="166">
          <cell r="AF166">
            <v>284</v>
          </cell>
        </row>
        <row r="166">
          <cell r="AM166">
            <v>4394.94</v>
          </cell>
          <cell r="AN166">
            <v>344.64</v>
          </cell>
          <cell r="AO166">
            <v>86.16</v>
          </cell>
          <cell r="AP166">
            <v>12.924</v>
          </cell>
          <cell r="AQ166">
            <v>15</v>
          </cell>
        </row>
        <row r="166">
          <cell r="AY166">
            <v>3936.216</v>
          </cell>
          <cell r="AZ166">
            <v>0</v>
          </cell>
        </row>
        <row r="166">
          <cell r="BB166">
            <v>0</v>
          </cell>
          <cell r="BC166">
            <v>0</v>
          </cell>
        </row>
        <row r="166">
          <cell r="BJ166">
            <v>3936.216</v>
          </cell>
        </row>
        <row r="166">
          <cell r="BL166">
            <v>0</v>
          </cell>
          <cell r="BM166">
            <v>18.6029206349206</v>
          </cell>
          <cell r="BN166">
            <v>16.6612317460317</v>
          </cell>
          <cell r="BO166" t="str">
            <v>430225198404252517</v>
          </cell>
          <cell r="BP166" t="str">
            <v>劳务工</v>
          </cell>
          <cell r="BQ166">
            <v>443.724</v>
          </cell>
          <cell r="BR166" t="str">
            <v>430225198404252517</v>
          </cell>
          <cell r="BS166" t="str">
            <v>深圳诚展</v>
          </cell>
        </row>
        <row r="167">
          <cell r="C167" t="str">
            <v>罗鹏</v>
          </cell>
          <cell r="D167" t="str">
            <v>生产制造部</v>
          </cell>
          <cell r="E167">
            <v>41213</v>
          </cell>
          <cell r="F167" t="str">
            <v>总装前排</v>
          </cell>
          <cell r="G167">
            <v>45778</v>
          </cell>
          <cell r="H167">
            <v>22.5</v>
          </cell>
          <cell r="I167">
            <v>22.5</v>
          </cell>
        </row>
        <row r="167">
          <cell r="L167">
            <v>6738.66</v>
          </cell>
          <cell r="M167">
            <v>118.64766292816</v>
          </cell>
          <cell r="N167">
            <v>2025.49419339194</v>
          </cell>
          <cell r="O167">
            <v>1390</v>
          </cell>
        </row>
        <row r="167">
          <cell r="Q167">
            <v>2.9</v>
          </cell>
        </row>
        <row r="167">
          <cell r="U167">
            <v>3415.49419339194</v>
          </cell>
        </row>
        <row r="167">
          <cell r="W167">
            <v>282</v>
          </cell>
          <cell r="X167">
            <v>240</v>
          </cell>
        </row>
        <row r="167">
          <cell r="AD167">
            <v>596.968538461538</v>
          </cell>
        </row>
        <row r="167">
          <cell r="AF167">
            <v>292</v>
          </cell>
        </row>
        <row r="167">
          <cell r="AM167">
            <v>4826.46</v>
          </cell>
          <cell r="AN167">
            <v>420.8</v>
          </cell>
          <cell r="AO167">
            <v>105.2</v>
          </cell>
          <cell r="AP167">
            <v>15.78</v>
          </cell>
          <cell r="AQ167">
            <v>15</v>
          </cell>
          <cell r="AR167">
            <v>263</v>
          </cell>
          <cell r="AS167">
            <v>1000</v>
          </cell>
        </row>
        <row r="167">
          <cell r="AW167">
            <v>750</v>
          </cell>
        </row>
        <row r="167">
          <cell r="AY167">
            <v>2256.68</v>
          </cell>
          <cell r="AZ167">
            <v>0</v>
          </cell>
        </row>
        <row r="167">
          <cell r="BB167">
            <v>0</v>
          </cell>
          <cell r="BC167">
            <v>1750</v>
          </cell>
        </row>
        <row r="167">
          <cell r="BJ167">
            <v>4006.68</v>
          </cell>
        </row>
        <row r="167">
          <cell r="BL167">
            <v>0</v>
          </cell>
          <cell r="BM167">
            <v>20.4294603174603</v>
          </cell>
          <cell r="BN167">
            <v>16.9594920634921</v>
          </cell>
          <cell r="BO167" t="str">
            <v>430221198105216510</v>
          </cell>
          <cell r="BP167" t="str">
            <v>合同工</v>
          </cell>
          <cell r="BQ167">
            <v>804.78</v>
          </cell>
          <cell r="BR167" t="str">
            <v>430221198105216510</v>
          </cell>
          <cell r="BS167" t="str">
            <v>光华荣昌</v>
          </cell>
        </row>
        <row r="168">
          <cell r="C168" t="str">
            <v>王锋卡</v>
          </cell>
          <cell r="D168" t="str">
            <v>生产制造部</v>
          </cell>
          <cell r="E168">
            <v>45102</v>
          </cell>
          <cell r="F168" t="str">
            <v>总装前排</v>
          </cell>
          <cell r="G168">
            <v>45778</v>
          </cell>
          <cell r="H168">
            <v>22</v>
          </cell>
          <cell r="I168">
            <v>21</v>
          </cell>
        </row>
        <row r="168">
          <cell r="L168">
            <v>6738.66</v>
          </cell>
          <cell r="M168">
            <v>118.64766292816</v>
          </cell>
          <cell r="N168">
            <v>1972.10274507426</v>
          </cell>
          <cell r="O168">
            <v>1326.81818181818</v>
          </cell>
        </row>
        <row r="168">
          <cell r="Q168">
            <v>1.85</v>
          </cell>
        </row>
        <row r="168">
          <cell r="U168">
            <v>3298.92092689245</v>
          </cell>
        </row>
        <row r="168">
          <cell r="W168">
            <v>279</v>
          </cell>
          <cell r="X168">
            <v>20</v>
          </cell>
        </row>
        <row r="168">
          <cell r="AD168">
            <v>376.721653846154</v>
          </cell>
        </row>
        <row r="168">
          <cell r="AF168">
            <v>264</v>
          </cell>
        </row>
        <row r="168">
          <cell r="AM168">
            <v>4238.64</v>
          </cell>
          <cell r="AN168">
            <v>344.64</v>
          </cell>
          <cell r="AO168">
            <v>86.16</v>
          </cell>
          <cell r="AP168">
            <v>12.924</v>
          </cell>
          <cell r="AQ168">
            <v>15</v>
          </cell>
        </row>
        <row r="168">
          <cell r="AY168">
            <v>3779.916</v>
          </cell>
          <cell r="AZ168">
            <v>0</v>
          </cell>
        </row>
        <row r="168">
          <cell r="BB168">
            <v>0</v>
          </cell>
          <cell r="BC168">
            <v>0</v>
          </cell>
        </row>
        <row r="168">
          <cell r="BJ168">
            <v>3779.916</v>
          </cell>
        </row>
        <row r="168">
          <cell r="BL168">
            <v>0</v>
          </cell>
          <cell r="BM168">
            <v>19.2228571428571</v>
          </cell>
          <cell r="BN168">
            <v>17.1424761904762</v>
          </cell>
          <cell r="BO168" t="str">
            <v>430221198910145954</v>
          </cell>
          <cell r="BP168" t="str">
            <v>劳务工</v>
          </cell>
          <cell r="BQ168">
            <v>443.724</v>
          </cell>
          <cell r="BR168" t="str">
            <v>430221198910145954</v>
          </cell>
          <cell r="BS168" t="str">
            <v>深圳诚展</v>
          </cell>
        </row>
        <row r="169">
          <cell r="C169" t="str">
            <v>苏超</v>
          </cell>
          <cell r="D169" t="str">
            <v>生产制造部</v>
          </cell>
          <cell r="E169">
            <v>41884</v>
          </cell>
          <cell r="F169" t="str">
            <v>总装前排</v>
          </cell>
          <cell r="G169">
            <v>45778</v>
          </cell>
          <cell r="H169">
            <v>23</v>
          </cell>
          <cell r="I169">
            <v>23</v>
          </cell>
        </row>
        <row r="169">
          <cell r="L169">
            <v>6738.66</v>
          </cell>
          <cell r="M169">
            <v>118.64766292816</v>
          </cell>
          <cell r="N169">
            <v>2161.93900575932</v>
          </cell>
          <cell r="O169">
            <v>1390</v>
          </cell>
        </row>
        <row r="169">
          <cell r="Q169">
            <v>2.25</v>
          </cell>
        </row>
        <row r="169">
          <cell r="U169">
            <v>3551.93900575932</v>
          </cell>
        </row>
        <row r="169">
          <cell r="W169">
            <v>273</v>
          </cell>
          <cell r="X169">
            <v>200</v>
          </cell>
        </row>
        <row r="169">
          <cell r="AD169">
            <v>312.229038461538</v>
          </cell>
        </row>
        <row r="169">
          <cell r="AF169">
            <v>288</v>
          </cell>
        </row>
        <row r="169">
          <cell r="AM169">
            <v>4625.17</v>
          </cell>
          <cell r="AN169">
            <v>400</v>
          </cell>
          <cell r="AO169">
            <v>100</v>
          </cell>
          <cell r="AP169">
            <v>15</v>
          </cell>
          <cell r="AQ169">
            <v>15</v>
          </cell>
          <cell r="AR169">
            <v>250</v>
          </cell>
        </row>
        <row r="169">
          <cell r="AY169">
            <v>3845.17</v>
          </cell>
          <cell r="AZ169">
            <v>0</v>
          </cell>
        </row>
        <row r="169">
          <cell r="BB169">
            <v>0</v>
          </cell>
          <cell r="BC169">
            <v>0</v>
          </cell>
          <cell r="BD169">
            <v>28.8</v>
          </cell>
        </row>
        <row r="169">
          <cell r="BJ169">
            <v>3816.37</v>
          </cell>
        </row>
        <row r="169">
          <cell r="BL169">
            <v>0</v>
          </cell>
          <cell r="BM169">
            <v>19.1518426501035</v>
          </cell>
          <cell r="BN169">
            <v>15.8027743271222</v>
          </cell>
          <cell r="BO169" t="str">
            <v>432502198409158371</v>
          </cell>
          <cell r="BP169" t="str">
            <v>合同工</v>
          </cell>
          <cell r="BQ169">
            <v>765</v>
          </cell>
          <cell r="BR169" t="str">
            <v>432502198409158371</v>
          </cell>
          <cell r="BS169" t="str">
            <v>光华荣昌</v>
          </cell>
        </row>
        <row r="170">
          <cell r="C170" t="str">
            <v>雍期望</v>
          </cell>
          <cell r="D170" t="str">
            <v>生产制造部</v>
          </cell>
          <cell r="E170">
            <v>42602</v>
          </cell>
          <cell r="F170" t="str">
            <v>焊接普工</v>
          </cell>
          <cell r="G170">
            <v>45778</v>
          </cell>
          <cell r="H170">
            <v>20</v>
          </cell>
          <cell r="I170">
            <v>20</v>
          </cell>
        </row>
        <row r="170">
          <cell r="M170">
            <v>127.9444</v>
          </cell>
          <cell r="N170">
            <v>2558.888</v>
          </cell>
          <cell r="O170">
            <v>1390</v>
          </cell>
          <cell r="P170">
            <v>0</v>
          </cell>
        </row>
        <row r="170">
          <cell r="U170">
            <v>3948.888</v>
          </cell>
        </row>
        <row r="170">
          <cell r="W170">
            <v>291</v>
          </cell>
          <cell r="X170">
            <v>160</v>
          </cell>
        </row>
        <row r="170">
          <cell r="AD170">
            <v>120</v>
          </cell>
        </row>
        <row r="170">
          <cell r="AF170">
            <v>272</v>
          </cell>
        </row>
        <row r="170">
          <cell r="AM170">
            <v>4791.89</v>
          </cell>
          <cell r="AN170">
            <v>411.2</v>
          </cell>
          <cell r="AO170">
            <v>102.8</v>
          </cell>
          <cell r="AP170">
            <v>15.42</v>
          </cell>
          <cell r="AQ170">
            <v>15</v>
          </cell>
          <cell r="AR170">
            <v>258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3000</v>
          </cell>
        </row>
        <row r="170">
          <cell r="AY170">
            <v>989.47</v>
          </cell>
          <cell r="AZ170">
            <v>0</v>
          </cell>
        </row>
        <row r="170">
          <cell r="BB170">
            <v>0</v>
          </cell>
          <cell r="BC170">
            <v>3000</v>
          </cell>
        </row>
        <row r="170">
          <cell r="BJ170">
            <v>3989.47</v>
          </cell>
        </row>
        <row r="170">
          <cell r="BL170">
            <v>0</v>
          </cell>
          <cell r="BM170">
            <v>22.8185238095238</v>
          </cell>
          <cell r="BN170">
            <v>18.9974761904762</v>
          </cell>
          <cell r="BO170" t="str">
            <v>43032119801119001X</v>
          </cell>
          <cell r="BP170" t="str">
            <v>合同工</v>
          </cell>
          <cell r="BQ170">
            <v>787.42</v>
          </cell>
          <cell r="BR170" t="str">
            <v>43032119801119001X</v>
          </cell>
          <cell r="BS170" t="str">
            <v>光华荣昌</v>
          </cell>
        </row>
        <row r="171">
          <cell r="C171" t="str">
            <v>邹文祥</v>
          </cell>
          <cell r="D171" t="str">
            <v>生产制造部</v>
          </cell>
          <cell r="E171">
            <v>42262</v>
          </cell>
          <cell r="F171" t="str">
            <v>焊工</v>
          </cell>
          <cell r="G171">
            <v>45778</v>
          </cell>
          <cell r="H171">
            <v>24</v>
          </cell>
          <cell r="I171">
            <v>24</v>
          </cell>
        </row>
        <row r="171">
          <cell r="M171">
            <v>189.051</v>
          </cell>
          <cell r="N171">
            <v>4537.224</v>
          </cell>
          <cell r="O171">
            <v>1390</v>
          </cell>
          <cell r="P171">
            <v>0</v>
          </cell>
        </row>
        <row r="171">
          <cell r="U171">
            <v>5927.224</v>
          </cell>
        </row>
        <row r="171">
          <cell r="W171">
            <v>291</v>
          </cell>
          <cell r="X171">
            <v>180</v>
          </cell>
        </row>
        <row r="171">
          <cell r="AF171">
            <v>312</v>
          </cell>
        </row>
        <row r="171">
          <cell r="AM171">
            <v>6710.22</v>
          </cell>
          <cell r="AN171">
            <v>494.4</v>
          </cell>
          <cell r="AO171">
            <v>123.6</v>
          </cell>
          <cell r="AP171">
            <v>18.54</v>
          </cell>
          <cell r="AQ171">
            <v>15</v>
          </cell>
          <cell r="AR171">
            <v>309</v>
          </cell>
          <cell r="AS171">
            <v>0</v>
          </cell>
          <cell r="AT171">
            <v>0</v>
          </cell>
          <cell r="AU171">
            <v>1000</v>
          </cell>
          <cell r="AV171">
            <v>0</v>
          </cell>
          <cell r="AW171">
            <v>0</v>
          </cell>
        </row>
        <row r="171">
          <cell r="AY171">
            <v>4749.68</v>
          </cell>
          <cell r="AZ171">
            <v>0</v>
          </cell>
        </row>
        <row r="171">
          <cell r="BB171">
            <v>0</v>
          </cell>
          <cell r="BC171">
            <v>1000</v>
          </cell>
        </row>
        <row r="171">
          <cell r="BJ171">
            <v>5749.68</v>
          </cell>
        </row>
        <row r="171">
          <cell r="BL171">
            <v>0</v>
          </cell>
          <cell r="BM171">
            <v>26.6278571428571</v>
          </cell>
          <cell r="BN171">
            <v>22.8161904761905</v>
          </cell>
          <cell r="BO171" t="str">
            <v>430221198907110814</v>
          </cell>
          <cell r="BP171" t="str">
            <v>合同工</v>
          </cell>
          <cell r="BQ171">
            <v>945.54</v>
          </cell>
          <cell r="BR171" t="str">
            <v>430221198907110814</v>
          </cell>
          <cell r="BS171" t="str">
            <v>光华荣昌</v>
          </cell>
        </row>
        <row r="172">
          <cell r="C172" t="str">
            <v>张周</v>
          </cell>
          <cell r="D172" t="str">
            <v>生产制造部</v>
          </cell>
          <cell r="E172">
            <v>42664</v>
          </cell>
          <cell r="F172" t="str">
            <v>焊工</v>
          </cell>
          <cell r="G172">
            <v>45778</v>
          </cell>
          <cell r="H172">
            <v>24</v>
          </cell>
          <cell r="I172">
            <v>24</v>
          </cell>
        </row>
        <row r="172">
          <cell r="M172">
            <v>201.373333333333</v>
          </cell>
          <cell r="N172">
            <v>4832.96</v>
          </cell>
          <cell r="O172">
            <v>1390</v>
          </cell>
          <cell r="P172">
            <v>0</v>
          </cell>
        </row>
        <row r="172">
          <cell r="U172">
            <v>6222.96</v>
          </cell>
        </row>
        <row r="172">
          <cell r="W172">
            <v>291</v>
          </cell>
          <cell r="X172">
            <v>160</v>
          </cell>
        </row>
        <row r="172">
          <cell r="AD172">
            <v>120</v>
          </cell>
        </row>
        <row r="172">
          <cell r="AF172">
            <v>320</v>
          </cell>
        </row>
        <row r="172">
          <cell r="AI172">
            <v>-10</v>
          </cell>
        </row>
        <row r="172">
          <cell r="AM172">
            <v>7103.96</v>
          </cell>
          <cell r="AN172">
            <v>505.6</v>
          </cell>
          <cell r="AO172">
            <v>126.4</v>
          </cell>
          <cell r="AP172">
            <v>18.96</v>
          </cell>
          <cell r="AQ172">
            <v>15</v>
          </cell>
          <cell r="AR172">
            <v>316</v>
          </cell>
        </row>
        <row r="172">
          <cell r="AY172">
            <v>6122</v>
          </cell>
          <cell r="AZ172">
            <v>34.11</v>
          </cell>
        </row>
        <row r="172">
          <cell r="BB172">
            <v>0</v>
          </cell>
          <cell r="BC172">
            <v>0</v>
          </cell>
          <cell r="BD172">
            <v>28.8</v>
          </cell>
        </row>
        <row r="172">
          <cell r="BJ172">
            <v>6059.09</v>
          </cell>
        </row>
        <row r="172">
          <cell r="BL172">
            <v>0</v>
          </cell>
          <cell r="BM172">
            <v>28.1903174603175</v>
          </cell>
          <cell r="BN172">
            <v>24.0440079365079</v>
          </cell>
          <cell r="BO172" t="str">
            <v>430321199908306237</v>
          </cell>
          <cell r="BP172" t="str">
            <v>合同工</v>
          </cell>
          <cell r="BQ172">
            <v>966.96</v>
          </cell>
          <cell r="BR172" t="str">
            <v>430321199908306237</v>
          </cell>
          <cell r="BS172" t="str">
            <v>光华荣昌</v>
          </cell>
        </row>
        <row r="173">
          <cell r="C173" t="str">
            <v>霍海涛</v>
          </cell>
          <cell r="D173" t="str">
            <v>生产制造部</v>
          </cell>
          <cell r="E173">
            <v>41463</v>
          </cell>
          <cell r="F173" t="str">
            <v>焊工</v>
          </cell>
          <cell r="G173">
            <v>45778</v>
          </cell>
          <cell r="H173">
            <v>23</v>
          </cell>
          <cell r="I173">
            <v>23</v>
          </cell>
        </row>
        <row r="173">
          <cell r="M173">
            <v>172.946956521739</v>
          </cell>
          <cell r="N173">
            <v>3977.78</v>
          </cell>
          <cell r="O173">
            <v>1390</v>
          </cell>
          <cell r="P173">
            <v>0</v>
          </cell>
        </row>
        <row r="173">
          <cell r="U173">
            <v>5367.78</v>
          </cell>
        </row>
        <row r="173">
          <cell r="W173">
            <v>282</v>
          </cell>
          <cell r="X173">
            <v>220</v>
          </cell>
        </row>
        <row r="173">
          <cell r="AF173">
            <v>308</v>
          </cell>
        </row>
        <row r="173">
          <cell r="AI173">
            <v>-20</v>
          </cell>
        </row>
        <row r="173">
          <cell r="AM173">
            <v>6157.78</v>
          </cell>
          <cell r="AN173">
            <v>459.2</v>
          </cell>
          <cell r="AO173">
            <v>114.8</v>
          </cell>
          <cell r="AP173">
            <v>17.22</v>
          </cell>
          <cell r="AQ173">
            <v>15</v>
          </cell>
          <cell r="AR173">
            <v>287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</row>
        <row r="173">
          <cell r="AY173">
            <v>5264.56</v>
          </cell>
          <cell r="AZ173">
            <v>8.38</v>
          </cell>
        </row>
        <row r="173">
          <cell r="BB173">
            <v>0</v>
          </cell>
          <cell r="BC173">
            <v>0</v>
          </cell>
        </row>
        <row r="173">
          <cell r="BJ173">
            <v>5256.18</v>
          </cell>
        </row>
        <row r="173">
          <cell r="BL173">
            <v>0</v>
          </cell>
          <cell r="BM173">
            <v>25.4980538302277</v>
          </cell>
          <cell r="BN173">
            <v>21.7647204968944</v>
          </cell>
          <cell r="BO173" t="str">
            <v>230834197309170879</v>
          </cell>
          <cell r="BP173" t="str">
            <v>合同工</v>
          </cell>
          <cell r="BQ173">
            <v>878.22</v>
          </cell>
          <cell r="BR173" t="str">
            <v>230834197309170879</v>
          </cell>
          <cell r="BS173" t="str">
            <v>光华荣昌</v>
          </cell>
        </row>
        <row r="174">
          <cell r="C174" t="str">
            <v>谭刚</v>
          </cell>
          <cell r="D174" t="str">
            <v>生产制造部</v>
          </cell>
          <cell r="E174">
            <v>43292</v>
          </cell>
          <cell r="F174" t="str">
            <v>焊工</v>
          </cell>
          <cell r="G174">
            <v>45778</v>
          </cell>
          <cell r="H174">
            <v>22</v>
          </cell>
          <cell r="I174">
            <v>22</v>
          </cell>
        </row>
        <row r="174">
          <cell r="M174">
            <v>203.299090909091</v>
          </cell>
          <cell r="N174">
            <v>4472.58</v>
          </cell>
          <cell r="O174">
            <v>1390</v>
          </cell>
          <cell r="P174">
            <v>0</v>
          </cell>
        </row>
        <row r="174">
          <cell r="U174">
            <v>5862.58</v>
          </cell>
        </row>
        <row r="174">
          <cell r="W174">
            <v>291</v>
          </cell>
          <cell r="X174">
            <v>120</v>
          </cell>
        </row>
        <row r="174">
          <cell r="AF174">
            <v>280</v>
          </cell>
        </row>
        <row r="174">
          <cell r="AI174">
            <v>-10</v>
          </cell>
        </row>
        <row r="174">
          <cell r="AM174">
            <v>6543.58</v>
          </cell>
          <cell r="AN174">
            <v>465.6</v>
          </cell>
          <cell r="AO174">
            <v>116.4</v>
          </cell>
          <cell r="AP174">
            <v>17.46</v>
          </cell>
          <cell r="AQ174">
            <v>15</v>
          </cell>
          <cell r="AR174">
            <v>291</v>
          </cell>
        </row>
        <row r="174">
          <cell r="AY174">
            <v>5638.12</v>
          </cell>
          <cell r="AZ174">
            <v>19.59</v>
          </cell>
        </row>
        <row r="174">
          <cell r="BB174">
            <v>0</v>
          </cell>
          <cell r="BC174">
            <v>0</v>
          </cell>
        </row>
        <row r="174">
          <cell r="BJ174">
            <v>5618.53</v>
          </cell>
        </row>
        <row r="174">
          <cell r="BL174">
            <v>0</v>
          </cell>
          <cell r="BM174">
            <v>28.3271861471861</v>
          </cell>
          <cell r="BN174">
            <v>24.3226406926407</v>
          </cell>
          <cell r="BO174" t="str">
            <v>430223199310026510</v>
          </cell>
          <cell r="BP174" t="str">
            <v>合同工</v>
          </cell>
          <cell r="BQ174">
            <v>890.46</v>
          </cell>
          <cell r="BR174" t="str">
            <v>430223199310026510</v>
          </cell>
          <cell r="BS174" t="str">
            <v>光华荣昌</v>
          </cell>
        </row>
        <row r="175">
          <cell r="C175" t="str">
            <v>邹明旺</v>
          </cell>
          <cell r="D175" t="str">
            <v>生产制造部</v>
          </cell>
          <cell r="E175">
            <v>43551</v>
          </cell>
          <cell r="F175" t="str">
            <v>焊工</v>
          </cell>
          <cell r="G175">
            <v>45778</v>
          </cell>
          <cell r="H175">
            <v>22</v>
          </cell>
          <cell r="I175">
            <v>22</v>
          </cell>
        </row>
        <row r="175">
          <cell r="M175">
            <v>183.735</v>
          </cell>
          <cell r="N175">
            <v>4042.17</v>
          </cell>
          <cell r="O175">
            <v>1390</v>
          </cell>
          <cell r="P175">
            <v>0</v>
          </cell>
        </row>
        <row r="175">
          <cell r="U175">
            <v>5432.17</v>
          </cell>
        </row>
        <row r="175">
          <cell r="W175">
            <v>288</v>
          </cell>
          <cell r="X175">
            <v>120</v>
          </cell>
        </row>
        <row r="175">
          <cell r="AF175">
            <v>304</v>
          </cell>
        </row>
        <row r="175">
          <cell r="AM175">
            <v>6144.17</v>
          </cell>
          <cell r="AN175">
            <v>488</v>
          </cell>
          <cell r="AO175">
            <v>122</v>
          </cell>
          <cell r="AP175">
            <v>18.3</v>
          </cell>
          <cell r="AQ175">
            <v>15</v>
          </cell>
          <cell r="AR175">
            <v>305</v>
          </cell>
          <cell r="AS175">
            <v>2000</v>
          </cell>
        </row>
        <row r="175">
          <cell r="AU175">
            <v>500</v>
          </cell>
        </row>
        <row r="175">
          <cell r="AY175">
            <v>2695.87</v>
          </cell>
          <cell r="AZ175">
            <v>0</v>
          </cell>
        </row>
        <row r="175">
          <cell r="BB175">
            <v>0</v>
          </cell>
          <cell r="BC175">
            <v>2500</v>
          </cell>
        </row>
        <row r="175">
          <cell r="BJ175">
            <v>5195.87</v>
          </cell>
        </row>
        <row r="175">
          <cell r="BL175">
            <v>0</v>
          </cell>
          <cell r="BM175">
            <v>26.5981385281385</v>
          </cell>
          <cell r="BN175">
            <v>22.4929437229437</v>
          </cell>
          <cell r="BO175" t="str">
            <v>43022119871212081X</v>
          </cell>
          <cell r="BP175" t="str">
            <v>合同工</v>
          </cell>
          <cell r="BQ175">
            <v>933.3</v>
          </cell>
          <cell r="BR175" t="str">
            <v>43022119871212081X</v>
          </cell>
          <cell r="BS175" t="str">
            <v>光华荣昌</v>
          </cell>
        </row>
        <row r="176">
          <cell r="C176" t="str">
            <v>伍志强</v>
          </cell>
          <cell r="D176" t="str">
            <v>生产制造部</v>
          </cell>
          <cell r="E176">
            <v>43242</v>
          </cell>
          <cell r="F176" t="str">
            <v>焊接普工</v>
          </cell>
          <cell r="G176">
            <v>45778</v>
          </cell>
          <cell r="H176">
            <v>18</v>
          </cell>
          <cell r="I176">
            <v>18</v>
          </cell>
        </row>
        <row r="176">
          <cell r="M176">
            <v>134.666666666667</v>
          </cell>
          <cell r="N176">
            <v>2424</v>
          </cell>
          <cell r="O176">
            <v>1390</v>
          </cell>
          <cell r="P176">
            <v>0</v>
          </cell>
        </row>
        <row r="176">
          <cell r="U176">
            <v>3814</v>
          </cell>
        </row>
        <row r="176">
          <cell r="W176">
            <v>276</v>
          </cell>
          <cell r="X176">
            <v>120</v>
          </cell>
        </row>
        <row r="176">
          <cell r="AD176">
            <v>120</v>
          </cell>
        </row>
        <row r="176">
          <cell r="AF176">
            <v>240</v>
          </cell>
        </row>
        <row r="176">
          <cell r="AL176">
            <v>-2612.08</v>
          </cell>
          <cell r="AM176">
            <v>1957.92</v>
          </cell>
          <cell r="AN176">
            <v>551.12</v>
          </cell>
          <cell r="AO176">
            <v>137.78</v>
          </cell>
          <cell r="AP176">
            <v>20.67</v>
          </cell>
          <cell r="AQ176">
            <v>15</v>
          </cell>
        </row>
        <row r="176">
          <cell r="AY176">
            <v>1233.35</v>
          </cell>
          <cell r="AZ176">
            <v>0</v>
          </cell>
        </row>
        <row r="176">
          <cell r="BB176">
            <v>0</v>
          </cell>
          <cell r="BC176">
            <v>0</v>
          </cell>
          <cell r="BD176">
            <v>32.75</v>
          </cell>
        </row>
        <row r="176">
          <cell r="BJ176">
            <v>1200.6</v>
          </cell>
        </row>
        <row r="176">
          <cell r="BL176">
            <v>0</v>
          </cell>
          <cell r="BM176">
            <v>10.3593650793651</v>
          </cell>
          <cell r="BN176">
            <v>6.35238095238095</v>
          </cell>
          <cell r="BO176" t="str">
            <v>430321197411238575</v>
          </cell>
          <cell r="BP176" t="str">
            <v>劳务工</v>
          </cell>
          <cell r="BQ176">
            <v>709.57</v>
          </cell>
          <cell r="BR176" t="str">
            <v>430321197411238575</v>
          </cell>
          <cell r="BS176" t="str">
            <v>深圳诚展</v>
          </cell>
        </row>
        <row r="177">
          <cell r="C177" t="str">
            <v>彭孜刚</v>
          </cell>
          <cell r="D177" t="str">
            <v>生产制造部</v>
          </cell>
          <cell r="E177">
            <v>43675</v>
          </cell>
          <cell r="F177" t="str">
            <v>焊接普工</v>
          </cell>
          <cell r="G177">
            <v>45778</v>
          </cell>
          <cell r="H177">
            <v>23</v>
          </cell>
          <cell r="I177">
            <v>23</v>
          </cell>
        </row>
        <row r="177">
          <cell r="M177">
            <v>158.006608695652</v>
          </cell>
          <cell r="N177">
            <v>3634.152</v>
          </cell>
          <cell r="O177">
            <v>1390</v>
          </cell>
          <cell r="P177">
            <v>0</v>
          </cell>
        </row>
        <row r="177">
          <cell r="U177">
            <v>5024.152</v>
          </cell>
        </row>
        <row r="177">
          <cell r="W177">
            <v>291</v>
          </cell>
          <cell r="X177">
            <v>100</v>
          </cell>
        </row>
        <row r="177">
          <cell r="AF177">
            <v>316</v>
          </cell>
        </row>
        <row r="177">
          <cell r="AM177">
            <v>5731.15</v>
          </cell>
          <cell r="AN177">
            <v>438.8</v>
          </cell>
          <cell r="AO177">
            <v>109.7</v>
          </cell>
          <cell r="AP177">
            <v>16.46</v>
          </cell>
          <cell r="AQ177">
            <v>15</v>
          </cell>
        </row>
        <row r="177">
          <cell r="AY177">
            <v>5151.19</v>
          </cell>
          <cell r="AZ177">
            <v>4.98</v>
          </cell>
        </row>
        <row r="177">
          <cell r="BB177">
            <v>0</v>
          </cell>
          <cell r="BC177">
            <v>0</v>
          </cell>
        </row>
        <row r="177">
          <cell r="BJ177">
            <v>5146.21</v>
          </cell>
        </row>
        <row r="177">
          <cell r="BL177">
            <v>0</v>
          </cell>
          <cell r="BM177">
            <v>23.7314699792961</v>
          </cell>
          <cell r="BN177">
            <v>21.3093581780538</v>
          </cell>
          <cell r="BO177" t="str">
            <v>430426198111044375</v>
          </cell>
          <cell r="BP177" t="str">
            <v>劳务工</v>
          </cell>
          <cell r="BQ177">
            <v>564.96</v>
          </cell>
          <cell r="BR177" t="str">
            <v>430426198111044375</v>
          </cell>
          <cell r="BS177" t="str">
            <v>鑫起</v>
          </cell>
        </row>
        <row r="178">
          <cell r="C178" t="str">
            <v>吴朗</v>
          </cell>
          <cell r="D178" t="str">
            <v>生产制造部</v>
          </cell>
          <cell r="E178">
            <v>44730</v>
          </cell>
          <cell r="F178" t="str">
            <v>焊接普工</v>
          </cell>
          <cell r="G178">
            <v>45778</v>
          </cell>
          <cell r="H178">
            <v>22</v>
          </cell>
          <cell r="I178">
            <v>21</v>
          </cell>
        </row>
        <row r="178">
          <cell r="M178">
            <v>138.327047619048</v>
          </cell>
          <cell r="N178">
            <v>2904.868</v>
          </cell>
          <cell r="O178">
            <v>1326.81818181818</v>
          </cell>
          <cell r="P178">
            <v>0</v>
          </cell>
        </row>
        <row r="178">
          <cell r="U178">
            <v>4231.68618181818</v>
          </cell>
        </row>
        <row r="178">
          <cell r="W178">
            <v>288</v>
          </cell>
          <cell r="X178">
            <v>40</v>
          </cell>
        </row>
        <row r="178">
          <cell r="AF178">
            <v>276</v>
          </cell>
        </row>
        <row r="178">
          <cell r="AI178">
            <v>-30</v>
          </cell>
        </row>
        <row r="178">
          <cell r="AM178">
            <v>4805.69</v>
          </cell>
          <cell r="AN178">
            <v>344.64</v>
          </cell>
          <cell r="AO178">
            <v>86.16</v>
          </cell>
          <cell r="AP178">
            <v>12.924</v>
          </cell>
          <cell r="AQ178">
            <v>15</v>
          </cell>
        </row>
        <row r="178">
          <cell r="AY178">
            <v>4346.966</v>
          </cell>
          <cell r="AZ178">
            <v>0</v>
          </cell>
        </row>
        <row r="178">
          <cell r="BB178">
            <v>0</v>
          </cell>
          <cell r="BC178">
            <v>0</v>
          </cell>
        </row>
        <row r="178">
          <cell r="BJ178">
            <v>4346.966</v>
          </cell>
        </row>
        <row r="178">
          <cell r="BL178">
            <v>0</v>
          </cell>
          <cell r="BM178">
            <v>21.7945124716553</v>
          </cell>
          <cell r="BN178">
            <v>19.7141315192744</v>
          </cell>
          <cell r="BO178" t="str">
            <v>430221198201177136</v>
          </cell>
          <cell r="BP178" t="str">
            <v>劳务工</v>
          </cell>
          <cell r="BQ178">
            <v>443.724</v>
          </cell>
          <cell r="BR178" t="str">
            <v>430221198201177136</v>
          </cell>
          <cell r="BS178" t="str">
            <v>深圳诚展</v>
          </cell>
        </row>
        <row r="179">
          <cell r="C179" t="str">
            <v>范文榜</v>
          </cell>
          <cell r="D179" t="str">
            <v>生产制造部</v>
          </cell>
          <cell r="E179">
            <v>42070</v>
          </cell>
          <cell r="F179" t="str">
            <v>焊接普工</v>
          </cell>
          <cell r="G179">
            <v>45778</v>
          </cell>
          <cell r="H179">
            <v>24</v>
          </cell>
          <cell r="I179">
            <v>24</v>
          </cell>
        </row>
        <row r="179">
          <cell r="M179">
            <v>140.942083333333</v>
          </cell>
          <cell r="N179">
            <v>3382.61</v>
          </cell>
          <cell r="O179">
            <v>1390</v>
          </cell>
          <cell r="P179">
            <v>0</v>
          </cell>
        </row>
        <row r="179">
          <cell r="U179">
            <v>4772.61</v>
          </cell>
        </row>
        <row r="179">
          <cell r="W179">
            <v>288</v>
          </cell>
          <cell r="X179">
            <v>200</v>
          </cell>
        </row>
        <row r="179">
          <cell r="AF179">
            <v>336</v>
          </cell>
        </row>
        <row r="179">
          <cell r="AI179">
            <v>-10</v>
          </cell>
        </row>
        <row r="179">
          <cell r="AM179">
            <v>5586.61</v>
          </cell>
          <cell r="AN179">
            <v>454.4</v>
          </cell>
          <cell r="AO179">
            <v>113.6</v>
          </cell>
          <cell r="AP179">
            <v>17.04</v>
          </cell>
          <cell r="AQ179">
            <v>15</v>
          </cell>
          <cell r="AR179">
            <v>284</v>
          </cell>
          <cell r="AS179">
            <v>2000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</row>
        <row r="179">
          <cell r="AY179">
            <v>2702.57</v>
          </cell>
          <cell r="AZ179">
            <v>0</v>
          </cell>
        </row>
        <row r="179">
          <cell r="BB179">
            <v>0</v>
          </cell>
          <cell r="BC179">
            <v>2000</v>
          </cell>
        </row>
        <row r="179">
          <cell r="BJ179">
            <v>4702.57</v>
          </cell>
        </row>
        <row r="179">
          <cell r="BL179">
            <v>0</v>
          </cell>
          <cell r="BM179">
            <v>22.1690873015873</v>
          </cell>
          <cell r="BN179">
            <v>18.6609920634921</v>
          </cell>
          <cell r="BO179" t="str">
            <v>429006198105306331</v>
          </cell>
          <cell r="BP179" t="str">
            <v>合同工</v>
          </cell>
          <cell r="BQ179">
            <v>869.04</v>
          </cell>
          <cell r="BR179" t="str">
            <v>429006198105306331</v>
          </cell>
          <cell r="BS179" t="str">
            <v>光华荣昌</v>
          </cell>
        </row>
        <row r="180">
          <cell r="C180" t="str">
            <v>刘辉兵</v>
          </cell>
          <cell r="D180" t="str">
            <v>生产制造部</v>
          </cell>
          <cell r="E180">
            <v>41856</v>
          </cell>
          <cell r="F180" t="str">
            <v>焊接普工</v>
          </cell>
          <cell r="G180">
            <v>45778</v>
          </cell>
          <cell r="H180">
            <v>22</v>
          </cell>
          <cell r="I180">
            <v>22</v>
          </cell>
        </row>
        <row r="180">
          <cell r="M180">
            <v>130.274545454545</v>
          </cell>
          <cell r="N180">
            <v>2866.04</v>
          </cell>
          <cell r="O180">
            <v>1390</v>
          </cell>
          <cell r="P180">
            <v>0</v>
          </cell>
        </row>
        <row r="180">
          <cell r="U180">
            <v>4256.04</v>
          </cell>
        </row>
        <row r="180">
          <cell r="W180">
            <v>288</v>
          </cell>
          <cell r="X180">
            <v>200</v>
          </cell>
        </row>
        <row r="180">
          <cell r="AF180">
            <v>312</v>
          </cell>
        </row>
        <row r="180">
          <cell r="AM180">
            <v>5056.04</v>
          </cell>
          <cell r="AN180">
            <v>364.8</v>
          </cell>
          <cell r="AO180">
            <v>91.2</v>
          </cell>
          <cell r="AP180">
            <v>13.68</v>
          </cell>
          <cell r="AQ180">
            <v>15</v>
          </cell>
          <cell r="AR180">
            <v>228</v>
          </cell>
        </row>
        <row r="180">
          <cell r="AY180">
            <v>4343.36</v>
          </cell>
          <cell r="AZ180">
            <v>0</v>
          </cell>
        </row>
        <row r="180">
          <cell r="BB180">
            <v>0</v>
          </cell>
          <cell r="BC180">
            <v>0</v>
          </cell>
        </row>
        <row r="180">
          <cell r="BJ180">
            <v>4343.36</v>
          </cell>
        </row>
        <row r="180">
          <cell r="BL180">
            <v>0</v>
          </cell>
          <cell r="BM180">
            <v>21.887619047619</v>
          </cell>
          <cell r="BN180">
            <v>18.8024242424242</v>
          </cell>
          <cell r="BO180" t="str">
            <v>43021119701215451X</v>
          </cell>
          <cell r="BP180" t="str">
            <v>合同工</v>
          </cell>
          <cell r="BQ180">
            <v>697.68</v>
          </cell>
          <cell r="BR180" t="str">
            <v>43021119701215451X</v>
          </cell>
          <cell r="BS180" t="str">
            <v>光华荣昌</v>
          </cell>
        </row>
        <row r="181">
          <cell r="C181" t="str">
            <v>彭光宏</v>
          </cell>
          <cell r="D181" t="str">
            <v>生产制造部</v>
          </cell>
          <cell r="E181">
            <v>44805</v>
          </cell>
          <cell r="F181" t="str">
            <v>焊工</v>
          </cell>
          <cell r="G181">
            <v>45778</v>
          </cell>
          <cell r="H181">
            <v>26</v>
          </cell>
          <cell r="I181">
            <v>10.5</v>
          </cell>
        </row>
        <row r="181">
          <cell r="M181">
            <v>76.5660952380952</v>
          </cell>
          <cell r="N181">
            <v>803.944</v>
          </cell>
          <cell r="O181">
            <v>561.346153846154</v>
          </cell>
          <cell r="P181">
            <v>0</v>
          </cell>
        </row>
        <row r="181">
          <cell r="U181">
            <v>1365.29015384615</v>
          </cell>
        </row>
        <row r="181">
          <cell r="W181">
            <v>0</v>
          </cell>
          <cell r="X181">
            <v>40</v>
          </cell>
        </row>
        <row r="181">
          <cell r="AF181">
            <v>108</v>
          </cell>
        </row>
        <row r="181">
          <cell r="AI181">
            <v>-10</v>
          </cell>
        </row>
        <row r="181">
          <cell r="AM181">
            <v>1503.29</v>
          </cell>
          <cell r="AN181">
            <v>344.64</v>
          </cell>
          <cell r="AO181">
            <v>86.16</v>
          </cell>
          <cell r="AP181">
            <v>12.92</v>
          </cell>
          <cell r="AQ181">
            <v>15</v>
          </cell>
        </row>
        <row r="181">
          <cell r="AY181">
            <v>1044.57</v>
          </cell>
          <cell r="AZ181">
            <v>0</v>
          </cell>
        </row>
        <row r="181">
          <cell r="BB181">
            <v>0</v>
          </cell>
          <cell r="BC181">
            <v>0</v>
          </cell>
          <cell r="BD181">
            <v>39</v>
          </cell>
        </row>
        <row r="181">
          <cell r="BJ181">
            <v>1005.57</v>
          </cell>
        </row>
        <row r="181">
          <cell r="BL181">
            <v>0</v>
          </cell>
          <cell r="BM181">
            <v>13.635283446712</v>
          </cell>
          <cell r="BN181">
            <v>9.12081632653061</v>
          </cell>
          <cell r="BO181" t="str">
            <v>432926197405151015</v>
          </cell>
          <cell r="BP181" t="str">
            <v>劳务工</v>
          </cell>
          <cell r="BQ181">
            <v>443.72</v>
          </cell>
          <cell r="BR181" t="str">
            <v>432926197405151015</v>
          </cell>
          <cell r="BS181" t="str">
            <v>鑫起</v>
          </cell>
        </row>
        <row r="182">
          <cell r="C182" t="str">
            <v>李石云</v>
          </cell>
          <cell r="D182" t="str">
            <v>生产制造部</v>
          </cell>
          <cell r="E182">
            <v>44820</v>
          </cell>
          <cell r="F182" t="str">
            <v>焊接普工</v>
          </cell>
          <cell r="G182">
            <v>45778</v>
          </cell>
          <cell r="H182">
            <v>26</v>
          </cell>
          <cell r="I182">
            <v>14</v>
          </cell>
        </row>
        <row r="182">
          <cell r="M182">
            <v>150.165714285714</v>
          </cell>
          <cell r="N182">
            <v>2102.32</v>
          </cell>
          <cell r="O182">
            <v>748.461538461538</v>
          </cell>
          <cell r="P182">
            <v>0</v>
          </cell>
        </row>
        <row r="182">
          <cell r="U182">
            <v>2850.78153846154</v>
          </cell>
        </row>
        <row r="182">
          <cell r="W182">
            <v>0</v>
          </cell>
          <cell r="X182">
            <v>40</v>
          </cell>
        </row>
        <row r="182">
          <cell r="AF182">
            <v>168</v>
          </cell>
        </row>
        <row r="182">
          <cell r="AM182">
            <v>3058.78</v>
          </cell>
          <cell r="AN182">
            <v>344.64</v>
          </cell>
          <cell r="AO182">
            <v>86.16</v>
          </cell>
          <cell r="AP182">
            <v>12.924</v>
          </cell>
          <cell r="AQ182">
            <v>15</v>
          </cell>
        </row>
        <row r="182">
          <cell r="AY182">
            <v>2600.056</v>
          </cell>
          <cell r="AZ182">
            <v>0</v>
          </cell>
        </row>
        <row r="182">
          <cell r="BB182">
            <v>0</v>
          </cell>
          <cell r="BC182">
            <v>0</v>
          </cell>
        </row>
        <row r="182">
          <cell r="BJ182">
            <v>2600.056</v>
          </cell>
        </row>
        <row r="182">
          <cell r="BL182">
            <v>0</v>
          </cell>
          <cell r="BM182">
            <v>20.8080272108844</v>
          </cell>
          <cell r="BN182">
            <v>17.6874557823129</v>
          </cell>
          <cell r="BO182" t="str">
            <v>43022119840821781X</v>
          </cell>
          <cell r="BP182" t="str">
            <v>劳务工</v>
          </cell>
          <cell r="BQ182">
            <v>443.724</v>
          </cell>
          <cell r="BR182" t="str">
            <v>43022119840821781X</v>
          </cell>
          <cell r="BS182" t="str">
            <v>深圳诚展</v>
          </cell>
        </row>
        <row r="183">
          <cell r="C183" t="str">
            <v>付雄</v>
          </cell>
          <cell r="D183" t="str">
            <v>生产制造部</v>
          </cell>
          <cell r="E183">
            <v>44826</v>
          </cell>
          <cell r="F183" t="str">
            <v>焊接普工</v>
          </cell>
          <cell r="G183">
            <v>45778</v>
          </cell>
          <cell r="H183">
            <v>26</v>
          </cell>
          <cell r="I183">
            <v>14</v>
          </cell>
        </row>
        <row r="183">
          <cell r="M183">
            <v>129.305142857143</v>
          </cell>
          <cell r="N183">
            <v>1810.272</v>
          </cell>
          <cell r="O183">
            <v>748.461538461538</v>
          </cell>
          <cell r="P183">
            <v>0</v>
          </cell>
        </row>
        <row r="183">
          <cell r="U183">
            <v>2558.73353846154</v>
          </cell>
        </row>
        <row r="183">
          <cell r="W183">
            <v>0</v>
          </cell>
          <cell r="X183">
            <v>40</v>
          </cell>
        </row>
        <row r="183">
          <cell r="AF183">
            <v>168</v>
          </cell>
        </row>
        <row r="183">
          <cell r="AI183">
            <v>-10</v>
          </cell>
        </row>
        <row r="183">
          <cell r="AM183">
            <v>2756.73</v>
          </cell>
          <cell r="AN183">
            <v>344.64</v>
          </cell>
          <cell r="AO183">
            <v>86.16</v>
          </cell>
          <cell r="AP183">
            <v>12.92</v>
          </cell>
          <cell r="AQ183">
            <v>15</v>
          </cell>
        </row>
        <row r="183">
          <cell r="AY183">
            <v>2298.01</v>
          </cell>
          <cell r="AZ183">
            <v>0</v>
          </cell>
        </row>
        <row r="183">
          <cell r="BB183">
            <v>0</v>
          </cell>
          <cell r="BC183">
            <v>0</v>
          </cell>
        </row>
        <row r="183">
          <cell r="BJ183">
            <v>2298.01</v>
          </cell>
        </row>
        <row r="183">
          <cell r="BL183">
            <v>0</v>
          </cell>
          <cell r="BM183">
            <v>18.7532653061225</v>
          </cell>
          <cell r="BN183">
            <v>15.6327210884354</v>
          </cell>
          <cell r="BO183" t="str">
            <v>430211199010290410</v>
          </cell>
          <cell r="BP183" t="str">
            <v>劳务工</v>
          </cell>
          <cell r="BQ183">
            <v>443.72</v>
          </cell>
          <cell r="BR183" t="str">
            <v>430211199010290410</v>
          </cell>
          <cell r="BS183" t="str">
            <v>鑫起</v>
          </cell>
        </row>
        <row r="184">
          <cell r="C184" t="str">
            <v>蔡归仓</v>
          </cell>
          <cell r="D184" t="str">
            <v>生产制造部</v>
          </cell>
          <cell r="E184">
            <v>45594</v>
          </cell>
          <cell r="F184" t="str">
            <v>焊工</v>
          </cell>
          <cell r="G184">
            <v>45778</v>
          </cell>
          <cell r="H184">
            <v>26</v>
          </cell>
          <cell r="I184">
            <v>4</v>
          </cell>
        </row>
        <row r="184">
          <cell r="M184">
            <v>130.52</v>
          </cell>
          <cell r="N184">
            <v>522.08</v>
          </cell>
          <cell r="O184">
            <v>213.846153846154</v>
          </cell>
          <cell r="P184">
            <v>0</v>
          </cell>
        </row>
        <row r="184">
          <cell r="U184">
            <v>735.926153846154</v>
          </cell>
        </row>
        <row r="184">
          <cell r="W184">
            <v>0</v>
          </cell>
        </row>
        <row r="184">
          <cell r="AF184">
            <v>56</v>
          </cell>
        </row>
        <row r="184">
          <cell r="AM184">
            <v>791.93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</row>
        <row r="184">
          <cell r="AY184">
            <v>791.93</v>
          </cell>
          <cell r="AZ184">
            <v>0</v>
          </cell>
        </row>
        <row r="184">
          <cell r="BB184">
            <v>0</v>
          </cell>
          <cell r="BC184">
            <v>0</v>
          </cell>
          <cell r="BD184">
            <v>5.5</v>
          </cell>
        </row>
        <row r="184">
          <cell r="BJ184">
            <v>786.43</v>
          </cell>
        </row>
        <row r="184">
          <cell r="BL184" t="str">
            <v>2025/5/8离职</v>
          </cell>
          <cell r="BM184">
            <v>18.8554761904762</v>
          </cell>
          <cell r="BN184">
            <v>18.7245238095238</v>
          </cell>
          <cell r="BO184" t="str">
            <v>620503199102053932</v>
          </cell>
          <cell r="BP184" t="str">
            <v>劳务工-劳务发放</v>
          </cell>
          <cell r="BQ184">
            <v>0</v>
          </cell>
          <cell r="BR184" t="e">
            <v>#N/A</v>
          </cell>
          <cell r="BS184" t="str">
            <v>湖南诚展</v>
          </cell>
        </row>
        <row r="185">
          <cell r="C185" t="str">
            <v>黄杰</v>
          </cell>
          <cell r="D185" t="str">
            <v>生产制造部</v>
          </cell>
          <cell r="E185">
            <v>45630</v>
          </cell>
          <cell r="F185" t="str">
            <v>焊接普工</v>
          </cell>
          <cell r="G185">
            <v>45778</v>
          </cell>
          <cell r="H185">
            <v>26</v>
          </cell>
          <cell r="I185">
            <v>4</v>
          </cell>
        </row>
        <row r="185">
          <cell r="M185">
            <v>130.52</v>
          </cell>
          <cell r="N185">
            <v>522.08</v>
          </cell>
          <cell r="O185">
            <v>213.846153846154</v>
          </cell>
          <cell r="P185">
            <v>0</v>
          </cell>
        </row>
        <row r="185">
          <cell r="U185">
            <v>735.926153846154</v>
          </cell>
        </row>
        <row r="185">
          <cell r="W185">
            <v>0</v>
          </cell>
        </row>
        <row r="185">
          <cell r="AF185">
            <v>48</v>
          </cell>
        </row>
        <row r="185">
          <cell r="AM185">
            <v>783.93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</row>
        <row r="185">
          <cell r="AY185">
            <v>783.93</v>
          </cell>
          <cell r="AZ185">
            <v>0</v>
          </cell>
        </row>
        <row r="185">
          <cell r="BB185">
            <v>0</v>
          </cell>
          <cell r="BC185">
            <v>0</v>
          </cell>
        </row>
        <row r="185">
          <cell r="BJ185">
            <v>783.93</v>
          </cell>
        </row>
        <row r="185">
          <cell r="BL185" t="str">
            <v>2025/5/8离职</v>
          </cell>
          <cell r="BM185">
            <v>18.665</v>
          </cell>
          <cell r="BN185">
            <v>18.665</v>
          </cell>
        </row>
        <row r="185">
          <cell r="BP185" t="str">
            <v>劳务工-劳务发放</v>
          </cell>
          <cell r="BQ185">
            <v>0</v>
          </cell>
          <cell r="BR185" t="e">
            <v>#N/A</v>
          </cell>
          <cell r="BS185" t="str">
            <v>深圳诚展</v>
          </cell>
        </row>
        <row r="186">
          <cell r="C186" t="str">
            <v>黄清梅</v>
          </cell>
          <cell r="D186" t="str">
            <v>综合管理部</v>
          </cell>
          <cell r="E186">
            <v>41197</v>
          </cell>
          <cell r="F186" t="str">
            <v>保洁员</v>
          </cell>
          <cell r="G186">
            <v>45778</v>
          </cell>
          <cell r="H186">
            <v>24</v>
          </cell>
          <cell r="I186">
            <v>26.5</v>
          </cell>
        </row>
        <row r="186">
          <cell r="O186">
            <v>2100</v>
          </cell>
        </row>
        <row r="186">
          <cell r="T186">
            <v>201.923076923077</v>
          </cell>
          <cell r="U186">
            <v>2301.92307692308</v>
          </cell>
        </row>
        <row r="186">
          <cell r="X186">
            <v>240</v>
          </cell>
        </row>
        <row r="186">
          <cell r="AF186">
            <v>312</v>
          </cell>
        </row>
        <row r="186">
          <cell r="AM186">
            <v>2853.92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</row>
        <row r="186">
          <cell r="AY186">
            <v>2853.92</v>
          </cell>
          <cell r="AZ186">
            <v>0</v>
          </cell>
        </row>
        <row r="186">
          <cell r="BB186">
            <v>0</v>
          </cell>
          <cell r="BC186">
            <v>0</v>
          </cell>
        </row>
        <row r="186">
          <cell r="BJ186">
            <v>2853.92</v>
          </cell>
        </row>
        <row r="186">
          <cell r="BL186">
            <v>0</v>
          </cell>
          <cell r="BM186">
            <v>10.2566756513926</v>
          </cell>
          <cell r="BN186">
            <v>10.2566756513926</v>
          </cell>
          <cell r="BO186" t="str">
            <v>430221196712026824</v>
          </cell>
          <cell r="BP186" t="str">
            <v>劳务工</v>
          </cell>
          <cell r="BQ186">
            <v>0</v>
          </cell>
          <cell r="BR186" t="str">
            <v>430221196712026824</v>
          </cell>
          <cell r="BS186" t="str">
            <v>鑫起</v>
          </cell>
        </row>
        <row r="187">
          <cell r="C187" t="str">
            <v>高万</v>
          </cell>
        </row>
        <row r="187">
          <cell r="E187">
            <v>45309</v>
          </cell>
        </row>
        <row r="187">
          <cell r="G187">
            <v>45778</v>
          </cell>
          <cell r="H187">
            <v>23</v>
          </cell>
          <cell r="I187">
            <v>23</v>
          </cell>
        </row>
        <row r="187">
          <cell r="O187">
            <v>2100</v>
          </cell>
        </row>
        <row r="187">
          <cell r="U187">
            <v>2100</v>
          </cell>
        </row>
        <row r="187">
          <cell r="AD187">
            <v>458.72</v>
          </cell>
        </row>
        <row r="187">
          <cell r="AF187">
            <v>0</v>
          </cell>
        </row>
        <row r="187">
          <cell r="AM187">
            <v>2558.72</v>
          </cell>
          <cell r="AN187">
            <v>344.64</v>
          </cell>
          <cell r="AO187">
            <v>86.16</v>
          </cell>
          <cell r="AP187">
            <v>12.92</v>
          </cell>
          <cell r="AQ187">
            <v>15</v>
          </cell>
        </row>
        <row r="187">
          <cell r="AY187">
            <v>2100</v>
          </cell>
          <cell r="AZ187">
            <v>0</v>
          </cell>
        </row>
        <row r="187">
          <cell r="BB187">
            <v>0</v>
          </cell>
          <cell r="BC187">
            <v>0</v>
          </cell>
        </row>
        <row r="187">
          <cell r="BJ187">
            <v>2100</v>
          </cell>
        </row>
        <row r="187">
          <cell r="BL187" t="str">
            <v>残疾人安置</v>
          </cell>
          <cell r="BM187">
            <v>10.5951138716356</v>
          </cell>
          <cell r="BN187">
            <v>8.69565217391304</v>
          </cell>
          <cell r="BO187" t="str">
            <v>430124198511037116</v>
          </cell>
          <cell r="BP187" t="str">
            <v>合同工</v>
          </cell>
          <cell r="BQ187">
            <v>443.72</v>
          </cell>
          <cell r="BR187" t="str">
            <v>430124198511037116</v>
          </cell>
          <cell r="BS187" t="str">
            <v>光华荣昌</v>
          </cell>
        </row>
        <row r="188">
          <cell r="H188">
            <v>4617</v>
          </cell>
          <cell r="I188">
            <v>3483.9</v>
          </cell>
          <cell r="J188">
            <v>56</v>
          </cell>
          <cell r="K188">
            <v>135</v>
          </cell>
          <cell r="L188">
            <v>150579.282567</v>
          </cell>
          <cell r="M188">
            <v>7567.80374801813</v>
          </cell>
          <cell r="N188">
            <v>337026.479060872</v>
          </cell>
          <cell r="O188">
            <v>208192.276060973</v>
          </cell>
          <cell r="P188">
            <v>5900</v>
          </cell>
          <cell r="Q188">
            <v>42.8</v>
          </cell>
          <cell r="R188">
            <v>17600</v>
          </cell>
          <cell r="S188">
            <v>0</v>
          </cell>
          <cell r="T188">
            <v>201.923076923077</v>
          </cell>
          <cell r="U188">
            <v>570837.606327194</v>
          </cell>
          <cell r="V188">
            <v>3247</v>
          </cell>
          <cell r="W188">
            <v>43671.1666666667</v>
          </cell>
          <cell r="X188">
            <v>7700</v>
          </cell>
          <cell r="Y188">
            <v>0</v>
          </cell>
          <cell r="Z188">
            <v>1300</v>
          </cell>
          <cell r="AA188">
            <v>19660.8</v>
          </cell>
          <cell r="AB188">
            <v>0</v>
          </cell>
          <cell r="AC188">
            <v>0</v>
          </cell>
          <cell r="AD188">
            <v>55223.0964230769</v>
          </cell>
          <cell r="AE188">
            <v>0</v>
          </cell>
          <cell r="AF188">
            <v>63156</v>
          </cell>
          <cell r="AG188">
            <v>6520</v>
          </cell>
          <cell r="AH188">
            <v>0</v>
          </cell>
          <cell r="AI188">
            <v>-680</v>
          </cell>
          <cell r="AJ188">
            <v>0</v>
          </cell>
          <cell r="AK188">
            <v>0</v>
          </cell>
          <cell r="AL188">
            <v>-4272.16</v>
          </cell>
          <cell r="AM188">
            <v>766363.51</v>
          </cell>
          <cell r="AN188">
            <v>22444.8</v>
          </cell>
          <cell r="AO188">
            <v>5692.84</v>
          </cell>
          <cell r="AP188">
            <v>841.575999999999</v>
          </cell>
          <cell r="AQ188">
            <v>915</v>
          </cell>
          <cell r="AR188">
            <v>7028</v>
          </cell>
          <cell r="AS188">
            <v>5000</v>
          </cell>
          <cell r="AT188">
            <v>0</v>
          </cell>
          <cell r="AU188">
            <v>1500</v>
          </cell>
          <cell r="AV188">
            <v>0</v>
          </cell>
          <cell r="AW188">
            <v>6750</v>
          </cell>
          <cell r="AX188">
            <v>0</v>
          </cell>
          <cell r="AY188">
            <v>716191.294</v>
          </cell>
          <cell r="AZ188">
            <v>838.4</v>
          </cell>
          <cell r="BA188">
            <v>0</v>
          </cell>
          <cell r="BB188">
            <v>0</v>
          </cell>
          <cell r="BC188">
            <v>13250</v>
          </cell>
          <cell r="BD188">
            <v>1524.01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727078.884</v>
          </cell>
        </row>
        <row r="188">
          <cell r="BQ188">
            <v>36007.216</v>
          </cell>
        </row>
        <row r="189">
          <cell r="C189" t="str">
            <v>李开阳</v>
          </cell>
          <cell r="D189" t="str">
            <v>李开阳</v>
          </cell>
        </row>
        <row r="189">
          <cell r="G189" t="str">
            <v>上月数据</v>
          </cell>
          <cell r="H189">
            <v>3633</v>
          </cell>
          <cell r="I189">
            <v>3351.5</v>
          </cell>
        </row>
        <row r="189">
          <cell r="AF189">
            <v>48216</v>
          </cell>
        </row>
        <row r="189">
          <cell r="AK189">
            <v>-634626.97</v>
          </cell>
        </row>
        <row r="189">
          <cell r="AM189">
            <v>634626.97</v>
          </cell>
        </row>
        <row r="189">
          <cell r="BJ189">
            <v>596429.89</v>
          </cell>
        </row>
        <row r="189">
          <cell r="BS189" t="str">
            <v>光华荣昌</v>
          </cell>
        </row>
        <row r="190">
          <cell r="C190" t="str">
            <v>刘心</v>
          </cell>
          <cell r="D190" t="str">
            <v>刘心</v>
          </cell>
        </row>
        <row r="190">
          <cell r="H190">
            <v>19</v>
          </cell>
          <cell r="I190">
            <v>19</v>
          </cell>
        </row>
        <row r="190">
          <cell r="AB190" t="e">
            <v>#REF!</v>
          </cell>
          <cell r="AC190" t="e">
            <v>#REF!</v>
          </cell>
        </row>
        <row r="190">
          <cell r="AE190" t="str">
            <v>计提数据</v>
          </cell>
        </row>
        <row r="190">
          <cell r="BS190" t="str">
            <v>光华荣昌</v>
          </cell>
        </row>
        <row r="191">
          <cell r="C191" t="str">
            <v>易兰</v>
          </cell>
          <cell r="D191" t="str">
            <v>易兰</v>
          </cell>
        </row>
        <row r="191">
          <cell r="H191">
            <v>19</v>
          </cell>
          <cell r="I191">
            <v>13</v>
          </cell>
        </row>
        <row r="191">
          <cell r="AB191" t="e">
            <v>#REF!</v>
          </cell>
        </row>
        <row r="191">
          <cell r="AF191">
            <v>63156</v>
          </cell>
          <cell r="AG191">
            <v>6520</v>
          </cell>
        </row>
        <row r="191">
          <cell r="BG191" t="e">
            <v>#REF!</v>
          </cell>
        </row>
        <row r="191">
          <cell r="BS191" t="str">
            <v>光华荣昌</v>
          </cell>
        </row>
        <row r="192">
          <cell r="C192" t="str">
            <v>曾琼</v>
          </cell>
          <cell r="D192" t="str">
            <v>曾琼</v>
          </cell>
        </row>
        <row r="192">
          <cell r="H192">
            <v>19</v>
          </cell>
          <cell r="I192">
            <v>19</v>
          </cell>
        </row>
        <row r="192">
          <cell r="AF192">
            <v>63156</v>
          </cell>
        </row>
        <row r="192">
          <cell r="BS192" t="str">
            <v>光华荣昌</v>
          </cell>
        </row>
        <row r="193">
          <cell r="C193" t="str">
            <v>陈子豪</v>
          </cell>
          <cell r="D193" t="str">
            <v>陈子豪</v>
          </cell>
        </row>
        <row r="193">
          <cell r="H193">
            <v>19</v>
          </cell>
          <cell r="I193">
            <v>19</v>
          </cell>
        </row>
        <row r="193">
          <cell r="BS193" t="str">
            <v>光华荣昌</v>
          </cell>
        </row>
        <row r="194">
          <cell r="C194" t="str">
            <v>卢中华</v>
          </cell>
          <cell r="D194" t="str">
            <v>卢中华</v>
          </cell>
        </row>
        <row r="194">
          <cell r="H194">
            <v>19</v>
          </cell>
          <cell r="I194">
            <v>24</v>
          </cell>
        </row>
        <row r="194">
          <cell r="BS194" t="str">
            <v>光华荣昌</v>
          </cell>
        </row>
        <row r="195">
          <cell r="C195" t="str">
            <v>伍赤诚</v>
          </cell>
          <cell r="D195" t="str">
            <v>伍赤诚</v>
          </cell>
        </row>
        <row r="195">
          <cell r="H195">
            <v>19</v>
          </cell>
          <cell r="I195">
            <v>23</v>
          </cell>
        </row>
        <row r="195">
          <cell r="BS195" t="str">
            <v>光华荣昌</v>
          </cell>
        </row>
        <row r="196">
          <cell r="C196" t="str">
            <v>张海波</v>
          </cell>
          <cell r="D196" t="str">
            <v>张海波</v>
          </cell>
        </row>
        <row r="196">
          <cell r="H196">
            <v>19</v>
          </cell>
          <cell r="I196">
            <v>26.85</v>
          </cell>
        </row>
        <row r="196">
          <cell r="BS196" t="str">
            <v>光华荣昌</v>
          </cell>
        </row>
        <row r="197">
          <cell r="C197" t="str">
            <v>曹蜜</v>
          </cell>
          <cell r="D197" t="str">
            <v>曹蜜</v>
          </cell>
        </row>
        <row r="197">
          <cell r="H197">
            <v>19</v>
          </cell>
          <cell r="I197">
            <v>25.5</v>
          </cell>
        </row>
        <row r="197">
          <cell r="BS197" t="str">
            <v>光华荣昌</v>
          </cell>
        </row>
        <row r="198">
          <cell r="C198" t="str">
            <v>谭丽平</v>
          </cell>
          <cell r="D198" t="str">
            <v>谭丽平</v>
          </cell>
        </row>
        <row r="198">
          <cell r="H198">
            <v>19</v>
          </cell>
          <cell r="I198">
            <v>21</v>
          </cell>
        </row>
        <row r="198">
          <cell r="BS198" t="str">
            <v>光华荣昌</v>
          </cell>
        </row>
        <row r="199">
          <cell r="C199" t="str">
            <v>刘文向</v>
          </cell>
          <cell r="D199" t="str">
            <v>刘文向</v>
          </cell>
        </row>
        <row r="199">
          <cell r="H199">
            <v>19</v>
          </cell>
          <cell r="I199">
            <v>19.5</v>
          </cell>
        </row>
        <row r="199">
          <cell r="BS199" t="str">
            <v>光华荣昌</v>
          </cell>
        </row>
        <row r="200">
          <cell r="C200" t="str">
            <v>谭海波</v>
          </cell>
          <cell r="D200" t="str">
            <v>谭海波</v>
          </cell>
        </row>
        <row r="200">
          <cell r="H200">
            <v>19</v>
          </cell>
          <cell r="I200">
            <v>19</v>
          </cell>
        </row>
        <row r="200">
          <cell r="BS200" t="str">
            <v>光华荣昌</v>
          </cell>
        </row>
        <row r="201">
          <cell r="C201" t="str">
            <v>李晶</v>
          </cell>
          <cell r="D201" t="str">
            <v>李晶</v>
          </cell>
        </row>
        <row r="201">
          <cell r="H201">
            <v>19</v>
          </cell>
          <cell r="I201">
            <v>20</v>
          </cell>
        </row>
        <row r="201">
          <cell r="BS201" t="str">
            <v>光华荣昌</v>
          </cell>
        </row>
        <row r="202">
          <cell r="C202" t="str">
            <v>齐承平</v>
          </cell>
          <cell r="D202" t="str">
            <v>齐承平</v>
          </cell>
        </row>
        <row r="202">
          <cell r="H202">
            <v>19</v>
          </cell>
          <cell r="I202">
            <v>20</v>
          </cell>
        </row>
        <row r="202">
          <cell r="BS202" t="str">
            <v>光华荣昌</v>
          </cell>
        </row>
        <row r="203">
          <cell r="C203" t="str">
            <v>何胜春</v>
          </cell>
          <cell r="D203" t="str">
            <v>何胜春</v>
          </cell>
        </row>
        <row r="203">
          <cell r="H203">
            <v>19</v>
          </cell>
          <cell r="I203">
            <v>19</v>
          </cell>
        </row>
        <row r="203">
          <cell r="BS203" t="str">
            <v>光华荣昌</v>
          </cell>
        </row>
        <row r="204">
          <cell r="C204" t="str">
            <v>马英</v>
          </cell>
          <cell r="D204" t="str">
            <v>马英</v>
          </cell>
        </row>
        <row r="204">
          <cell r="H204">
            <v>19</v>
          </cell>
          <cell r="I204">
            <v>25.8</v>
          </cell>
        </row>
        <row r="204">
          <cell r="BS204" t="str">
            <v>光华荣昌</v>
          </cell>
        </row>
        <row r="205">
          <cell r="C205" t="str">
            <v>肖玲</v>
          </cell>
          <cell r="D205" t="str">
            <v>肖玲</v>
          </cell>
        </row>
        <row r="205">
          <cell r="H205">
            <v>19</v>
          </cell>
          <cell r="I205">
            <v>19</v>
          </cell>
        </row>
        <row r="205">
          <cell r="BS205" t="str">
            <v>光华荣昌</v>
          </cell>
        </row>
        <row r="206">
          <cell r="C206" t="str">
            <v>赵五祥</v>
          </cell>
          <cell r="D206" t="str">
            <v>赵五祥</v>
          </cell>
        </row>
        <row r="206">
          <cell r="H206">
            <v>19</v>
          </cell>
          <cell r="I206">
            <v>22</v>
          </cell>
        </row>
        <row r="206">
          <cell r="BS206" t="str">
            <v>光华荣昌</v>
          </cell>
        </row>
        <row r="207">
          <cell r="C207" t="str">
            <v>文洪亮</v>
          </cell>
          <cell r="D207" t="str">
            <v>文洪亮</v>
          </cell>
        </row>
        <row r="207">
          <cell r="H207">
            <v>20</v>
          </cell>
          <cell r="I207">
            <v>20</v>
          </cell>
        </row>
        <row r="207">
          <cell r="BS207" t="str">
            <v>光华荣昌</v>
          </cell>
        </row>
        <row r="208">
          <cell r="C208" t="str">
            <v>李松辉</v>
          </cell>
          <cell r="D208" t="str">
            <v>李松辉</v>
          </cell>
        </row>
        <row r="208">
          <cell r="H208">
            <v>26</v>
          </cell>
          <cell r="I208">
            <v>28</v>
          </cell>
        </row>
        <row r="208">
          <cell r="BS208" t="str">
            <v>鑫起</v>
          </cell>
        </row>
        <row r="209">
          <cell r="C209" t="str">
            <v>黄龙</v>
          </cell>
          <cell r="D209" t="str">
            <v>黄龙</v>
          </cell>
        </row>
        <row r="209">
          <cell r="H209">
            <v>26</v>
          </cell>
          <cell r="I209">
            <v>28</v>
          </cell>
        </row>
        <row r="209">
          <cell r="BS209" t="str">
            <v>湖南诚展</v>
          </cell>
        </row>
        <row r="210">
          <cell r="C210" t="str">
            <v>谭建文</v>
          </cell>
          <cell r="D210" t="str">
            <v>谭建文</v>
          </cell>
        </row>
        <row r="210">
          <cell r="H210">
            <v>20</v>
          </cell>
          <cell r="I210">
            <v>20</v>
          </cell>
        </row>
        <row r="210">
          <cell r="BS210" t="str">
            <v>深圳诚展</v>
          </cell>
        </row>
        <row r="211">
          <cell r="C211" t="str">
            <v>赵平</v>
          </cell>
          <cell r="D211" t="str">
            <v>赵平</v>
          </cell>
        </row>
        <row r="211">
          <cell r="H211" t="e">
            <v>#N/A</v>
          </cell>
          <cell r="I211" t="e">
            <v>#N/A</v>
          </cell>
        </row>
        <row r="211">
          <cell r="BS211" t="e">
            <v>#N/A</v>
          </cell>
        </row>
        <row r="213">
          <cell r="O213" t="e">
            <v>#REF!</v>
          </cell>
        </row>
        <row r="217">
          <cell r="AM217">
            <v>2167353.99</v>
          </cell>
        </row>
        <row r="218">
          <cell r="AF218">
            <v>300412</v>
          </cell>
        </row>
        <row r="218">
          <cell r="AM218">
            <v>2162340.99</v>
          </cell>
        </row>
        <row r="218">
          <cell r="AY218">
            <v>1427828.308</v>
          </cell>
        </row>
        <row r="218">
          <cell r="BD218">
            <v>3048.02</v>
          </cell>
        </row>
        <row r="218">
          <cell r="BJ218">
            <v>2046033.378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研发人员"/>
      <sheetName val="荣昌工资表一线员工"/>
      <sheetName val="荣昌工资表销售人员"/>
      <sheetName val="荣昌工资表小时工"/>
      <sheetName val="劳务公司工资表小时工"/>
      <sheetName val="劳务公司工资表同工同酬"/>
      <sheetName val="五险"/>
      <sheetName val="公积金"/>
    </sheetNames>
    <sheetDataSet>
      <sheetData sheetId="0" refreshError="1">
        <row r="1">
          <cell r="B1" t="str">
            <v>部门</v>
          </cell>
        </row>
        <row r="3">
          <cell r="B3" t="str">
            <v>固定工资</v>
          </cell>
        </row>
        <row r="4">
          <cell r="B4" t="str">
            <v>固定工资</v>
          </cell>
        </row>
        <row r="5">
          <cell r="B5" t="str">
            <v>固定工资</v>
          </cell>
        </row>
        <row r="6">
          <cell r="B6" t="str">
            <v>固定工资</v>
          </cell>
        </row>
        <row r="7">
          <cell r="B7" t="str">
            <v>固定工资</v>
          </cell>
        </row>
        <row r="8">
          <cell r="B8" t="str">
            <v>固定工资</v>
          </cell>
        </row>
        <row r="9">
          <cell r="B9" t="str">
            <v>固定工资</v>
          </cell>
        </row>
        <row r="10">
          <cell r="B10" t="str">
            <v>固定工资</v>
          </cell>
        </row>
        <row r="11">
          <cell r="B11" t="str">
            <v>固定工资</v>
          </cell>
        </row>
        <row r="12">
          <cell r="B12" t="str">
            <v>固定工资</v>
          </cell>
        </row>
        <row r="13">
          <cell r="B13" t="str">
            <v>固定工资</v>
          </cell>
        </row>
        <row r="14">
          <cell r="B14" t="str">
            <v>固定工资</v>
          </cell>
        </row>
        <row r="15">
          <cell r="B15" t="str">
            <v>固定工资</v>
          </cell>
        </row>
        <row r="16">
          <cell r="B16" t="str">
            <v>固定工资</v>
          </cell>
        </row>
        <row r="17">
          <cell r="B17" t="str">
            <v>固定工资</v>
          </cell>
        </row>
        <row r="18">
          <cell r="B18" t="str">
            <v>固定工资</v>
          </cell>
        </row>
        <row r="19">
          <cell r="B19" t="str">
            <v>固定工资</v>
          </cell>
        </row>
        <row r="20">
          <cell r="B20" t="str">
            <v>固定工资</v>
          </cell>
        </row>
        <row r="21">
          <cell r="B21" t="str">
            <v>固定工资</v>
          </cell>
        </row>
        <row r="22">
          <cell r="B22" t="str">
            <v>变动工资</v>
          </cell>
        </row>
        <row r="23">
          <cell r="B23" t="str">
            <v>固定工资</v>
          </cell>
        </row>
        <row r="24">
          <cell r="B24" t="str">
            <v>固定工资</v>
          </cell>
        </row>
        <row r="25">
          <cell r="B25" t="str">
            <v>固定工资</v>
          </cell>
        </row>
        <row r="26">
          <cell r="B26" t="str">
            <v>固定工资</v>
          </cell>
        </row>
        <row r="27">
          <cell r="B27" t="str">
            <v>固定工资</v>
          </cell>
        </row>
        <row r="28">
          <cell r="B28" t="str">
            <v>固定工资</v>
          </cell>
        </row>
        <row r="29">
          <cell r="B29" t="str">
            <v>固定工资</v>
          </cell>
        </row>
        <row r="30">
          <cell r="B30" t="str">
            <v>固定工资</v>
          </cell>
        </row>
        <row r="31">
          <cell r="B31" t="str">
            <v>变动工资</v>
          </cell>
        </row>
        <row r="32">
          <cell r="B32" t="str">
            <v>变动工资</v>
          </cell>
        </row>
        <row r="33">
          <cell r="B33" t="str">
            <v>变动工资</v>
          </cell>
        </row>
        <row r="34">
          <cell r="B34" t="str">
            <v>变动工资</v>
          </cell>
        </row>
        <row r="35">
          <cell r="B35" t="str">
            <v>变动工资</v>
          </cell>
        </row>
        <row r="36">
          <cell r="B36" t="str">
            <v>变动工资</v>
          </cell>
        </row>
        <row r="37">
          <cell r="B37" t="str">
            <v>固定工资</v>
          </cell>
        </row>
        <row r="38">
          <cell r="B38" t="str">
            <v>变动工资</v>
          </cell>
        </row>
        <row r="39">
          <cell r="B39" t="str">
            <v>变动工资</v>
          </cell>
        </row>
        <row r="40">
          <cell r="B40" t="str">
            <v>变动工资</v>
          </cell>
        </row>
        <row r="41">
          <cell r="B41" t="str">
            <v>变动工资</v>
          </cell>
        </row>
        <row r="42">
          <cell r="B42" t="str">
            <v>变动工资</v>
          </cell>
        </row>
        <row r="43">
          <cell r="B43" t="str">
            <v>变动工资</v>
          </cell>
        </row>
        <row r="44">
          <cell r="B44" t="str">
            <v>变动工资</v>
          </cell>
        </row>
        <row r="45">
          <cell r="B45" t="str">
            <v>变动工资</v>
          </cell>
        </row>
        <row r="46">
          <cell r="B46" t="str">
            <v>变动工资</v>
          </cell>
        </row>
        <row r="47">
          <cell r="B47" t="str">
            <v>变动工资</v>
          </cell>
        </row>
        <row r="48">
          <cell r="B48" t="str">
            <v>变动工资</v>
          </cell>
        </row>
        <row r="49">
          <cell r="B49" t="str">
            <v>变动工资</v>
          </cell>
        </row>
        <row r="50">
          <cell r="B50" t="str">
            <v>变动工资</v>
          </cell>
        </row>
        <row r="51">
          <cell r="B51" t="str">
            <v>变动工资</v>
          </cell>
        </row>
        <row r="52">
          <cell r="B52" t="str">
            <v>变动工资</v>
          </cell>
        </row>
        <row r="53">
          <cell r="B53" t="str">
            <v>变动工资</v>
          </cell>
        </row>
        <row r="54">
          <cell r="B54" t="str">
            <v>变动工资</v>
          </cell>
        </row>
        <row r="55">
          <cell r="B55" t="str">
            <v>变动工资</v>
          </cell>
        </row>
        <row r="56">
          <cell r="B56" t="str">
            <v>变动工资</v>
          </cell>
        </row>
        <row r="57">
          <cell r="B57" t="str">
            <v>变动工资</v>
          </cell>
        </row>
        <row r="58">
          <cell r="B58" t="str">
            <v>变动工资</v>
          </cell>
        </row>
        <row r="59">
          <cell r="B59" t="str">
            <v>变动工资</v>
          </cell>
        </row>
        <row r="60">
          <cell r="B60" t="str">
            <v>变动工资</v>
          </cell>
        </row>
        <row r="61">
          <cell r="B61" t="str">
            <v>变动工资</v>
          </cell>
        </row>
        <row r="62">
          <cell r="B62" t="str">
            <v>变动工资</v>
          </cell>
        </row>
        <row r="63">
          <cell r="B63" t="str">
            <v>变动工资</v>
          </cell>
        </row>
        <row r="64">
          <cell r="B64" t="str">
            <v>变动工资</v>
          </cell>
        </row>
        <row r="65">
          <cell r="B65" t="str">
            <v>变动工资</v>
          </cell>
        </row>
        <row r="66">
          <cell r="B66" t="str">
            <v>变动工资</v>
          </cell>
        </row>
        <row r="67">
          <cell r="B67" t="str">
            <v>变动工资</v>
          </cell>
        </row>
        <row r="68">
          <cell r="B68" t="str">
            <v>变动工资</v>
          </cell>
        </row>
        <row r="69">
          <cell r="B69" t="str">
            <v>变动工资</v>
          </cell>
        </row>
        <row r="70">
          <cell r="B70" t="str">
            <v>变动工资</v>
          </cell>
        </row>
        <row r="71">
          <cell r="B71" t="str">
            <v>变动工资</v>
          </cell>
        </row>
        <row r="72">
          <cell r="B72" t="str">
            <v>变动工资</v>
          </cell>
        </row>
        <row r="73">
          <cell r="B73" t="str">
            <v>变动工资</v>
          </cell>
        </row>
        <row r="74">
          <cell r="B74" t="str">
            <v>变动工资</v>
          </cell>
        </row>
        <row r="75">
          <cell r="B75" t="str">
            <v>变动工资</v>
          </cell>
        </row>
        <row r="76">
          <cell r="B76" t="str">
            <v>变动工资</v>
          </cell>
        </row>
        <row r="77">
          <cell r="B77" t="str">
            <v>变动工资</v>
          </cell>
        </row>
        <row r="78">
          <cell r="B78" t="str">
            <v>变动工资</v>
          </cell>
        </row>
        <row r="79">
          <cell r="B79" t="str">
            <v>变动工资</v>
          </cell>
        </row>
        <row r="80">
          <cell r="B80" t="str">
            <v>变动工资</v>
          </cell>
        </row>
        <row r="81">
          <cell r="B81" t="str">
            <v>变动工资</v>
          </cell>
        </row>
        <row r="82">
          <cell r="B82" t="str">
            <v>变动工资</v>
          </cell>
        </row>
        <row r="83">
          <cell r="B83" t="str">
            <v>变动工资</v>
          </cell>
        </row>
        <row r="84">
          <cell r="B84" t="str">
            <v>变动工资</v>
          </cell>
        </row>
        <row r="85">
          <cell r="B85" t="str">
            <v>变动工资</v>
          </cell>
        </row>
        <row r="86">
          <cell r="B86" t="str">
            <v>变动工资</v>
          </cell>
        </row>
        <row r="87">
          <cell r="B87" t="str">
            <v>变动工资</v>
          </cell>
        </row>
        <row r="88">
          <cell r="B88" t="str">
            <v>变动工资</v>
          </cell>
        </row>
        <row r="89">
          <cell r="B89" t="str">
            <v>变动工资</v>
          </cell>
        </row>
        <row r="90">
          <cell r="B90" t="str">
            <v>变动工资</v>
          </cell>
        </row>
        <row r="91">
          <cell r="B91" t="str">
            <v>变动工资</v>
          </cell>
        </row>
        <row r="92">
          <cell r="B92" t="str">
            <v>变动工资</v>
          </cell>
        </row>
        <row r="93">
          <cell r="B93" t="str">
            <v>变动工资</v>
          </cell>
        </row>
        <row r="94">
          <cell r="B94" t="str">
            <v>变动工资</v>
          </cell>
        </row>
        <row r="95">
          <cell r="B95" t="str">
            <v>变动工资</v>
          </cell>
        </row>
        <row r="96">
          <cell r="B96" t="str">
            <v>变动工资</v>
          </cell>
        </row>
        <row r="97">
          <cell r="B97" t="str">
            <v>小时工（荣昌）</v>
          </cell>
        </row>
        <row r="98">
          <cell r="B98" t="str">
            <v>小时工（荣昌）</v>
          </cell>
        </row>
        <row r="99">
          <cell r="B99" t="str">
            <v>小时工</v>
          </cell>
        </row>
        <row r="100">
          <cell r="B100" t="str">
            <v>小时工</v>
          </cell>
        </row>
        <row r="101">
          <cell r="B101" t="str">
            <v>小时工</v>
          </cell>
        </row>
        <row r="102">
          <cell r="B102" t="str">
            <v>小时工</v>
          </cell>
        </row>
        <row r="103">
          <cell r="B103" t="str">
            <v>小时工</v>
          </cell>
        </row>
        <row r="104">
          <cell r="B104" t="str">
            <v>小时工</v>
          </cell>
        </row>
        <row r="105">
          <cell r="B105" t="str">
            <v>小时工</v>
          </cell>
        </row>
        <row r="106">
          <cell r="B106" t="str">
            <v>小时工</v>
          </cell>
        </row>
        <row r="107">
          <cell r="B107" t="str">
            <v>小时工</v>
          </cell>
        </row>
        <row r="108">
          <cell r="B108" t="str">
            <v>小时工</v>
          </cell>
        </row>
        <row r="109">
          <cell r="B109" t="str">
            <v>小时工</v>
          </cell>
        </row>
        <row r="110">
          <cell r="B110" t="str">
            <v>小时工</v>
          </cell>
        </row>
        <row r="111">
          <cell r="B111" t="str">
            <v>小时工</v>
          </cell>
        </row>
        <row r="112">
          <cell r="B112" t="str">
            <v>小时工</v>
          </cell>
        </row>
        <row r="113">
          <cell r="B113" t="str">
            <v>小时工</v>
          </cell>
        </row>
        <row r="114">
          <cell r="B114" t="str">
            <v>小时工</v>
          </cell>
        </row>
        <row r="115">
          <cell r="B115" t="str">
            <v>小时工</v>
          </cell>
        </row>
        <row r="116">
          <cell r="B116" t="str">
            <v>小时工</v>
          </cell>
        </row>
        <row r="117">
          <cell r="B117" t="str">
            <v>小时工</v>
          </cell>
        </row>
        <row r="118">
          <cell r="B118" t="str">
            <v>小时工</v>
          </cell>
        </row>
        <row r="119">
          <cell r="B119" t="str">
            <v>小时工</v>
          </cell>
        </row>
        <row r="120">
          <cell r="B120" t="str">
            <v>小时工</v>
          </cell>
        </row>
        <row r="121">
          <cell r="B121" t="str">
            <v>小时工</v>
          </cell>
        </row>
        <row r="122">
          <cell r="B122" t="str">
            <v>小时工</v>
          </cell>
        </row>
        <row r="123">
          <cell r="B123" t="str">
            <v>小时工</v>
          </cell>
        </row>
        <row r="124">
          <cell r="B124" t="str">
            <v>小时工</v>
          </cell>
        </row>
        <row r="125">
          <cell r="B125" t="str">
            <v>小时工</v>
          </cell>
        </row>
        <row r="126">
          <cell r="B126" t="str">
            <v>小时工</v>
          </cell>
        </row>
        <row r="127">
          <cell r="B127" t="str">
            <v>小时工</v>
          </cell>
        </row>
        <row r="128">
          <cell r="B128" t="str">
            <v>小时工</v>
          </cell>
        </row>
        <row r="129">
          <cell r="B129" t="str">
            <v>小时工</v>
          </cell>
        </row>
        <row r="130">
          <cell r="B130" t="str">
            <v>小时工</v>
          </cell>
        </row>
        <row r="131">
          <cell r="B131" t="str">
            <v>小时工</v>
          </cell>
        </row>
        <row r="132">
          <cell r="B132" t="str">
            <v>小时工</v>
          </cell>
        </row>
        <row r="133">
          <cell r="B133" t="str">
            <v>小时工</v>
          </cell>
        </row>
        <row r="134">
          <cell r="B134" t="str">
            <v>小时工</v>
          </cell>
        </row>
        <row r="135">
          <cell r="B135" t="str">
            <v>小时工</v>
          </cell>
        </row>
        <row r="136">
          <cell r="B136" t="str">
            <v>小时工</v>
          </cell>
        </row>
        <row r="137">
          <cell r="B137" t="str">
            <v>小时工</v>
          </cell>
        </row>
        <row r="138">
          <cell r="B138" t="str">
            <v>小时工</v>
          </cell>
        </row>
        <row r="139">
          <cell r="B139" t="str">
            <v>小时工</v>
          </cell>
        </row>
        <row r="140">
          <cell r="B140" t="str">
            <v>同工同酬</v>
          </cell>
        </row>
        <row r="141">
          <cell r="B141" t="str">
            <v>同工同酬</v>
          </cell>
        </row>
        <row r="142">
          <cell r="B142" t="str">
            <v>同工同酬</v>
          </cell>
        </row>
        <row r="143">
          <cell r="B143" t="str">
            <v>同工同酬</v>
          </cell>
        </row>
        <row r="144">
          <cell r="B144" t="str">
            <v>同工同酬</v>
          </cell>
        </row>
        <row r="145">
          <cell r="B145" t="str">
            <v>同工同酬</v>
          </cell>
        </row>
        <row r="146">
          <cell r="B146" t="str">
            <v>同工同酬</v>
          </cell>
        </row>
        <row r="147">
          <cell r="B147" t="str">
            <v>同工同酬</v>
          </cell>
        </row>
        <row r="148">
          <cell r="B148" t="str">
            <v>同工同酬</v>
          </cell>
        </row>
        <row r="149">
          <cell r="B149" t="str">
            <v>同工同酬</v>
          </cell>
        </row>
        <row r="150">
          <cell r="B150" t="str">
            <v>同工同酬</v>
          </cell>
        </row>
        <row r="151">
          <cell r="B151" t="str">
            <v>同工同酬</v>
          </cell>
        </row>
        <row r="152">
          <cell r="B152" t="str">
            <v>同工同酬</v>
          </cell>
        </row>
        <row r="153">
          <cell r="B153" t="str">
            <v>同工同酬</v>
          </cell>
        </row>
        <row r="154">
          <cell r="B154" t="str">
            <v>同工同酬</v>
          </cell>
        </row>
        <row r="155">
          <cell r="B155" t="str">
            <v>同工同酬</v>
          </cell>
        </row>
        <row r="156">
          <cell r="B156" t="str">
            <v>同工同酬</v>
          </cell>
        </row>
        <row r="157">
          <cell r="B157" t="str">
            <v>同工同酬</v>
          </cell>
        </row>
        <row r="158">
          <cell r="B158" t="str">
            <v>同工同酬</v>
          </cell>
        </row>
        <row r="159">
          <cell r="B159" t="str">
            <v>同工同酬</v>
          </cell>
        </row>
        <row r="160">
          <cell r="B160" t="str">
            <v>同工同酬</v>
          </cell>
        </row>
        <row r="161">
          <cell r="B161" t="str">
            <v>同工同酬</v>
          </cell>
        </row>
        <row r="162">
          <cell r="B162" t="str">
            <v>同工同酬</v>
          </cell>
        </row>
        <row r="163">
          <cell r="B163" t="str">
            <v>同工同酬</v>
          </cell>
        </row>
        <row r="164">
          <cell r="B164" t="str">
            <v>同工同酬</v>
          </cell>
        </row>
        <row r="165">
          <cell r="B165" t="str">
            <v>同工同酬</v>
          </cell>
        </row>
        <row r="166">
          <cell r="B166" t="str">
            <v>同工同酬</v>
          </cell>
        </row>
        <row r="167">
          <cell r="B167" t="str">
            <v>同工同酬</v>
          </cell>
        </row>
        <row r="168">
          <cell r="B168" t="str">
            <v>同工同酬</v>
          </cell>
        </row>
        <row r="169">
          <cell r="B169" t="str">
            <v>同工同酬</v>
          </cell>
        </row>
        <row r="170">
          <cell r="B170" t="str">
            <v>同工同酬</v>
          </cell>
        </row>
        <row r="171">
          <cell r="B171" t="str">
            <v>同工同酬</v>
          </cell>
        </row>
        <row r="172">
          <cell r="B172" t="str">
            <v>同工同酬</v>
          </cell>
        </row>
        <row r="173">
          <cell r="B173" t="str">
            <v>同工同酬</v>
          </cell>
        </row>
        <row r="174">
          <cell r="B174" t="str">
            <v>同工同酬</v>
          </cell>
        </row>
        <row r="175">
          <cell r="B175" t="str">
            <v>同工同酬</v>
          </cell>
        </row>
        <row r="176">
          <cell r="B176" t="str">
            <v>同工同酬</v>
          </cell>
        </row>
        <row r="177">
          <cell r="B177" t="str">
            <v>同工同酬</v>
          </cell>
        </row>
        <row r="178">
          <cell r="B178" t="str">
            <v>同工同酬</v>
          </cell>
        </row>
        <row r="179">
          <cell r="B179" t="str">
            <v>同工同酬</v>
          </cell>
        </row>
        <row r="180">
          <cell r="B180" t="str">
            <v>同工同酬</v>
          </cell>
        </row>
        <row r="181">
          <cell r="B181" t="str">
            <v>同工同酬</v>
          </cell>
        </row>
        <row r="182">
          <cell r="B182" t="str">
            <v>同工同酬</v>
          </cell>
        </row>
        <row r="183">
          <cell r="B183" t="str">
            <v>同工同酬</v>
          </cell>
        </row>
        <row r="184">
          <cell r="B184" t="str">
            <v>同工同酬</v>
          </cell>
        </row>
        <row r="185">
          <cell r="B185" t="str">
            <v>同工同酬</v>
          </cell>
        </row>
        <row r="186">
          <cell r="B186" t="str">
            <v>同工同酬</v>
          </cell>
        </row>
        <row r="187">
          <cell r="B187" t="str">
            <v>同工同酬</v>
          </cell>
        </row>
        <row r="188">
          <cell r="B188" t="str">
            <v>同工同酬</v>
          </cell>
        </row>
        <row r="189">
          <cell r="B189" t="str">
            <v>同工同酬</v>
          </cell>
        </row>
        <row r="190">
          <cell r="B190" t="str">
            <v>同工同酬</v>
          </cell>
        </row>
        <row r="191">
          <cell r="B191" t="str">
            <v>同工同酬</v>
          </cell>
        </row>
        <row r="192">
          <cell r="B192" t="str">
            <v>同工同酬</v>
          </cell>
        </row>
        <row r="193">
          <cell r="B193" t="str">
            <v>同工同酬</v>
          </cell>
        </row>
        <row r="194">
          <cell r="B194" t="str">
            <v>同工同酬</v>
          </cell>
        </row>
        <row r="195">
          <cell r="B195" t="str">
            <v>同工同酬</v>
          </cell>
        </row>
        <row r="196">
          <cell r="B196" t="str">
            <v>同工同酬</v>
          </cell>
        </row>
        <row r="197">
          <cell r="B197" t="str">
            <v>同工同酬</v>
          </cell>
        </row>
        <row r="198">
          <cell r="B198" t="str">
            <v>同工同酬</v>
          </cell>
        </row>
        <row r="199">
          <cell r="B199" t="str">
            <v>同工同酬</v>
          </cell>
        </row>
        <row r="200">
          <cell r="B200" t="str">
            <v>同工同酬</v>
          </cell>
        </row>
        <row r="201">
          <cell r="B201" t="str">
            <v>同工同酬</v>
          </cell>
        </row>
        <row r="202">
          <cell r="B202" t="str">
            <v>同工同酬</v>
          </cell>
        </row>
        <row r="203">
          <cell r="B203" t="str">
            <v>同工同酬</v>
          </cell>
        </row>
        <row r="204">
          <cell r="B204" t="str">
            <v>同工同酬</v>
          </cell>
        </row>
        <row r="205">
          <cell r="B205" t="str">
            <v>同工同酬</v>
          </cell>
        </row>
        <row r="206">
          <cell r="B206" t="str">
            <v>同工同酬</v>
          </cell>
        </row>
        <row r="207">
          <cell r="B207" t="str">
            <v>同工同酬</v>
          </cell>
        </row>
        <row r="208">
          <cell r="B208" t="str">
            <v>同工同酬</v>
          </cell>
        </row>
        <row r="209">
          <cell r="B209" t="str">
            <v>同工同酬</v>
          </cell>
        </row>
        <row r="210">
          <cell r="B210" t="str">
            <v>同工同酬</v>
          </cell>
        </row>
        <row r="211">
          <cell r="B211" t="str">
            <v>同工同酬</v>
          </cell>
        </row>
        <row r="212">
          <cell r="B212" t="str">
            <v>同工同酬</v>
          </cell>
        </row>
        <row r="213">
          <cell r="B213" t="str">
            <v>同工同酬</v>
          </cell>
        </row>
        <row r="214">
          <cell r="B214" t="str">
            <v>同工同酬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Sheet4"/>
      <sheetName val="在职员工花名册"/>
      <sheetName val="离职员工花名册"/>
      <sheetName val="8月月报9.1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      2025年03月 在职员工详细花名册   更新日期：2025-08-06</v>
          </cell>
        </row>
        <row r="2">
          <cell r="B2">
            <v>1</v>
          </cell>
        </row>
        <row r="2">
          <cell r="AF2">
            <v>31</v>
          </cell>
        </row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  <cell r="BB4" t="str">
            <v>人事档案梳理结果</v>
          </cell>
        </row>
        <row r="4">
          <cell r="BD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G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11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</row>
        <row r="7">
          <cell r="BC7" t="str">
            <v>缺入职体检</v>
          </cell>
        </row>
        <row r="7">
          <cell r="BG7" t="e">
            <v>#N/A</v>
          </cell>
        </row>
        <row r="8">
          <cell r="B8" t="str">
            <v>黄清梅</v>
          </cell>
          <cell r="C8">
            <v>21</v>
          </cell>
          <cell r="D8" t="str">
            <v>间接</v>
          </cell>
          <cell r="E8" t="str">
            <v>蓝领</v>
          </cell>
          <cell r="F8" t="str">
            <v>综合管理部</v>
          </cell>
          <cell r="G8" t="str">
            <v>综合管理部</v>
          </cell>
          <cell r="H8" t="str">
            <v>保洁员</v>
          </cell>
        </row>
        <row r="8">
          <cell r="L8">
            <v>41197</v>
          </cell>
          <cell r="M8">
            <v>41227</v>
          </cell>
          <cell r="N8">
            <v>30682</v>
          </cell>
          <cell r="O8">
            <v>41</v>
          </cell>
          <cell r="P8">
            <v>12</v>
          </cell>
          <cell r="Q8" t="str">
            <v>女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已婚</v>
          </cell>
          <cell r="V8" t="str">
            <v>1967-12-02</v>
          </cell>
          <cell r="W8">
            <v>57</v>
          </cell>
          <cell r="X8" t="str">
            <v>初中</v>
          </cell>
        </row>
        <row r="8">
          <cell r="AD8" t="str">
            <v>无</v>
          </cell>
        </row>
        <row r="8">
          <cell r="AF8" t="str">
            <v>430221196712026824</v>
          </cell>
          <cell r="AG8">
            <v>18273359612</v>
          </cell>
          <cell r="AH8" t="str">
            <v>陈建国</v>
          </cell>
          <cell r="AI8">
            <v>13874166657</v>
          </cell>
        </row>
        <row r="8">
          <cell r="AL8" t="str">
            <v>湖南省株洲市天元区马家河镇月塘社区月塘08号</v>
          </cell>
          <cell r="AM8" t="str">
            <v>农村</v>
          </cell>
          <cell r="AN8" t="str">
            <v>湖南省株洲市天元区马家河目圹村目圹组</v>
          </cell>
          <cell r="AO8" t="str">
            <v>2020.04.07-2021.04.06
2021.04.07-2022.04.06  2022.04.07-2025.04.06</v>
          </cell>
          <cell r="AP8">
            <v>45753</v>
          </cell>
          <cell r="AQ8">
            <v>-157</v>
          </cell>
          <cell r="AR8">
            <v>0</v>
          </cell>
        </row>
        <row r="8">
          <cell r="AT8" t="str">
            <v>临时返聘</v>
          </cell>
          <cell r="AU8" t="str">
            <v>否</v>
          </cell>
        </row>
        <row r="8">
          <cell r="AX8" t="str">
            <v>劳务工</v>
          </cell>
          <cell r="AY8" t="str">
            <v>湖南鑫起</v>
          </cell>
          <cell r="AZ8" t="str">
            <v>光华荣昌</v>
          </cell>
        </row>
        <row r="8">
          <cell r="BG8" t="e">
            <v>#N/A</v>
          </cell>
        </row>
        <row r="9">
          <cell r="B9" t="str">
            <v>李开阳</v>
          </cell>
          <cell r="C9">
            <v>11</v>
          </cell>
          <cell r="D9" t="str">
            <v>间接</v>
          </cell>
          <cell r="E9" t="str">
            <v>白领</v>
          </cell>
          <cell r="F9" t="str">
            <v>财务管理部</v>
          </cell>
          <cell r="G9" t="str">
            <v>财务管理部</v>
          </cell>
          <cell r="H9" t="str">
            <v>部长</v>
          </cell>
        </row>
        <row r="9">
          <cell r="J9" t="str">
            <v>部级</v>
          </cell>
          <cell r="K9" t="str">
            <v>关键岗</v>
          </cell>
          <cell r="L9">
            <v>41131</v>
          </cell>
          <cell r="M9">
            <v>38595</v>
          </cell>
          <cell r="N9">
            <v>31229</v>
          </cell>
          <cell r="O9">
            <v>40</v>
          </cell>
          <cell r="P9">
            <v>13</v>
          </cell>
          <cell r="Q9" t="str">
            <v>男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1964-07-20</v>
          </cell>
          <cell r="W9">
            <v>61</v>
          </cell>
          <cell r="X9" t="str">
            <v>大专</v>
          </cell>
        </row>
        <row r="9">
          <cell r="Z9" t="str">
            <v>会计</v>
          </cell>
          <cell r="AA9" t="str">
            <v>湖北省经济管理干部学院</v>
          </cell>
        </row>
        <row r="9">
          <cell r="AD9" t="str">
            <v>无</v>
          </cell>
        </row>
        <row r="9">
          <cell r="AF9" t="str">
            <v>422426196407203858</v>
          </cell>
          <cell r="AG9">
            <v>18673399359</v>
          </cell>
          <cell r="AH9" t="str">
            <v>黎珍秀</v>
          </cell>
          <cell r="AI9">
            <v>18672559031</v>
          </cell>
        </row>
        <row r="9">
          <cell r="AL9" t="str">
            <v>湖北省洪湖市新堤街道玉沙路30号-28</v>
          </cell>
          <cell r="AM9" t="str">
            <v>城镇</v>
          </cell>
          <cell r="AN9" t="str">
            <v>湖南省株洲市天元区月塘小区二期9栋305号</v>
          </cell>
          <cell r="AO9" t="str">
            <v>2012.08.10-2014.08.09
2014.08.10-2018.08.09
2018.08.09-无固定期限</v>
          </cell>
          <cell r="AP9" t="str">
            <v>——</v>
          </cell>
          <cell r="AQ9" t="e">
            <v>#VALUE!</v>
          </cell>
          <cell r="AR9" t="e">
            <v>#VALUE!</v>
          </cell>
          <cell r="AS9">
            <v>43321</v>
          </cell>
          <cell r="AT9" t="str">
            <v>无固定期限</v>
          </cell>
          <cell r="AU9" t="str">
            <v>是</v>
          </cell>
          <cell r="AV9" t="str">
            <v>4302110000710323</v>
          </cell>
          <cell r="AW9" t="str">
            <v>ZZ-DA-0007</v>
          </cell>
          <cell r="AX9" t="str">
            <v>合同工</v>
          </cell>
          <cell r="AY9" t="str">
            <v>光华荣昌</v>
          </cell>
          <cell r="AZ9" t="str">
            <v>光华荣昌</v>
          </cell>
        </row>
        <row r="9">
          <cell r="BB9" t="str">
            <v>缺人事档案（纸质登记表）、员工档案目录及学历证明</v>
          </cell>
          <cell r="BC9" t="str">
            <v>缺入职体检</v>
          </cell>
        </row>
        <row r="9">
          <cell r="BG9" t="e">
            <v>#N/A</v>
          </cell>
        </row>
        <row r="10">
          <cell r="B10" t="str">
            <v>刘心</v>
          </cell>
          <cell r="C10">
            <v>13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总账税务会计</v>
          </cell>
        </row>
        <row r="10">
          <cell r="K10" t="str">
            <v>关键岗</v>
          </cell>
          <cell r="L10">
            <v>41730</v>
          </cell>
          <cell r="M10">
            <v>41821</v>
          </cell>
          <cell r="N10">
            <v>39630</v>
          </cell>
          <cell r="O10">
            <v>17</v>
          </cell>
          <cell r="P10">
            <v>11</v>
          </cell>
          <cell r="Q10" t="str">
            <v>女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1985-10-20</v>
          </cell>
          <cell r="W10">
            <v>39</v>
          </cell>
          <cell r="X10" t="str">
            <v>本科</v>
          </cell>
          <cell r="Y10" t="str">
            <v>学士</v>
          </cell>
          <cell r="Z10" t="str">
            <v>会计学</v>
          </cell>
          <cell r="AA10" t="str">
            <v>南华大学</v>
          </cell>
          <cell r="AB10">
            <v>39629</v>
          </cell>
          <cell r="AC10" t="str">
            <v>全日制</v>
          </cell>
          <cell r="AD10" t="str">
            <v>中级会计</v>
          </cell>
        </row>
        <row r="10">
          <cell r="AF10" t="str">
            <v>430702198510205223</v>
          </cell>
          <cell r="AG10">
            <v>15573332337</v>
          </cell>
          <cell r="AH10" t="str">
            <v>易利平</v>
          </cell>
          <cell r="AI10">
            <v>18173317128</v>
          </cell>
          <cell r="AJ10" t="str">
            <v>shineblue-esther@163.com</v>
          </cell>
          <cell r="AK10">
            <v>258279008</v>
          </cell>
          <cell r="AL10" t="str">
            <v>湖南省株洲市天元区尚格天香国舍21栋402号</v>
          </cell>
          <cell r="AM10" t="str">
            <v>城镇</v>
          </cell>
          <cell r="AN10" t="str">
            <v>湖南省株洲市天元区尚格名城天香国舍21栋402号</v>
          </cell>
          <cell r="AO10" t="str">
            <v>2015.02.05-2017.02.04
2017.02.05-2020.02.04
2020.02.05-无固定期限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43866</v>
          </cell>
          <cell r="AT10" t="str">
            <v>无固定期限</v>
          </cell>
          <cell r="AU10" t="str">
            <v>是</v>
          </cell>
          <cell r="AV10" t="str">
            <v>4302110000666488</v>
          </cell>
          <cell r="AW10" t="str">
            <v>ZZ-DA-0009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 t="str">
            <v>中级工</v>
          </cell>
        </row>
        <row r="10">
          <cell r="BG10" t="e">
            <v>#N/A</v>
          </cell>
        </row>
        <row r="11">
          <cell r="B11" t="str">
            <v>易兰</v>
          </cell>
          <cell r="C11">
            <v>548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资金专员</v>
          </cell>
        </row>
        <row r="11">
          <cell r="J11" t="str">
            <v>主管</v>
          </cell>
          <cell r="K11" t="str">
            <v>关键岗</v>
          </cell>
          <cell r="L11">
            <v>42900</v>
          </cell>
          <cell r="M11">
            <v>42971</v>
          </cell>
          <cell r="N11">
            <v>37803</v>
          </cell>
          <cell r="O11">
            <v>22</v>
          </cell>
          <cell r="P11">
            <v>8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1983-04-10</v>
          </cell>
          <cell r="W11">
            <v>42</v>
          </cell>
          <cell r="X11" t="str">
            <v>大专</v>
          </cell>
        </row>
        <row r="11">
          <cell r="Z11" t="str">
            <v>电子商务</v>
          </cell>
          <cell r="AA11" t="str">
            <v>湖南省株洲市职工大学</v>
          </cell>
          <cell r="AB11">
            <v>38533</v>
          </cell>
          <cell r="AC11" t="str">
            <v>成考</v>
          </cell>
          <cell r="AD11" t="str">
            <v>无</v>
          </cell>
        </row>
        <row r="11">
          <cell r="AF11" t="str">
            <v>430203198304104025</v>
          </cell>
          <cell r="AG11">
            <v>13787834966</v>
          </cell>
          <cell r="AH11" t="str">
            <v>张志</v>
          </cell>
          <cell r="AI11">
            <v>13975318246</v>
          </cell>
          <cell r="AJ11" t="str">
            <v>772587061@qq.com</v>
          </cell>
          <cell r="AK11">
            <v>772587061</v>
          </cell>
          <cell r="AL11" t="str">
            <v>湖南省株洲市石峰区井龙街道办事处郭家塘村雷家冲组41号</v>
          </cell>
          <cell r="AM11" t="str">
            <v>城镇</v>
          </cell>
          <cell r="AN11" t="str">
            <v>湖南省株洲石峰区湘天桥花果山私房</v>
          </cell>
          <cell r="AO11" t="str">
            <v>2017.06.14-2020.06.13
2020.06.14-2023.06.13  2023.06.14-2026.06.13</v>
          </cell>
          <cell r="AP11">
            <v>46186</v>
          </cell>
          <cell r="AQ11">
            <v>276</v>
          </cell>
          <cell r="AR11">
            <v>1</v>
          </cell>
          <cell r="AS11">
            <v>43996</v>
          </cell>
          <cell r="AT11" t="str">
            <v>有固定期限</v>
          </cell>
          <cell r="AU11" t="str">
            <v>是</v>
          </cell>
          <cell r="AV11" t="str">
            <v>4302110000683718</v>
          </cell>
          <cell r="AW11" t="str">
            <v>ZZ-DA-0213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</row>
        <row r="11">
          <cell r="BG11" t="e">
            <v>#N/A</v>
          </cell>
        </row>
        <row r="12">
          <cell r="B12" t="str">
            <v>肖玲</v>
          </cell>
          <cell r="C12">
            <v>866</v>
          </cell>
          <cell r="D12" t="str">
            <v>间接</v>
          </cell>
          <cell r="E12" t="str">
            <v>白领</v>
          </cell>
          <cell r="F12" t="str">
            <v>市场营销部</v>
          </cell>
        </row>
        <row r="12">
          <cell r="H12" t="str">
            <v>销售统计</v>
          </cell>
        </row>
        <row r="12">
          <cell r="K12" t="str">
            <v>关键岗</v>
          </cell>
          <cell r="L12">
            <v>43698</v>
          </cell>
          <cell r="M12">
            <v>43758</v>
          </cell>
          <cell r="N12">
            <v>41426</v>
          </cell>
          <cell r="O12">
            <v>12</v>
          </cell>
          <cell r="P12">
            <v>6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1991-08-06</v>
          </cell>
          <cell r="W12">
            <v>34</v>
          </cell>
          <cell r="X12" t="str">
            <v>本科</v>
          </cell>
          <cell r="Y12" t="str">
            <v>学士</v>
          </cell>
          <cell r="Z12" t="str">
            <v>材料成型及控制工程</v>
          </cell>
          <cell r="AA12" t="str">
            <v>湖南工学院</v>
          </cell>
          <cell r="AB12">
            <v>41453</v>
          </cell>
          <cell r="AC12" t="str">
            <v>全日制</v>
          </cell>
          <cell r="AD12" t="str">
            <v>三级/高级技能</v>
          </cell>
        </row>
        <row r="12">
          <cell r="AF12" t="str">
            <v>431123199108060024</v>
          </cell>
          <cell r="AG12">
            <v>18273299614</v>
          </cell>
          <cell r="AH12" t="str">
            <v>罗国彪</v>
          </cell>
          <cell r="AI12">
            <v>18873317967</v>
          </cell>
          <cell r="AJ12" t="str">
            <v>249479982@qq.com</v>
          </cell>
          <cell r="AK12">
            <v>249479982</v>
          </cell>
          <cell r="AL12" t="str">
            <v>湖南省双牌县泷泊镇迎宾路7号</v>
          </cell>
          <cell r="AM12" t="str">
            <v>城镇</v>
          </cell>
          <cell r="AN12" t="str">
            <v>湖南省株洲市天元区美的城6栋1403号</v>
          </cell>
          <cell r="AO12" t="str">
            <v>2019.08.21-2022.08.20
2022.08.21-2025.08.20</v>
          </cell>
          <cell r="AP12">
            <v>45889</v>
          </cell>
          <cell r="AQ12">
            <v>-21</v>
          </cell>
          <cell r="AR12">
            <v>0</v>
          </cell>
          <cell r="AS12">
            <v>45890</v>
          </cell>
          <cell r="AT12" t="str">
            <v>有固定期限</v>
          </cell>
          <cell r="AU12" t="str">
            <v>是</v>
          </cell>
          <cell r="AV12" t="str">
            <v>4302110000740577</v>
          </cell>
          <cell r="AW12" t="str">
            <v>ZZ-DA-0228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 t="str">
            <v>高级工</v>
          </cell>
        </row>
        <row r="12">
          <cell r="BG12" t="e">
            <v>#N/A</v>
          </cell>
        </row>
        <row r="13">
          <cell r="B13" t="str">
            <v>伍赤诚</v>
          </cell>
          <cell r="C13">
            <v>927</v>
          </cell>
          <cell r="D13" t="str">
            <v>间接</v>
          </cell>
          <cell r="E13" t="str">
            <v>白领</v>
          </cell>
          <cell r="F13" t="str">
            <v>技术质量部</v>
          </cell>
          <cell r="G13" t="str">
            <v>质量管理</v>
          </cell>
          <cell r="H13" t="str">
            <v>质量工程师</v>
          </cell>
        </row>
        <row r="13">
          <cell r="K13" t="str">
            <v>关键岗</v>
          </cell>
          <cell r="L13">
            <v>43789</v>
          </cell>
          <cell r="M13">
            <v>43849</v>
          </cell>
          <cell r="N13">
            <v>43617</v>
          </cell>
          <cell r="O13">
            <v>6</v>
          </cell>
          <cell r="P13">
            <v>5</v>
          </cell>
          <cell r="Q13" t="str">
            <v>男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未婚</v>
          </cell>
          <cell r="V13" t="str">
            <v>1998-04-19</v>
          </cell>
          <cell r="W13">
            <v>27</v>
          </cell>
          <cell r="X13" t="str">
            <v>大专</v>
          </cell>
        </row>
        <row r="13">
          <cell r="Z13" t="str">
            <v>无人机技术</v>
          </cell>
          <cell r="AA13" t="str">
            <v>湖南国防科技职业技术学院</v>
          </cell>
          <cell r="AB13">
            <v>43646</v>
          </cell>
          <cell r="AC13" t="str">
            <v>全日制</v>
          </cell>
          <cell r="AD13" t="str">
            <v>四级/中级技能</v>
          </cell>
        </row>
        <row r="13">
          <cell r="AF13" t="str">
            <v>430321199804192212</v>
          </cell>
          <cell r="AG13">
            <v>15080791820</v>
          </cell>
          <cell r="AH13" t="str">
            <v>郭婷 </v>
          </cell>
          <cell r="AI13">
            <v>17373254998</v>
          </cell>
        </row>
        <row r="13">
          <cell r="AL13" t="str">
            <v>湖南省湘潭县云湖桥镇移山村凉山组231号</v>
          </cell>
          <cell r="AM13" t="str">
            <v>城镇</v>
          </cell>
          <cell r="AN13" t="str">
            <v>湖南省株洲市天元区栗雨街道办事处景园社区月塘二期11栋205号</v>
          </cell>
          <cell r="AO13" t="str">
            <v>2019.11.20-2022.11.19
2022.11.20-2025.11.19</v>
          </cell>
          <cell r="AP13">
            <v>45980</v>
          </cell>
          <cell r="AQ13">
            <v>70</v>
          </cell>
          <cell r="AR13">
            <v>1</v>
          </cell>
          <cell r="AS13">
            <v>45981</v>
          </cell>
          <cell r="AT13" t="str">
            <v>有固定期限</v>
          </cell>
          <cell r="AU13" t="str">
            <v>是</v>
          </cell>
          <cell r="AV13" t="str">
            <v>4302110000746428</v>
          </cell>
          <cell r="AW13" t="str">
            <v>ZZ-DA-0230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</row>
        <row r="13">
          <cell r="BG13" t="e">
            <v>#N/A</v>
          </cell>
        </row>
        <row r="14">
          <cell r="B14" t="str">
            <v>贺王瑜</v>
          </cell>
          <cell r="C14">
            <v>64</v>
          </cell>
          <cell r="D14" t="str">
            <v>间接</v>
          </cell>
          <cell r="E14" t="str">
            <v>蓝领</v>
          </cell>
          <cell r="F14" t="str">
            <v>技术质量部</v>
          </cell>
          <cell r="G14" t="str">
            <v>质量管理</v>
          </cell>
          <cell r="H14" t="str">
            <v>总装检验员</v>
          </cell>
        </row>
        <row r="14">
          <cell r="K14" t="str">
            <v>关键岗</v>
          </cell>
          <cell r="L14">
            <v>41573</v>
          </cell>
          <cell r="M14">
            <v>41581</v>
          </cell>
          <cell r="N14">
            <v>32356</v>
          </cell>
          <cell r="O14">
            <v>37</v>
          </cell>
          <cell r="P14">
            <v>11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已婚</v>
          </cell>
          <cell r="V14" t="str">
            <v>1972-07-18</v>
          </cell>
          <cell r="W14">
            <v>53</v>
          </cell>
          <cell r="X14" t="str">
            <v>初中</v>
          </cell>
        </row>
        <row r="14">
          <cell r="AD14" t="str">
            <v>无</v>
          </cell>
          <cell r="AE14" t="str">
            <v>钳工中级</v>
          </cell>
          <cell r="AF14" t="str">
            <v>430203197207186036</v>
          </cell>
          <cell r="AG14" t="str">
            <v>18274205198</v>
          </cell>
          <cell r="AH14" t="str">
            <v>张慧敏</v>
          </cell>
          <cell r="AI14">
            <v>13973308783</v>
          </cell>
        </row>
        <row r="14">
          <cell r="AL14" t="str">
            <v>湖南省株洲市石峰区花果山村31栋304号</v>
          </cell>
          <cell r="AM14" t="str">
            <v>城镇</v>
          </cell>
          <cell r="AN14" t="str">
            <v>湖南省株洲市石峰区花果山村31栋304号</v>
          </cell>
          <cell r="AO14" t="str">
            <v>2016.1.4-2018.1.3
2018.01.04-2021.01.03
2021.01.04-无固定期限</v>
          </cell>
          <cell r="AP14" t="str">
            <v>——</v>
          </cell>
          <cell r="AQ14" t="e">
            <v>#VALUE!</v>
          </cell>
          <cell r="AR14" t="e">
            <v>#VALUE!</v>
          </cell>
          <cell r="AS14">
            <v>44200</v>
          </cell>
          <cell r="AT14" t="str">
            <v>无固定期限</v>
          </cell>
          <cell r="AU14" t="str">
            <v>是</v>
          </cell>
          <cell r="AV14" t="str">
            <v>4302110000678022</v>
          </cell>
          <cell r="AW14" t="str">
            <v>ZZ-DA-0026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C14" t="str">
            <v>缺入职体检</v>
          </cell>
        </row>
        <row r="14">
          <cell r="BG14" t="e">
            <v>#N/A</v>
          </cell>
        </row>
        <row r="15">
          <cell r="B15" t="str">
            <v>彭健</v>
          </cell>
          <cell r="C15">
            <v>301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发泡检验员</v>
          </cell>
        </row>
        <row r="15">
          <cell r="L15">
            <v>41701</v>
          </cell>
          <cell r="M15">
            <v>41732</v>
          </cell>
          <cell r="N15">
            <v>38899</v>
          </cell>
          <cell r="O15">
            <v>19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1987-12-01</v>
          </cell>
          <cell r="W15">
            <v>37</v>
          </cell>
          <cell r="X15" t="str">
            <v>中专</v>
          </cell>
        </row>
        <row r="15">
          <cell r="Z15" t="str">
            <v>电子</v>
          </cell>
          <cell r="AA15" t="str">
            <v>株洲市中等职业学校</v>
          </cell>
        </row>
        <row r="15">
          <cell r="AD15" t="str">
            <v>无</v>
          </cell>
          <cell r="AE15" t="str">
            <v>钳工中级</v>
          </cell>
          <cell r="AF15" t="str">
            <v>430281198712019195</v>
          </cell>
          <cell r="AG15">
            <v>15675387258</v>
          </cell>
          <cell r="AH15" t="str">
            <v>姜芝 </v>
          </cell>
          <cell r="AI15">
            <v>15074103558</v>
          </cell>
        </row>
        <row r="15">
          <cell r="AL15" t="str">
            <v>湖南省醴陵市国瓷街道办事处华塘村楼上组160号</v>
          </cell>
          <cell r="AM15" t="str">
            <v>农村</v>
          </cell>
          <cell r="AN15" t="str">
            <v>湖南省株洲市天元区月塘小区2期13栋504室</v>
          </cell>
          <cell r="AO15" t="str">
            <v>2016.6.1-2018.5.31
2018.06.01-2021.05.31
2021.05.01-无固定期限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44348</v>
          </cell>
          <cell r="AT15" t="str">
            <v>无固定期限</v>
          </cell>
          <cell r="AU15" t="str">
            <v>是</v>
          </cell>
          <cell r="AV15" t="str">
            <v>4302110000679346</v>
          </cell>
          <cell r="AW15" t="str">
            <v>ZZ-DA-0178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C15" t="str">
            <v>缺入职体检（劳务工转入）、学历证（找不到）</v>
          </cell>
        </row>
        <row r="15">
          <cell r="BG15" t="e">
            <v>#N/A</v>
          </cell>
        </row>
        <row r="16">
          <cell r="B16" t="str">
            <v>李需</v>
          </cell>
          <cell r="C16">
            <v>24102501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45591</v>
          </cell>
        </row>
        <row r="16">
          <cell r="Q16" t="str">
            <v>女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>
            <v>31698</v>
          </cell>
          <cell r="W16">
            <v>38</v>
          </cell>
          <cell r="X16" t="str">
            <v>大专</v>
          </cell>
        </row>
        <row r="16">
          <cell r="Z16" t="str">
            <v>工商企业管理</v>
          </cell>
          <cell r="AA16" t="str">
            <v>衡阳工商企业管理学院</v>
          </cell>
        </row>
        <row r="16">
          <cell r="AF16" t="str">
            <v>430281198610134520</v>
          </cell>
          <cell r="AG16">
            <v>19198287367</v>
          </cell>
          <cell r="AH16" t="str">
            <v>齐辉</v>
          </cell>
          <cell r="AI16">
            <v>17367227367</v>
          </cell>
        </row>
        <row r="16">
          <cell r="AL16" t="str">
            <v>湖南省醴陵市左权镇</v>
          </cell>
          <cell r="AM16" t="str">
            <v>农村</v>
          </cell>
          <cell r="AN16" t="str">
            <v>湖南省湘潭市易俗河镇</v>
          </cell>
        </row>
        <row r="16">
          <cell r="AU16" t="str">
            <v>是</v>
          </cell>
        </row>
        <row r="16">
          <cell r="AX16" t="str">
            <v>劳务工</v>
          </cell>
          <cell r="AY16" t="str">
            <v>光华荣昌</v>
          </cell>
          <cell r="AZ16" t="str">
            <v>湖南诚展</v>
          </cell>
        </row>
        <row r="17">
          <cell r="B17" t="str">
            <v>赵五祥</v>
          </cell>
          <cell r="C17">
            <v>667</v>
          </cell>
          <cell r="D17" t="str">
            <v>间接</v>
          </cell>
          <cell r="E17" t="str">
            <v>白领</v>
          </cell>
          <cell r="F17" t="str">
            <v>市场营销部</v>
          </cell>
        </row>
        <row r="17">
          <cell r="H17" t="str">
            <v>销售服务经理</v>
          </cell>
        </row>
        <row r="17">
          <cell r="J17" t="str">
            <v>科级</v>
          </cell>
          <cell r="K17" t="str">
            <v>关键岗</v>
          </cell>
          <cell r="L17">
            <v>43290</v>
          </cell>
          <cell r="M17">
            <v>43351</v>
          </cell>
          <cell r="N17">
            <v>40360</v>
          </cell>
          <cell r="O17">
            <v>15</v>
          </cell>
          <cell r="P17">
            <v>7</v>
          </cell>
          <cell r="Q17" t="str">
            <v>男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 t="str">
            <v>1991-05-29</v>
          </cell>
          <cell r="W17">
            <v>34</v>
          </cell>
          <cell r="X17" t="str">
            <v>高中</v>
          </cell>
        </row>
        <row r="17">
          <cell r="AA17" t="str">
            <v>娄底市第二中学</v>
          </cell>
        </row>
        <row r="17">
          <cell r="AD17" t="str">
            <v>五级/初级技能</v>
          </cell>
          <cell r="AE17" t="str">
            <v>物流中级</v>
          </cell>
          <cell r="AF17" t="str">
            <v>43252419910529545X</v>
          </cell>
          <cell r="AG17">
            <v>18670816385</v>
          </cell>
          <cell r="AH17" t="str">
            <v>邹彬彬</v>
          </cell>
          <cell r="AI17">
            <v>17673239367</v>
          </cell>
          <cell r="AJ17" t="str">
            <v>530443749@qq.com</v>
          </cell>
        </row>
        <row r="17">
          <cell r="AL17" t="str">
            <v>湖南省新化县游家镇岩石村第六村民小组7号</v>
          </cell>
          <cell r="AM17" t="str">
            <v>农村</v>
          </cell>
          <cell r="AN17" t="str">
            <v>湖南省株洲市天元区月塘小区13栋301号</v>
          </cell>
          <cell r="AO17" t="str">
            <v>2018.07.09-2021.07.08
2021.07.09-2024.07.08</v>
          </cell>
          <cell r="AP17">
            <v>45481</v>
          </cell>
          <cell r="AQ17">
            <v>-429</v>
          </cell>
          <cell r="AR17">
            <v>0</v>
          </cell>
          <cell r="AS17">
            <v>44385</v>
          </cell>
          <cell r="AT17" t="str">
            <v>有固定期限</v>
          </cell>
          <cell r="AU17" t="str">
            <v>是</v>
          </cell>
          <cell r="AV17" t="str">
            <v>4302110000711452</v>
          </cell>
          <cell r="AW17" t="str">
            <v>ZZ-DA-0223</v>
          </cell>
          <cell r="AX17" t="str">
            <v>合同工</v>
          </cell>
          <cell r="AY17" t="str">
            <v>光华荣昌</v>
          </cell>
          <cell r="AZ17" t="str">
            <v>光华荣昌</v>
          </cell>
        </row>
        <row r="17">
          <cell r="BG17" t="e">
            <v>#N/A</v>
          </cell>
        </row>
        <row r="18">
          <cell r="B18" t="str">
            <v>文洪亮</v>
          </cell>
          <cell r="C18">
            <v>84</v>
          </cell>
          <cell r="D18" t="str">
            <v>间接</v>
          </cell>
          <cell r="E18" t="str">
            <v>蓝领</v>
          </cell>
          <cell r="F18" t="str">
            <v>市场营销部</v>
          </cell>
          <cell r="G18" t="str">
            <v>服务科</v>
          </cell>
          <cell r="H18" t="str">
            <v>现场服务员</v>
          </cell>
        </row>
        <row r="18">
          <cell r="L18">
            <v>41286</v>
          </cell>
          <cell r="M18">
            <v>41345</v>
          </cell>
          <cell r="N18">
            <v>35977</v>
          </cell>
          <cell r="O18">
            <v>27</v>
          </cell>
          <cell r="P18">
            <v>12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1979-11-28</v>
          </cell>
          <cell r="W18">
            <v>45</v>
          </cell>
          <cell r="X18" t="str">
            <v>高中</v>
          </cell>
        </row>
        <row r="18">
          <cell r="AA18" t="str">
            <v>株洲县三中</v>
          </cell>
        </row>
        <row r="18">
          <cell r="AD18" t="str">
            <v>无</v>
          </cell>
          <cell r="AE18" t="str">
            <v>物流中级</v>
          </cell>
          <cell r="AF18" t="str">
            <v>430221197911288119</v>
          </cell>
          <cell r="AG18">
            <v>18673399653</v>
          </cell>
          <cell r="AH18" t="str">
            <v>蒋君</v>
          </cell>
          <cell r="AI18">
            <v>15073389100</v>
          </cell>
        </row>
        <row r="18">
          <cell r="AK18">
            <v>437755762</v>
          </cell>
          <cell r="AL18" t="str">
            <v>湖南省株洲县王十万乡石龙村下洲组18号</v>
          </cell>
          <cell r="AM18" t="str">
            <v>农村</v>
          </cell>
          <cell r="AN18" t="str">
            <v>湖南省株洲县王十万乡石龙村下洲组18号</v>
          </cell>
          <cell r="AO18" t="str">
            <v>2016.2.1-2018.1.31
2018.02.01-2021.01.31
2021.02.01-无固定期限</v>
          </cell>
          <cell r="AP18" t="str">
            <v>——</v>
          </cell>
          <cell r="AQ18" t="e">
            <v>#VALUE!</v>
          </cell>
          <cell r="AR18" t="e">
            <v>#VALUE!</v>
          </cell>
          <cell r="AS18">
            <v>44228</v>
          </cell>
          <cell r="AT18" t="str">
            <v>无固定期限</v>
          </cell>
          <cell r="AU18" t="str">
            <v>是</v>
          </cell>
          <cell r="AV18" t="str">
            <v>4302110000678023</v>
          </cell>
          <cell r="AW18" t="str">
            <v>ZZ-DA-0042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G18" t="e">
            <v>#N/A</v>
          </cell>
        </row>
        <row r="19">
          <cell r="B19" t="str">
            <v>李松辉</v>
          </cell>
          <cell r="C19">
            <v>1226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44994</v>
          </cell>
          <cell r="M19">
            <v>45024</v>
          </cell>
          <cell r="N19" t="str">
            <v>2023.03.09</v>
          </cell>
          <cell r="O19" t="e">
            <v>#VALUE!</v>
          </cell>
          <cell r="P19">
            <v>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未婚</v>
          </cell>
          <cell r="V19" t="str">
            <v>2004-08-10</v>
          </cell>
          <cell r="W19">
            <v>21</v>
          </cell>
          <cell r="X19" t="str">
            <v>中专</v>
          </cell>
        </row>
        <row r="19">
          <cell r="AF19" t="str">
            <v>431322200408100673</v>
          </cell>
          <cell r="AG19">
            <v>15502551363</v>
          </cell>
          <cell r="AH19" t="str">
            <v>赵五祥</v>
          </cell>
          <cell r="AI19">
            <v>18373371656</v>
          </cell>
        </row>
        <row r="19">
          <cell r="AL19" t="str">
            <v>娄底市新化县江星园村</v>
          </cell>
          <cell r="AM19" t="str">
            <v>农村</v>
          </cell>
          <cell r="AN19" t="str">
            <v>湖南省株洲市天元区北京海纳川株洲公司宿舍209</v>
          </cell>
          <cell r="AO19" t="str">
            <v>2023.03.09-2026.03.08</v>
          </cell>
          <cell r="AP19">
            <v>46089</v>
          </cell>
          <cell r="AQ19">
            <v>179</v>
          </cell>
        </row>
        <row r="19">
          <cell r="AU19" t="str">
            <v>是</v>
          </cell>
        </row>
        <row r="19">
          <cell r="AX19" t="str">
            <v>劳务工</v>
          </cell>
          <cell r="AY19" t="str">
            <v>湖南鑫起</v>
          </cell>
          <cell r="AZ19" t="str">
            <v>光华荣昌</v>
          </cell>
        </row>
        <row r="20">
          <cell r="B20" t="str">
            <v>谭建文</v>
          </cell>
          <cell r="C20">
            <v>1290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45231</v>
          </cell>
        </row>
        <row r="20"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已婚</v>
          </cell>
          <cell r="V20">
            <v>30957</v>
          </cell>
          <cell r="W20">
            <v>40</v>
          </cell>
        </row>
        <row r="20">
          <cell r="AF20" t="str">
            <v>430102198410025513</v>
          </cell>
          <cell r="AG20">
            <v>13875816660</v>
          </cell>
          <cell r="AH20" t="str">
            <v>赵五祥</v>
          </cell>
          <cell r="AI20">
            <v>18373371656</v>
          </cell>
        </row>
        <row r="20">
          <cell r="AO20" t="str">
            <v>2023.11.01-2026.10.30</v>
          </cell>
          <cell r="AP20">
            <v>46325</v>
          </cell>
          <cell r="AQ20">
            <v>415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诚展</v>
          </cell>
          <cell r="AZ20" t="str">
            <v>光华荣昌</v>
          </cell>
        </row>
        <row r="21">
          <cell r="B21" t="str">
            <v>黄龙</v>
          </cell>
          <cell r="C21">
            <v>24112609</v>
          </cell>
          <cell r="D21" t="str">
            <v>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45727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</row>
        <row r="21">
          <cell r="V21" t="str">
            <v>1998/09/30</v>
          </cell>
          <cell r="W21">
            <v>26</v>
          </cell>
        </row>
        <row r="21">
          <cell r="AF21" t="str">
            <v>430304199809301776</v>
          </cell>
          <cell r="AG21">
            <v>18773221773</v>
          </cell>
        </row>
        <row r="21">
          <cell r="AX21" t="str">
            <v>合同工</v>
          </cell>
          <cell r="AY21" t="str">
            <v>光华荣昌</v>
          </cell>
          <cell r="AZ21" t="str">
            <v>光华荣昌</v>
          </cell>
        </row>
        <row r="22">
          <cell r="B22" t="str">
            <v>高万</v>
          </cell>
        </row>
        <row r="22">
          <cell r="D22" t="str">
            <v>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45306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  <cell r="U22" t="str">
            <v>未婚</v>
          </cell>
          <cell r="V22">
            <v>31354</v>
          </cell>
          <cell r="W22">
            <v>39</v>
          </cell>
        </row>
        <row r="22">
          <cell r="AF22" t="str">
            <v>430124198511037116</v>
          </cell>
          <cell r="AG22">
            <v>13125295909</v>
          </cell>
        </row>
        <row r="22">
          <cell r="AL22" t="str">
            <v>湖南省宁乡县朱良桥乡新颜村莲花塘组15号</v>
          </cell>
          <cell r="AM22" t="str">
            <v>农村</v>
          </cell>
          <cell r="AN22" t="str">
            <v>湖南省宁乡县朱良桥乡新颜村莲花塘组15号</v>
          </cell>
          <cell r="AO22" t="str">
            <v>2024.01.15-2027.01.14</v>
          </cell>
          <cell r="AP22">
            <v>46401</v>
          </cell>
          <cell r="AQ22">
            <v>491</v>
          </cell>
        </row>
        <row r="22">
          <cell r="AT22" t="str">
            <v>有固定期限</v>
          </cell>
          <cell r="AU22" t="str">
            <v>是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3">
          <cell r="B23" t="str">
            <v>盛鹏威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45841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38909</v>
          </cell>
          <cell r="W23">
            <v>19</v>
          </cell>
        </row>
        <row r="23">
          <cell r="AF23" t="str">
            <v>430903200607111538</v>
          </cell>
          <cell r="AG23">
            <v>13875311190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15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-335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4">
          <cell r="BB24" t="str">
            <v>√</v>
          </cell>
        </row>
        <row r="24">
          <cell r="BG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13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 t="str">
            <v>初级工</v>
          </cell>
        </row>
        <row r="26">
          <cell r="BG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12</v>
          </cell>
          <cell r="P27">
            <v>12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34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 t="str">
            <v>中级工</v>
          </cell>
        </row>
        <row r="27">
          <cell r="BG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45716</v>
          </cell>
        </row>
        <row r="29">
          <cell r="B29" t="str">
            <v>刘文向</v>
          </cell>
          <cell r="C29">
            <v>1070</v>
          </cell>
          <cell r="D29" t="str">
            <v>间接</v>
          </cell>
          <cell r="E29" t="str">
            <v>白领</v>
          </cell>
          <cell r="F29" t="str">
            <v>生产制造部</v>
          </cell>
          <cell r="G29" t="str">
            <v>成品管理</v>
          </cell>
          <cell r="H29" t="str">
            <v>成品管理</v>
          </cell>
        </row>
        <row r="29">
          <cell r="J29" t="str">
            <v>主管</v>
          </cell>
          <cell r="K29" t="str">
            <v>关键岗</v>
          </cell>
          <cell r="L29">
            <v>44765</v>
          </cell>
          <cell r="M29">
            <v>44765</v>
          </cell>
          <cell r="N29">
            <v>33786</v>
          </cell>
          <cell r="O29">
            <v>33</v>
          </cell>
          <cell r="P29">
            <v>3</v>
          </cell>
          <cell r="Q29" t="str">
            <v>男</v>
          </cell>
          <cell r="R29" t="str">
            <v>苗族</v>
          </cell>
          <cell r="S29" t="str">
            <v>群众</v>
          </cell>
          <cell r="T29" t="str">
            <v>否</v>
          </cell>
          <cell r="U29" t="str">
            <v>已婚</v>
          </cell>
          <cell r="V29" t="str">
            <v>1974-08-11</v>
          </cell>
          <cell r="W29">
            <v>51</v>
          </cell>
          <cell r="X29" t="str">
            <v>高中</v>
          </cell>
        </row>
        <row r="29">
          <cell r="AB29">
            <v>34150</v>
          </cell>
        </row>
        <row r="29">
          <cell r="AD29" t="str">
            <v>四级/中级技能</v>
          </cell>
          <cell r="AE29" t="str">
            <v>物流中级</v>
          </cell>
          <cell r="AF29" t="str">
            <v>430527197408118731</v>
          </cell>
          <cell r="AG29">
            <v>18627333167</v>
          </cell>
          <cell r="AH29" t="str">
            <v>陈湘华</v>
          </cell>
          <cell r="AI29">
            <v>19373393723</v>
          </cell>
        </row>
        <row r="29">
          <cell r="AL29" t="str">
            <v>湖南省绥宁县枫木团苗蔟侗族乡黄土江村1组</v>
          </cell>
          <cell r="AM29" t="str">
            <v>农村</v>
          </cell>
          <cell r="AN29" t="str">
            <v>湖南省株洲市石峰区云杉小区1栋114号</v>
          </cell>
          <cell r="AO29" t="str">
            <v>2022.07.23-2024.07.22</v>
          </cell>
          <cell r="AP29">
            <v>45495</v>
          </cell>
          <cell r="AQ29">
            <v>-415</v>
          </cell>
          <cell r="AR29">
            <v>0</v>
          </cell>
        </row>
        <row r="29">
          <cell r="AT29" t="str">
            <v>有固定期限</v>
          </cell>
          <cell r="AU29" t="str">
            <v>是</v>
          </cell>
          <cell r="AV29" t="str">
            <v>4302110000666490</v>
          </cell>
          <cell r="AW29" t="str">
            <v>ZZ-DA-0249</v>
          </cell>
          <cell r="AX29" t="str">
            <v>合同工</v>
          </cell>
          <cell r="AY29" t="str">
            <v>光华荣昌</v>
          </cell>
          <cell r="AZ29" t="str">
            <v>光华荣昌</v>
          </cell>
          <cell r="BA29" t="str">
            <v>中级工</v>
          </cell>
          <cell r="BB29" t="str">
            <v>缺入职体检-入职体检需复查</v>
          </cell>
        </row>
        <row r="29">
          <cell r="BG29" t="e">
            <v>#N/A</v>
          </cell>
        </row>
        <row r="30">
          <cell r="B30" t="str">
            <v>贺楚平</v>
          </cell>
          <cell r="C30">
            <v>1054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物料</v>
          </cell>
          <cell r="H30" t="str">
            <v>仓管员</v>
          </cell>
        </row>
        <row r="30">
          <cell r="L30">
            <v>44760</v>
          </cell>
          <cell r="M30">
            <v>44823</v>
          </cell>
          <cell r="N30">
            <v>30498</v>
          </cell>
          <cell r="O30">
            <v>42</v>
          </cell>
          <cell r="P30">
            <v>3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已婚</v>
          </cell>
          <cell r="V30" t="str">
            <v>1965-09-18</v>
          </cell>
          <cell r="W30">
            <v>60</v>
          </cell>
          <cell r="X30" t="str">
            <v>高中</v>
          </cell>
        </row>
        <row r="30">
          <cell r="AF30" t="str">
            <v>430124196509180694</v>
          </cell>
          <cell r="AG30">
            <v>18974867808</v>
          </cell>
          <cell r="AH30" t="str">
            <v>吴晓芳</v>
          </cell>
          <cell r="AI30">
            <v>15974124847</v>
          </cell>
        </row>
        <row r="30">
          <cell r="AL30" t="str">
            <v>湖南省宁乡县巷子口镇金枫园村新胜组号</v>
          </cell>
          <cell r="AM30" t="str">
            <v>农村</v>
          </cell>
          <cell r="AN30" t="str">
            <v>湖南省株洲市天元北京海纳川株洲园区宿舍</v>
          </cell>
          <cell r="AO30" t="str">
            <v>2022.07.18-2025.07.17</v>
          </cell>
          <cell r="AP30">
            <v>45855</v>
          </cell>
          <cell r="AQ30">
            <v>-55</v>
          </cell>
          <cell r="AR30">
            <v>0</v>
          </cell>
        </row>
        <row r="30">
          <cell r="AT30" t="str">
            <v>有固定期限</v>
          </cell>
          <cell r="AU30" t="str">
            <v>是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 t="str">
            <v>廖娉介绍</v>
          </cell>
          <cell r="BB30" t="str">
            <v>√</v>
          </cell>
        </row>
        <row r="30">
          <cell r="BG30" t="e">
            <v>#N/A</v>
          </cell>
        </row>
        <row r="31">
          <cell r="B31" t="str">
            <v>王启明</v>
          </cell>
          <cell r="C31">
            <v>25060101</v>
          </cell>
          <cell r="D31" t="str">
            <v>直接</v>
          </cell>
          <cell r="E31" t="str">
            <v>蓝领</v>
          </cell>
          <cell r="F31" t="str">
            <v>生产制造部</v>
          </cell>
          <cell r="G31" t="str">
            <v>成品管理</v>
          </cell>
          <cell r="H31" t="str">
            <v>库管</v>
          </cell>
        </row>
        <row r="31">
          <cell r="L31" t="str">
            <v>2025-06-01</v>
          </cell>
        </row>
        <row r="31">
          <cell r="Q31" t="str">
            <v>男</v>
          </cell>
          <cell r="R31" t="str">
            <v>汉</v>
          </cell>
          <cell r="S31" t="str">
            <v>群众</v>
          </cell>
          <cell r="T31" t="str">
            <v>否</v>
          </cell>
        </row>
        <row r="31">
          <cell r="V31" t="str">
            <v>1967-09-17</v>
          </cell>
          <cell r="W31">
            <v>58</v>
          </cell>
        </row>
        <row r="31">
          <cell r="AF31" t="str">
            <v>430321196709174557</v>
          </cell>
          <cell r="AG31" t="str">
            <v>15697321739</v>
          </cell>
        </row>
        <row r="31">
          <cell r="AL31" t="str">
            <v>湖南省湘潭县排头乡留田村黄龙村民组</v>
          </cell>
        </row>
        <row r="31">
          <cell r="AX31" t="str">
            <v>劳务工</v>
          </cell>
          <cell r="AY31" t="str">
            <v>光华荣昌</v>
          </cell>
          <cell r="AZ31" t="str">
            <v>湘潭宏顺</v>
          </cell>
        </row>
        <row r="32">
          <cell r="B32" t="str">
            <v>赵亮</v>
          </cell>
        </row>
        <row r="32">
          <cell r="D32" t="str">
            <v>直接</v>
          </cell>
          <cell r="E32" t="str">
            <v>蓝领</v>
          </cell>
          <cell r="F32" t="str">
            <v>生产制造部</v>
          </cell>
          <cell r="G32" t="str">
            <v>成品管理</v>
          </cell>
          <cell r="H32" t="str">
            <v>库管</v>
          </cell>
        </row>
        <row r="32">
          <cell r="L32">
            <v>45814</v>
          </cell>
        </row>
        <row r="33">
          <cell r="B33" t="str">
            <v>曹蜜</v>
          </cell>
          <cell r="C33">
            <v>46</v>
          </cell>
          <cell r="D33" t="str">
            <v>间接</v>
          </cell>
          <cell r="E33" t="str">
            <v>白领</v>
          </cell>
          <cell r="F33" t="str">
            <v>生产制造部</v>
          </cell>
          <cell r="G33" t="str">
            <v>生产制造部</v>
          </cell>
          <cell r="H33" t="str">
            <v>部长</v>
          </cell>
        </row>
        <row r="33">
          <cell r="J33" t="str">
            <v>部级</v>
          </cell>
          <cell r="K33" t="str">
            <v>关键岗</v>
          </cell>
          <cell r="L33">
            <v>41477</v>
          </cell>
          <cell r="M33">
            <v>41539</v>
          </cell>
          <cell r="N33">
            <v>38534</v>
          </cell>
          <cell r="O33">
            <v>20</v>
          </cell>
          <cell r="P33">
            <v>12</v>
          </cell>
          <cell r="Q33" t="str">
            <v>男</v>
          </cell>
          <cell r="R33" t="str">
            <v>汉</v>
          </cell>
          <cell r="S33" t="str">
            <v>中共党员</v>
          </cell>
          <cell r="T33" t="str">
            <v>否</v>
          </cell>
          <cell r="U33" t="str">
            <v>已婚</v>
          </cell>
          <cell r="V33" t="str">
            <v>1984-06-25</v>
          </cell>
          <cell r="W33">
            <v>41</v>
          </cell>
          <cell r="X33" t="str">
            <v>本科</v>
          </cell>
        </row>
        <row r="33">
          <cell r="Z33" t="str">
            <v>人力资源管理</v>
          </cell>
          <cell r="AA33" t="str">
            <v>湖南农业大学</v>
          </cell>
        </row>
        <row r="33">
          <cell r="AD33" t="str">
            <v>焊工/中级
维修电工/制图员/四级/中级技能
</v>
          </cell>
        </row>
        <row r="33">
          <cell r="AF33" t="str">
            <v>432524198406256417</v>
          </cell>
          <cell r="AG33">
            <v>18673399280</v>
          </cell>
          <cell r="AH33" t="str">
            <v>陈美</v>
          </cell>
          <cell r="AI33">
            <v>15994792843</v>
          </cell>
          <cell r="AJ33" t="str">
            <v>caomi024@163.com</v>
          </cell>
        </row>
        <row r="33">
          <cell r="AL33" t="str">
            <v>湖南省新化县桑梓镇金桥村鸿盛店组511号</v>
          </cell>
          <cell r="AM33" t="str">
            <v>城镇</v>
          </cell>
          <cell r="AN33" t="str">
            <v>湖南省株洲市天元区安泰小区15栋506号</v>
          </cell>
          <cell r="AO33" t="str">
            <v>2013.07.22-2015.07.21
2015.07.21-2018.07.20
2018.07.21-无固定期限</v>
          </cell>
          <cell r="AP33" t="str">
            <v>——</v>
          </cell>
          <cell r="AQ33" t="e">
            <v>#VALUE!</v>
          </cell>
          <cell r="AR33" t="e">
            <v>#VALUE!</v>
          </cell>
          <cell r="AS33">
            <v>43302</v>
          </cell>
          <cell r="AT33" t="str">
            <v>无固定期限</v>
          </cell>
          <cell r="AU33" t="str">
            <v>是</v>
          </cell>
          <cell r="AV33" t="str">
            <v>4302110000666494</v>
          </cell>
          <cell r="AW33" t="str">
            <v>ZZ-DA-0063</v>
          </cell>
          <cell r="AX33" t="str">
            <v>合同工</v>
          </cell>
          <cell r="AY33" t="str">
            <v>光华荣昌</v>
          </cell>
          <cell r="AZ33" t="str">
            <v>光华荣昌</v>
          </cell>
          <cell r="BA33" t="str">
            <v>中级工</v>
          </cell>
        </row>
        <row r="33">
          <cell r="BG33" t="e">
            <v>#N/A</v>
          </cell>
        </row>
        <row r="34">
          <cell r="B34" t="str">
            <v>马英</v>
          </cell>
          <cell r="C34">
            <v>19</v>
          </cell>
          <cell r="D34" t="str">
            <v>间接</v>
          </cell>
          <cell r="E34" t="str">
            <v>白领</v>
          </cell>
          <cell r="F34" t="str">
            <v>生产制造部</v>
          </cell>
          <cell r="G34" t="str">
            <v>设备安技</v>
          </cell>
          <cell r="H34" t="str">
            <v>IT兼设备维修</v>
          </cell>
        </row>
        <row r="34">
          <cell r="J34" t="str">
            <v>主管</v>
          </cell>
          <cell r="K34" t="str">
            <v>关键岗</v>
          </cell>
          <cell r="L34">
            <v>41977</v>
          </cell>
          <cell r="M34">
            <v>42007</v>
          </cell>
          <cell r="N34">
            <v>39630</v>
          </cell>
          <cell r="O34">
            <v>17</v>
          </cell>
          <cell r="P34">
            <v>10</v>
          </cell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已婚</v>
          </cell>
          <cell r="V34" t="str">
            <v>1985-10-14</v>
          </cell>
          <cell r="W34">
            <v>39</v>
          </cell>
          <cell r="X34" t="str">
            <v>本科</v>
          </cell>
          <cell r="Y34" t="str">
            <v>学士</v>
          </cell>
          <cell r="Z34" t="str">
            <v>计算机科学与技术</v>
          </cell>
          <cell r="AA34" t="str">
            <v>武汉工业学院工商学院</v>
          </cell>
          <cell r="AB34">
            <v>39629</v>
          </cell>
          <cell r="AC34" t="str">
            <v>全日制</v>
          </cell>
          <cell r="AD34" t="str">
            <v>四级/中级技能</v>
          </cell>
        </row>
        <row r="34">
          <cell r="AF34" t="str">
            <v>430203198510146015</v>
          </cell>
          <cell r="AG34">
            <v>15673385775</v>
          </cell>
          <cell r="AH34" t="str">
            <v>李倩</v>
          </cell>
          <cell r="AI34">
            <v>15096391608</v>
          </cell>
          <cell r="AJ34" t="str">
            <v>36913899@qq.com</v>
          </cell>
          <cell r="AK34">
            <v>36913899</v>
          </cell>
          <cell r="AL34" t="str">
            <v>湖南省株洲市石峰区报亭散户1区24号</v>
          </cell>
          <cell r="AM34" t="str">
            <v>城镇</v>
          </cell>
          <cell r="AN34" t="str">
            <v>株洲市荷塘区天鹅花园51栋1506号</v>
          </cell>
          <cell r="AO34" t="str">
            <v>2015.05.01-2017.04.30
2017.05.01-2020.04.30
2020.05.01-无固定期限</v>
          </cell>
          <cell r="AP34" t="str">
            <v>——</v>
          </cell>
          <cell r="AQ34" t="e">
            <v>#VALUE!</v>
          </cell>
          <cell r="AR34" t="e">
            <v>#VALUE!</v>
          </cell>
          <cell r="AS34">
            <v>43952</v>
          </cell>
          <cell r="AT34" t="str">
            <v>无固定期限</v>
          </cell>
          <cell r="AU34" t="str">
            <v>是</v>
          </cell>
          <cell r="AV34" t="str">
            <v>4302110000667450</v>
          </cell>
          <cell r="AW34" t="str">
            <v>ZZ-DA-0015</v>
          </cell>
          <cell r="AX34" t="str">
            <v>合同工</v>
          </cell>
          <cell r="AY34" t="str">
            <v>光华荣昌</v>
          </cell>
          <cell r="AZ34" t="str">
            <v>光华荣昌</v>
          </cell>
          <cell r="BA34" t="str">
            <v>中级工</v>
          </cell>
        </row>
        <row r="34">
          <cell r="BC34" t="str">
            <v>缺入职体检</v>
          </cell>
        </row>
        <row r="34">
          <cell r="BG34" t="e">
            <v>#N/A</v>
          </cell>
        </row>
        <row r="35">
          <cell r="B35" t="str">
            <v>何胜春</v>
          </cell>
          <cell r="C35">
            <v>327</v>
          </cell>
          <cell r="D35" t="str">
            <v>间接</v>
          </cell>
          <cell r="E35" t="str">
            <v>白领</v>
          </cell>
          <cell r="F35" t="str">
            <v>生产制造部</v>
          </cell>
          <cell r="G35" t="str">
            <v>生产制造部</v>
          </cell>
          <cell r="H35" t="str">
            <v>车间主任</v>
          </cell>
        </row>
        <row r="35">
          <cell r="J35" t="str">
            <v>主管</v>
          </cell>
          <cell r="K35" t="str">
            <v>关键岗</v>
          </cell>
          <cell r="L35">
            <v>42343</v>
          </cell>
          <cell r="M35">
            <v>42373</v>
          </cell>
          <cell r="N35">
            <v>39630</v>
          </cell>
          <cell r="O35">
            <v>17</v>
          </cell>
          <cell r="P35">
            <v>9</v>
          </cell>
          <cell r="Q35" t="str">
            <v>男</v>
          </cell>
          <cell r="R35" t="str">
            <v>汉</v>
          </cell>
          <cell r="S35" t="str">
            <v>中共党员</v>
          </cell>
          <cell r="T35" t="str">
            <v>否</v>
          </cell>
          <cell r="U35" t="str">
            <v>已婚</v>
          </cell>
          <cell r="V35" t="str">
            <v>1986-02-28</v>
          </cell>
          <cell r="W35">
            <v>39</v>
          </cell>
          <cell r="X35" t="str">
            <v>大专</v>
          </cell>
        </row>
        <row r="35">
          <cell r="Z35" t="str">
            <v>计算机应用与维护</v>
          </cell>
          <cell r="AA35" t="str">
            <v>湖南工程学院</v>
          </cell>
          <cell r="AB35">
            <v>39448</v>
          </cell>
          <cell r="AC35" t="str">
            <v>成考</v>
          </cell>
          <cell r="AD35" t="str">
            <v>无</v>
          </cell>
          <cell r="AE35" t="str">
            <v>焊工中级</v>
          </cell>
          <cell r="AF35" t="str">
            <v>430221198602281137</v>
          </cell>
          <cell r="AG35">
            <v>13117338696</v>
          </cell>
          <cell r="AH35" t="str">
            <v>李雪</v>
          </cell>
          <cell r="AI35">
            <v>15386237617</v>
          </cell>
        </row>
        <row r="35">
          <cell r="AK35">
            <v>306294612</v>
          </cell>
          <cell r="AL35" t="str">
            <v>湖南省株洲县龙凤乡山田村跃进组16号</v>
          </cell>
          <cell r="AM35" t="str">
            <v>农村</v>
          </cell>
          <cell r="AN35" t="str">
            <v>湖南省株洲市天元区秦淮路秦淮世家1栋405号</v>
          </cell>
          <cell r="AO35" t="str">
            <v>2016.9.1-2019.8.31
2019.09.01-2022.08.31
2022.09.01-无固定期限</v>
          </cell>
          <cell r="AP35" t="str">
            <v>——</v>
          </cell>
          <cell r="AQ35" t="e">
            <v>#VALUE!</v>
          </cell>
          <cell r="AR35" t="e">
            <v>#VALUE!</v>
          </cell>
          <cell r="AS35">
            <v>44805</v>
          </cell>
          <cell r="AT35" t="str">
            <v>无固定期限</v>
          </cell>
          <cell r="AU35" t="str">
            <v>是</v>
          </cell>
          <cell r="AV35" t="str">
            <v>4302110000679777</v>
          </cell>
          <cell r="AW35" t="str">
            <v>ZZ-DA-0100</v>
          </cell>
          <cell r="AX35" t="str">
            <v>合同工</v>
          </cell>
          <cell r="AY35" t="str">
            <v>光华荣昌</v>
          </cell>
          <cell r="AZ35" t="str">
            <v>湖南鑫起</v>
          </cell>
        </row>
        <row r="35">
          <cell r="BG35" t="e">
            <v>#N/A</v>
          </cell>
        </row>
        <row r="36">
          <cell r="B36" t="str">
            <v>张海波</v>
          </cell>
          <cell r="C36">
            <v>47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发泡主任兼发泡工艺工程师</v>
          </cell>
        </row>
        <row r="36">
          <cell r="J36" t="str">
            <v>科级</v>
          </cell>
          <cell r="K36" t="str">
            <v>关键岗</v>
          </cell>
          <cell r="L36">
            <v>42066</v>
          </cell>
          <cell r="M36">
            <v>42097</v>
          </cell>
          <cell r="N36" t="str">
            <v>2005/12/1</v>
          </cell>
          <cell r="O36">
            <v>19</v>
          </cell>
          <cell r="P36">
            <v>10</v>
          </cell>
          <cell r="Q36" t="str">
            <v>男</v>
          </cell>
          <cell r="R36" t="str">
            <v>汉</v>
          </cell>
          <cell r="S36" t="str">
            <v>群众</v>
          </cell>
          <cell r="T36" t="str">
            <v>否</v>
          </cell>
          <cell r="U36" t="str">
            <v>已婚</v>
          </cell>
          <cell r="V36" t="str">
            <v>1982-09-12</v>
          </cell>
          <cell r="W36">
            <v>43</v>
          </cell>
          <cell r="X36" t="str">
            <v>本科</v>
          </cell>
        </row>
        <row r="36">
          <cell r="Z36" t="str">
            <v>计算机科学与技术</v>
          </cell>
          <cell r="AA36" t="str">
            <v>湖南农业大学</v>
          </cell>
          <cell r="AB36">
            <v>38518</v>
          </cell>
          <cell r="AC36" t="str">
            <v>成考</v>
          </cell>
          <cell r="AD36" t="str">
            <v>四级/中级技能</v>
          </cell>
        </row>
        <row r="36">
          <cell r="AF36" t="str">
            <v>430124198209127970</v>
          </cell>
          <cell r="AG36">
            <v>15616367728</v>
          </cell>
          <cell r="AH36" t="str">
            <v>齐可</v>
          </cell>
          <cell r="AI36">
            <v>15388083700</v>
          </cell>
          <cell r="AJ36" t="str">
            <v>haibo407@163.com</v>
          </cell>
          <cell r="AK36">
            <v>35153590</v>
          </cell>
          <cell r="AL36" t="str">
            <v>湖南省宁乡县花明楼镇杨林村麻元组5号</v>
          </cell>
          <cell r="AM36" t="str">
            <v>城镇</v>
          </cell>
          <cell r="AN36" t="str">
            <v>湖南省株洲天元区月塘小区二期13栋101号</v>
          </cell>
          <cell r="AO36" t="str">
            <v>2015.03.03-2017.03.02
2017.03.03-2020.03.02
2020.03.03-无固定期限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43893</v>
          </cell>
          <cell r="AT36" t="str">
            <v>无固定期限</v>
          </cell>
          <cell r="AU36" t="str">
            <v>是</v>
          </cell>
          <cell r="AV36" t="str">
            <v>4302110000669527</v>
          </cell>
          <cell r="AW36" t="str">
            <v>ZZ-DA-0064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 t="str">
            <v>中级工</v>
          </cell>
        </row>
        <row r="36">
          <cell r="BC36" t="str">
            <v>缺入职体检</v>
          </cell>
        </row>
        <row r="36">
          <cell r="BG36" t="e">
            <v>#N/A</v>
          </cell>
        </row>
        <row r="37">
          <cell r="B37" t="str">
            <v>赵新辉</v>
          </cell>
          <cell r="C37">
            <v>201</v>
          </cell>
          <cell r="D37" t="str">
            <v>间接</v>
          </cell>
          <cell r="E37" t="str">
            <v>蓝领</v>
          </cell>
          <cell r="F37" t="str">
            <v>生产制造部</v>
          </cell>
          <cell r="G37" t="str">
            <v>设备</v>
          </cell>
          <cell r="H37" t="str">
            <v>设备维修工</v>
          </cell>
        </row>
        <row r="37">
          <cell r="K37" t="str">
            <v>关键岗</v>
          </cell>
          <cell r="L37">
            <v>41689</v>
          </cell>
          <cell r="M37">
            <v>41697</v>
          </cell>
          <cell r="N37">
            <v>36342</v>
          </cell>
          <cell r="O37">
            <v>26</v>
          </cell>
          <cell r="P37">
            <v>11</v>
          </cell>
          <cell r="Q37" t="str">
            <v>男</v>
          </cell>
          <cell r="R37" t="str">
            <v>汉</v>
          </cell>
          <cell r="S37" t="str">
            <v>中共党员</v>
          </cell>
          <cell r="T37" t="str">
            <v>是</v>
          </cell>
          <cell r="U37" t="str">
            <v>已婚</v>
          </cell>
          <cell r="V37" t="str">
            <v>1982-10-11</v>
          </cell>
          <cell r="W37">
            <v>42</v>
          </cell>
          <cell r="X37" t="str">
            <v>初中</v>
          </cell>
        </row>
        <row r="37">
          <cell r="AD37" t="str">
            <v>无</v>
          </cell>
          <cell r="AE37" t="str">
            <v>钳工中级</v>
          </cell>
          <cell r="AF37" t="str">
            <v>430423198210115811</v>
          </cell>
          <cell r="AG37" t="str">
            <v>18873376989</v>
          </cell>
          <cell r="AH37" t="str">
            <v>刘潇</v>
          </cell>
          <cell r="AI37">
            <v>17307333638</v>
          </cell>
        </row>
        <row r="37">
          <cell r="AL37" t="str">
            <v>湖南省株洲市石峰区铜藕路7号3栋102号</v>
          </cell>
          <cell r="AM37" t="str">
            <v>城镇</v>
          </cell>
          <cell r="AN37" t="str">
            <v>湖南省株洲市石峰区藕塘小区3栋102号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4302110000668112</v>
          </cell>
          <cell r="AW37" t="str">
            <v>ZZ-DA-0074</v>
          </cell>
          <cell r="AX37" t="str">
            <v>合同工</v>
          </cell>
          <cell r="AY37" t="str">
            <v>光华荣昌</v>
          </cell>
          <cell r="AZ37" t="str">
            <v>湖南鑫起</v>
          </cell>
          <cell r="BA37" t="str">
            <v>2020-12-1由设备安技科设备维修工调为发泡混料工</v>
          </cell>
        </row>
        <row r="37">
          <cell r="BG37" t="e">
            <v>#N/A</v>
          </cell>
        </row>
        <row r="38">
          <cell r="B38" t="str">
            <v>何柒林</v>
          </cell>
          <cell r="C38">
            <v>1077</v>
          </cell>
          <cell r="D38" t="str">
            <v>直接</v>
          </cell>
          <cell r="E38" t="str">
            <v>蓝领</v>
          </cell>
          <cell r="F38" t="str">
            <v>生产制造部</v>
          </cell>
          <cell r="G38" t="str">
            <v>设备安技</v>
          </cell>
          <cell r="H38" t="str">
            <v>设备维修兼电工</v>
          </cell>
        </row>
        <row r="38">
          <cell r="K38" t="str">
            <v>关键岗</v>
          </cell>
          <cell r="L38">
            <v>45658</v>
          </cell>
        </row>
        <row r="38">
          <cell r="N38">
            <v>34516</v>
          </cell>
          <cell r="O38">
            <v>31</v>
          </cell>
          <cell r="P38">
            <v>0</v>
          </cell>
          <cell r="Q38" t="str">
            <v>男</v>
          </cell>
          <cell r="R38" t="str">
            <v>汉</v>
          </cell>
          <cell r="S38" t="str">
            <v>群众</v>
          </cell>
          <cell r="T38" t="str">
            <v>否</v>
          </cell>
          <cell r="U38" t="str">
            <v>已婚</v>
          </cell>
          <cell r="V38" t="str">
            <v>1976-04-11</v>
          </cell>
          <cell r="W38">
            <v>49</v>
          </cell>
          <cell r="X38" t="str">
            <v>中技</v>
          </cell>
        </row>
        <row r="38">
          <cell r="AF38" t="str">
            <v>430203197604116015</v>
          </cell>
          <cell r="AG38">
            <v>13487333470</v>
          </cell>
          <cell r="AH38" t="str">
            <v>许素英</v>
          </cell>
          <cell r="AI38">
            <v>18374005201</v>
          </cell>
        </row>
        <row r="38">
          <cell r="AL38" t="str">
            <v>湖南省株洲市石峰区百家咀一村12栋303号</v>
          </cell>
          <cell r="AM38" t="str">
            <v>城镇</v>
          </cell>
          <cell r="AN38" t="str">
            <v>湖南省株洲市石峰区百家咀一村12栋303号</v>
          </cell>
          <cell r="AO38" t="str">
            <v>2025.01.01-2027.12.31</v>
          </cell>
          <cell r="AP38">
            <v>46752</v>
          </cell>
          <cell r="AQ38">
            <v>842</v>
          </cell>
          <cell r="AR38">
            <v>1</v>
          </cell>
        </row>
        <row r="38">
          <cell r="AT38" t="str">
            <v>有固定期限</v>
          </cell>
          <cell r="AU38" t="str">
            <v>是</v>
          </cell>
        </row>
        <row r="38">
          <cell r="AX38" t="str">
            <v>合同工</v>
          </cell>
          <cell r="AY38" t="str">
            <v>光华荣昌</v>
          </cell>
          <cell r="AZ38" t="str">
            <v>光华荣昌</v>
          </cell>
        </row>
        <row r="38">
          <cell r="BG38" t="e">
            <v>#N/A</v>
          </cell>
        </row>
        <row r="39">
          <cell r="B39" t="str">
            <v>赖金龙</v>
          </cell>
          <cell r="C39">
            <v>25060102</v>
          </cell>
          <cell r="D39" t="str">
            <v>直接</v>
          </cell>
          <cell r="E39" t="str">
            <v>蓝领</v>
          </cell>
          <cell r="F39" t="str">
            <v>生产制造部</v>
          </cell>
          <cell r="G39" t="str">
            <v>设备安技</v>
          </cell>
          <cell r="H39" t="str">
            <v>电工</v>
          </cell>
        </row>
        <row r="39">
          <cell r="L39" t="str">
            <v>2025-06-01</v>
          </cell>
        </row>
        <row r="39"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</row>
        <row r="39">
          <cell r="V39" t="str">
            <v>1988-01-01</v>
          </cell>
          <cell r="W39">
            <v>37</v>
          </cell>
        </row>
        <row r="39">
          <cell r="AF39" t="str">
            <v>430321198801019014</v>
          </cell>
          <cell r="AG39" t="str">
            <v>16670731023</v>
          </cell>
        </row>
        <row r="39">
          <cell r="AL39" t="str">
            <v>湖南省湘潭县中路铺镇太平村三方湾村民组</v>
          </cell>
        </row>
        <row r="39">
          <cell r="AX39" t="str">
            <v>劳务工</v>
          </cell>
          <cell r="AY39" t="str">
            <v>光华荣昌</v>
          </cell>
          <cell r="AZ39" t="str">
            <v>湘潭宏顺</v>
          </cell>
        </row>
        <row r="40">
          <cell r="B40" t="str">
            <v>周建华</v>
          </cell>
          <cell r="C40">
            <v>25052803</v>
          </cell>
          <cell r="D40" t="str">
            <v>直接</v>
          </cell>
          <cell r="E40" t="str">
            <v>蓝领</v>
          </cell>
          <cell r="F40" t="str">
            <v>生产制造部</v>
          </cell>
          <cell r="G40" t="str">
            <v>发泡</v>
          </cell>
          <cell r="H40" t="str">
            <v>电工</v>
          </cell>
        </row>
        <row r="40">
          <cell r="L40" t="str">
            <v>2025-05-25</v>
          </cell>
        </row>
        <row r="40">
          <cell r="Q40" t="str">
            <v>男</v>
          </cell>
          <cell r="R40" t="str">
            <v>汉</v>
          </cell>
          <cell r="S40" t="str">
            <v>群众</v>
          </cell>
          <cell r="T40" t="str">
            <v>否</v>
          </cell>
        </row>
        <row r="40">
          <cell r="V40" t="str">
            <v>1967-01-18</v>
          </cell>
          <cell r="W40">
            <v>58</v>
          </cell>
        </row>
        <row r="40">
          <cell r="AF40" t="str">
            <v>430321196701185593</v>
          </cell>
          <cell r="AG40" t="str">
            <v>15873285331</v>
          </cell>
        </row>
        <row r="40">
          <cell r="AL40" t="str">
            <v>湖南省湘潭县射埠镇鹿鸣村上坝组</v>
          </cell>
        </row>
        <row r="40">
          <cell r="AX40" t="str">
            <v>劳务工</v>
          </cell>
          <cell r="AY40" t="str">
            <v>光华荣昌</v>
          </cell>
          <cell r="AZ40" t="str">
            <v>湘潭宏顺</v>
          </cell>
        </row>
        <row r="41">
          <cell r="B41" t="str">
            <v>麻志超</v>
          </cell>
          <cell r="C41">
            <v>1022</v>
          </cell>
          <cell r="D41" t="str">
            <v>间接</v>
          </cell>
          <cell r="E41" t="str">
            <v>蓝领</v>
          </cell>
          <cell r="F41" t="str">
            <v>生产制造部</v>
          </cell>
          <cell r="G41" t="str">
            <v>设备</v>
          </cell>
          <cell r="H41" t="str">
            <v>设备维护及模具工程师</v>
          </cell>
          <cell r="I41" t="str">
            <v>混料兼设备生产看护</v>
          </cell>
        </row>
        <row r="41">
          <cell r="L41">
            <v>44741</v>
          </cell>
          <cell r="M41">
            <v>44741</v>
          </cell>
          <cell r="N41">
            <v>33055</v>
          </cell>
          <cell r="O41">
            <v>35</v>
          </cell>
          <cell r="P41">
            <v>3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1968-08-27</v>
          </cell>
          <cell r="W41">
            <v>57</v>
          </cell>
          <cell r="X41" t="str">
            <v>高中</v>
          </cell>
        </row>
        <row r="41">
          <cell r="AA41" t="str">
            <v>吉卫民中</v>
          </cell>
        </row>
        <row r="41">
          <cell r="AF41" t="str">
            <v>433124196808279056</v>
          </cell>
          <cell r="AG41">
            <v>13974117518</v>
          </cell>
          <cell r="AH41" t="str">
            <v>麻丹</v>
          </cell>
          <cell r="AI41">
            <v>17711705573</v>
          </cell>
        </row>
        <row r="41">
          <cell r="AL41" t="str">
            <v>湖南省吉首市花垣县吉卫镇水洋村十二组</v>
          </cell>
          <cell r="AM41" t="str">
            <v>农村</v>
          </cell>
          <cell r="AN41" t="str">
            <v>湖南省株洲市天元区北京海纳川株洲公司宿舍</v>
          </cell>
          <cell r="AO41" t="str">
            <v>2022.06.29-2025.06.28</v>
          </cell>
          <cell r="AP41">
            <v>45836</v>
          </cell>
          <cell r="AQ41">
            <v>-74</v>
          </cell>
          <cell r="AR41">
            <v>0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劳务工</v>
          </cell>
          <cell r="AY41" t="str">
            <v>湖南鑫起</v>
          </cell>
          <cell r="AZ41" t="str">
            <v>光华荣昌</v>
          </cell>
        </row>
        <row r="41">
          <cell r="BB41" t="str">
            <v>√</v>
          </cell>
        </row>
        <row r="41">
          <cell r="BG41" t="e">
            <v>#N/A</v>
          </cell>
        </row>
        <row r="42">
          <cell r="B42" t="str">
            <v>肖燕丹</v>
          </cell>
          <cell r="C42">
            <v>1131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发泡</v>
          </cell>
          <cell r="H42" t="str">
            <v>发泡主管</v>
          </cell>
        </row>
        <row r="42">
          <cell r="J42" t="str">
            <v>班长</v>
          </cell>
          <cell r="K42" t="str">
            <v>关键岗</v>
          </cell>
          <cell r="L42">
            <v>44801</v>
          </cell>
          <cell r="M42">
            <v>44801</v>
          </cell>
          <cell r="N42">
            <v>33420</v>
          </cell>
          <cell r="O42">
            <v>34</v>
          </cell>
          <cell r="P42">
            <v>3</v>
          </cell>
          <cell r="Q42" t="str">
            <v>女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1973-05-10</v>
          </cell>
          <cell r="W42">
            <v>52</v>
          </cell>
          <cell r="X42" t="str">
            <v>高中</v>
          </cell>
        </row>
        <row r="42">
          <cell r="AA42" t="str">
            <v>湘潭县五中</v>
          </cell>
        </row>
        <row r="42">
          <cell r="AF42" t="str">
            <v>43032119730510854X</v>
          </cell>
          <cell r="AG42">
            <v>18107419767</v>
          </cell>
          <cell r="AH42" t="str">
            <v>唐汉智</v>
          </cell>
          <cell r="AI42">
            <v>13342539767</v>
          </cell>
        </row>
        <row r="42">
          <cell r="AK42">
            <v>453040262</v>
          </cell>
          <cell r="AL42" t="str">
            <v>湖南省湘潭县中路铺镇碧云村老屋湾村民组268号</v>
          </cell>
          <cell r="AM42" t="str">
            <v>农村</v>
          </cell>
          <cell r="AN42" t="str">
            <v>湖南省株洲市石峰区柴油机厂小区杉二村13栋404号</v>
          </cell>
          <cell r="AO42" t="str">
            <v>2022.08.28-2025.08.27</v>
          </cell>
          <cell r="AP42">
            <v>45896</v>
          </cell>
          <cell r="AQ42">
            <v>-14</v>
          </cell>
          <cell r="AR42">
            <v>0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合同工</v>
          </cell>
          <cell r="AY42" t="str">
            <v>光华荣昌</v>
          </cell>
          <cell r="AZ42" t="str">
            <v>光华荣昌</v>
          </cell>
        </row>
        <row r="42">
          <cell r="BB42" t="str">
            <v>√</v>
          </cell>
        </row>
        <row r="42">
          <cell r="BG42" t="e">
            <v>#N/A</v>
          </cell>
        </row>
        <row r="42">
          <cell r="BJ42" t="str">
            <v>二苯基甲烷二异氰酸酯、噪声</v>
          </cell>
          <cell r="BK42" t="str">
            <v>二苯基甲烷二异氰酸酯作业可以离岗
噪声作业可以离岗
</v>
          </cell>
        </row>
        <row r="43">
          <cell r="B43" t="str">
            <v>张迪辉</v>
          </cell>
          <cell r="C43">
            <v>809</v>
          </cell>
          <cell r="D43" t="str">
            <v>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发泡操作工</v>
          </cell>
          <cell r="I43" t="str">
            <v>修边/清模</v>
          </cell>
        </row>
        <row r="43">
          <cell r="L43">
            <v>43669</v>
          </cell>
          <cell r="M43">
            <v>43678</v>
          </cell>
          <cell r="N43">
            <v>33756</v>
          </cell>
          <cell r="O43">
            <v>33</v>
          </cell>
          <cell r="P43">
            <v>6</v>
          </cell>
          <cell r="Q43" t="str">
            <v>男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1973-07-26</v>
          </cell>
          <cell r="W43">
            <v>52</v>
          </cell>
          <cell r="X43" t="str">
            <v>初中</v>
          </cell>
        </row>
        <row r="43">
          <cell r="AA43" t="str">
            <v>株洲市四中</v>
          </cell>
        </row>
        <row r="43">
          <cell r="AD43" t="str">
            <v>无</v>
          </cell>
        </row>
        <row r="43">
          <cell r="AF43" t="str">
            <v>430202197307261033</v>
          </cell>
          <cell r="AG43">
            <v>13973326180</v>
          </cell>
          <cell r="AH43" t="str">
            <v>楚翠霞</v>
          </cell>
          <cell r="AI43">
            <v>13873397021</v>
          </cell>
        </row>
        <row r="43">
          <cell r="AL43" t="str">
            <v>湖南省株洲市荷塘区新华东路57号1栋2单元</v>
          </cell>
          <cell r="AM43" t="str">
            <v>城镇</v>
          </cell>
          <cell r="AN43" t="str">
            <v>湖南省株洲市荷塘区桂花街道办事处龙湾社区新桂广场17栋501号</v>
          </cell>
          <cell r="AO43" t="str">
            <v>2019.07.23-2022.07.22 2022.07.23-2025.07.22  </v>
          </cell>
          <cell r="AP43">
            <v>45860</v>
          </cell>
          <cell r="AQ43">
            <v>-50</v>
          </cell>
          <cell r="AR43">
            <v>0</v>
          </cell>
        </row>
        <row r="43">
          <cell r="AT43" t="str">
            <v>有固定期限</v>
          </cell>
          <cell r="AU43" t="str">
            <v>是</v>
          </cell>
          <cell r="AV43" t="str">
            <v>4302990000039179</v>
          </cell>
        </row>
        <row r="43">
          <cell r="AX43" t="str">
            <v>劳务工</v>
          </cell>
          <cell r="AY43" t="str">
            <v>湖南鑫起</v>
          </cell>
          <cell r="AZ43" t="str">
            <v>光华荣昌</v>
          </cell>
        </row>
        <row r="43">
          <cell r="BG43" t="e">
            <v>#N/A</v>
          </cell>
        </row>
        <row r="44">
          <cell r="B44" t="str">
            <v>王虎彪</v>
          </cell>
          <cell r="C44">
            <v>1021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喷脱模剂</v>
          </cell>
        </row>
        <row r="44">
          <cell r="K44" t="str">
            <v>关键岗</v>
          </cell>
          <cell r="L44">
            <v>44743</v>
          </cell>
          <cell r="M44">
            <v>44774</v>
          </cell>
          <cell r="N44">
            <v>33786</v>
          </cell>
          <cell r="O44">
            <v>33</v>
          </cell>
          <cell r="P44">
            <v>3</v>
          </cell>
          <cell r="Q44" t="str">
            <v>男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离异</v>
          </cell>
          <cell r="V44" t="str">
            <v>1976-08-15</v>
          </cell>
          <cell r="W44">
            <v>49</v>
          </cell>
          <cell r="X44" t="str">
            <v>初中</v>
          </cell>
        </row>
        <row r="44">
          <cell r="AA44" t="str">
            <v>福星附中</v>
          </cell>
        </row>
        <row r="44">
          <cell r="AF44" t="str">
            <v>430221197608157116</v>
          </cell>
          <cell r="AG44">
            <v>15273321279</v>
          </cell>
          <cell r="AH44" t="str">
            <v>王俊志</v>
          </cell>
          <cell r="AI44">
            <v>15116023490</v>
          </cell>
        </row>
        <row r="44">
          <cell r="AL44" t="str">
            <v>湖南省株洲县三门镇石亭村泉坝组21号</v>
          </cell>
          <cell r="AM44" t="str">
            <v>农村</v>
          </cell>
          <cell r="AN44" t="str">
            <v>湖南省株洲市天元区北京海纳川株洲公司宿舍</v>
          </cell>
          <cell r="AO44" t="str">
            <v>2022.07.01-2025.06.30</v>
          </cell>
          <cell r="AP44">
            <v>45838</v>
          </cell>
          <cell r="AQ44">
            <v>-72</v>
          </cell>
          <cell r="AR44">
            <v>0</v>
          </cell>
        </row>
        <row r="44">
          <cell r="AT44" t="str">
            <v>有固定期限</v>
          </cell>
          <cell r="AU44" t="str">
            <v>是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</row>
        <row r="44">
          <cell r="BB44" t="str">
            <v>√</v>
          </cell>
        </row>
        <row r="44">
          <cell r="BD44" t="str">
            <v>王虎彪</v>
          </cell>
        </row>
        <row r="44">
          <cell r="BG44" t="e">
            <v>#N/A</v>
          </cell>
        </row>
        <row r="44">
          <cell r="BJ44" t="str">
            <v>聚氨酯粉尘、噪声</v>
          </cell>
          <cell r="BK44" t="str">
            <v>可从事噪声作业
可从事聚氨酯粉尘作业
</v>
          </cell>
        </row>
        <row r="45">
          <cell r="B45" t="str">
            <v>王西明</v>
          </cell>
          <cell r="C45">
            <v>1038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放钢丝</v>
          </cell>
        </row>
        <row r="45">
          <cell r="L45">
            <v>44754</v>
          </cell>
          <cell r="M45">
            <v>44774</v>
          </cell>
          <cell r="N45">
            <v>33055</v>
          </cell>
          <cell r="O45">
            <v>35</v>
          </cell>
          <cell r="P45">
            <v>3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1972-10-01</v>
          </cell>
          <cell r="W45">
            <v>52</v>
          </cell>
          <cell r="X45" t="str">
            <v>高中</v>
          </cell>
        </row>
        <row r="45">
          <cell r="AF45" t="str">
            <v>430221197210013518</v>
          </cell>
          <cell r="AG45">
            <v>18216337017</v>
          </cell>
          <cell r="AH45" t="str">
            <v>王志强</v>
          </cell>
          <cell r="AI45">
            <v>13077002894</v>
          </cell>
        </row>
        <row r="45">
          <cell r="AL45" t="str">
            <v>湖南省株洲县淦田镇瑶泉村高增组05号</v>
          </cell>
          <cell r="AM45" t="str">
            <v>农村</v>
          </cell>
          <cell r="AN45" t="str">
            <v>湖南省株洲市天元区旺城天悦一期一栋一单元1604号</v>
          </cell>
          <cell r="AO45" t="str">
            <v>2022.07.12-2025.07.11</v>
          </cell>
          <cell r="AP45">
            <v>45849</v>
          </cell>
          <cell r="AQ45">
            <v>-61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 t="str">
            <v>田志高介绍</v>
          </cell>
          <cell r="BB45" t="str">
            <v>√</v>
          </cell>
        </row>
        <row r="45">
          <cell r="BD45" t="str">
            <v>王西明</v>
          </cell>
        </row>
        <row r="45">
          <cell r="BG45" t="e">
            <v>#N/A</v>
          </cell>
        </row>
        <row r="45">
          <cell r="BJ45" t="str">
            <v>聚氨酯粉尘、噪声</v>
          </cell>
          <cell r="BK45" t="str">
            <v>可从事噪声作业
可从事聚氨酯粉尘作业
</v>
          </cell>
        </row>
        <row r="46">
          <cell r="B46" t="str">
            <v>陈爱军</v>
          </cell>
          <cell r="C46">
            <v>1136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修边</v>
          </cell>
        </row>
        <row r="46">
          <cell r="L46">
            <v>44803</v>
          </cell>
        </row>
        <row r="46">
          <cell r="N46">
            <v>33420</v>
          </cell>
          <cell r="O46">
            <v>34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1975-09-01</v>
          </cell>
          <cell r="W46">
            <v>50</v>
          </cell>
          <cell r="X46" t="str">
            <v>初中</v>
          </cell>
        </row>
        <row r="46">
          <cell r="AF46" t="str">
            <v>432621197509014113</v>
          </cell>
          <cell r="AG46">
            <v>18373906801</v>
          </cell>
          <cell r="AH46" t="str">
            <v>肖春菊</v>
          </cell>
          <cell r="AI46">
            <v>15717599186</v>
          </cell>
        </row>
        <row r="46">
          <cell r="AL46" t="str">
            <v>湖南省邵阳县金称市镇金良村11组10号</v>
          </cell>
          <cell r="AM46" t="str">
            <v>农村</v>
          </cell>
          <cell r="AN46" t="str">
            <v>湖南省株洲市天元区月塘小区7栋28号</v>
          </cell>
          <cell r="AO46" t="str">
            <v>2022.08.30-2025.08.29</v>
          </cell>
          <cell r="AP46">
            <v>45898</v>
          </cell>
          <cell r="AQ46">
            <v>-12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  <cell r="BA46" t="str">
            <v>肖春菊介绍12.13需核实</v>
          </cell>
          <cell r="BB46" t="str">
            <v>√</v>
          </cell>
        </row>
        <row r="46">
          <cell r="BG46" t="e">
            <v>#N/A</v>
          </cell>
        </row>
        <row r="46">
          <cell r="BJ46" t="str">
            <v>噪声、聚氨酯粉尘</v>
          </cell>
          <cell r="BK46" t="str">
            <v>可从事噪声作业
可从事聚氨酯粉尘作业
</v>
          </cell>
        </row>
        <row r="47">
          <cell r="B47" t="str">
            <v>吴国秋</v>
          </cell>
          <cell r="C47">
            <v>156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清模/修边</v>
          </cell>
        </row>
        <row r="47">
          <cell r="L47">
            <v>41956</v>
          </cell>
          <cell r="M47">
            <v>42032</v>
          </cell>
          <cell r="N47">
            <v>37803</v>
          </cell>
          <cell r="O47">
            <v>22</v>
          </cell>
          <cell r="P47">
            <v>10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未婚</v>
          </cell>
          <cell r="V47" t="str">
            <v>1986-08-30</v>
          </cell>
          <cell r="W47">
            <v>39</v>
          </cell>
          <cell r="X47" t="str">
            <v>初中</v>
          </cell>
        </row>
        <row r="47">
          <cell r="AA47" t="str">
            <v>株洲县淦田中学</v>
          </cell>
        </row>
        <row r="47">
          <cell r="AD47" t="str">
            <v>无</v>
          </cell>
        </row>
        <row r="47">
          <cell r="AF47" t="str">
            <v>430221198608302314</v>
          </cell>
          <cell r="AG47" t="str">
            <v>18229788019/ 13973350053</v>
          </cell>
          <cell r="AH47" t="str">
            <v>杨金华</v>
          </cell>
          <cell r="AI47">
            <v>13762323489</v>
          </cell>
        </row>
        <row r="47">
          <cell r="AL47" t="str">
            <v>湖南省株洲县淦田镇山峡村新屋组20号</v>
          </cell>
          <cell r="AM47" t="str">
            <v>农村</v>
          </cell>
          <cell r="AN47" t="str">
            <v>湖南省株洲市天元区北京海纳川株洲公司宿舍615</v>
          </cell>
          <cell r="AO47" t="str">
            <v>2015.10.04-2017.10.03
2017.10.04-2020.10.03
2020.10.04-无固定期限</v>
          </cell>
          <cell r="AP47" t="str">
            <v>——</v>
          </cell>
          <cell r="AQ47" t="e">
            <v>#VALUE!</v>
          </cell>
          <cell r="AR47" t="e">
            <v>#VALUE!</v>
          </cell>
          <cell r="AS47">
            <v>44108</v>
          </cell>
          <cell r="AT47" t="str">
            <v>无固定期限</v>
          </cell>
          <cell r="AU47" t="str">
            <v>是</v>
          </cell>
          <cell r="AV47" t="str">
            <v>4302110000682542</v>
          </cell>
          <cell r="AW47" t="str">
            <v>ZZ-DA-0076</v>
          </cell>
          <cell r="AX47" t="str">
            <v>合同工</v>
          </cell>
          <cell r="AY47" t="str">
            <v>光华荣昌</v>
          </cell>
          <cell r="AZ47" t="str">
            <v>湖南鑫起</v>
          </cell>
        </row>
        <row r="47">
          <cell r="BG47" t="e">
            <v>#N/A</v>
          </cell>
        </row>
        <row r="48">
          <cell r="B48" t="str">
            <v>肖春菊</v>
          </cell>
          <cell r="C48">
            <v>1148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修补</v>
          </cell>
        </row>
        <row r="48">
          <cell r="L48">
            <v>44805</v>
          </cell>
        </row>
        <row r="48">
          <cell r="N48">
            <v>35977</v>
          </cell>
          <cell r="O48">
            <v>27</v>
          </cell>
          <cell r="P48">
            <v>3</v>
          </cell>
          <cell r="Q48" t="str">
            <v>女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1982-03-02</v>
          </cell>
          <cell r="W48">
            <v>43</v>
          </cell>
          <cell r="X48" t="str">
            <v>初中</v>
          </cell>
        </row>
        <row r="48">
          <cell r="AF48" t="str">
            <v>430523198203022321</v>
          </cell>
          <cell r="AG48">
            <v>15717599186</v>
          </cell>
          <cell r="AH48" t="str">
            <v>陈爱军</v>
          </cell>
          <cell r="AI48">
            <v>18373906801</v>
          </cell>
        </row>
        <row r="48">
          <cell r="AL48" t="str">
            <v>湖南省邵阳县金称市镇金良村11组10号</v>
          </cell>
          <cell r="AM48" t="str">
            <v>农村</v>
          </cell>
          <cell r="AN48" t="str">
            <v>湖南省株洲市天元区月塘小区7栋28号</v>
          </cell>
          <cell r="AO48" t="str">
            <v>2022.09.01-2025.08.30</v>
          </cell>
          <cell r="AP48">
            <v>45899</v>
          </cell>
          <cell r="AQ48">
            <v>-11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湖南鑫起</v>
          </cell>
        </row>
        <row r="48">
          <cell r="BB48" t="str">
            <v>√</v>
          </cell>
        </row>
        <row r="48">
          <cell r="BG48" t="e">
            <v>#N/A</v>
          </cell>
        </row>
        <row r="48">
          <cell r="BJ48" t="str">
            <v>聚氨酯粉尘、噪声</v>
          </cell>
          <cell r="BK48" t="str">
            <v>可从事噪声作业
可从事聚氨酯粉尘作业
</v>
          </cell>
        </row>
        <row r="49">
          <cell r="B49" t="str">
            <v>毛伟</v>
          </cell>
          <cell r="C49">
            <v>222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修补</v>
          </cell>
        </row>
        <row r="49">
          <cell r="L49">
            <v>41234</v>
          </cell>
          <cell r="M49">
            <v>41264</v>
          </cell>
          <cell r="N49">
            <v>30133</v>
          </cell>
          <cell r="O49">
            <v>43</v>
          </cell>
          <cell r="P49">
            <v>12</v>
          </cell>
          <cell r="Q49" t="str">
            <v>男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1965-10-23</v>
          </cell>
          <cell r="W49">
            <v>59</v>
          </cell>
          <cell r="X49" t="str">
            <v>初中</v>
          </cell>
        </row>
        <row r="49">
          <cell r="AD49" t="str">
            <v>无</v>
          </cell>
          <cell r="AE49" t="str">
            <v>钳工中级</v>
          </cell>
          <cell r="AF49" t="str">
            <v>432930196510231818</v>
          </cell>
          <cell r="AG49">
            <v>13100233806</v>
          </cell>
          <cell r="AH49" t="str">
            <v>夏花香</v>
          </cell>
          <cell r="AI49">
            <v>15886335973</v>
          </cell>
        </row>
        <row r="49">
          <cell r="AL49" t="str">
            <v>湖南省祁阳县肖家村镇先进村1组</v>
          </cell>
          <cell r="AM49" t="str">
            <v>农村</v>
          </cell>
          <cell r="AN49" t="str">
            <v>湖南省株洲市天元区月塘小区二期5栋5O6号</v>
          </cell>
          <cell r="AO49" t="str">
            <v>2016.02.03-2025.02.02</v>
          </cell>
          <cell r="AP49">
            <v>45690</v>
          </cell>
          <cell r="AQ49">
            <v>-220</v>
          </cell>
          <cell r="AR49">
            <v>0</v>
          </cell>
        </row>
        <row r="49">
          <cell r="AT49" t="str">
            <v>有固定期限</v>
          </cell>
          <cell r="AU49" t="str">
            <v>是</v>
          </cell>
          <cell r="AV49" t="str">
            <v>4302990003279822</v>
          </cell>
        </row>
        <row r="49">
          <cell r="AX49" t="str">
            <v>劳务工</v>
          </cell>
          <cell r="AY49" t="str">
            <v>湖南鑫起</v>
          </cell>
          <cell r="AZ49" t="str">
            <v>湖南红海</v>
          </cell>
        </row>
        <row r="49">
          <cell r="BG49" t="e">
            <v>#N/A</v>
          </cell>
        </row>
        <row r="50">
          <cell r="B50" t="str">
            <v>左昌福</v>
          </cell>
          <cell r="C50">
            <v>699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</row>
        <row r="50">
          <cell r="L50">
            <v>43554</v>
          </cell>
          <cell r="M50">
            <v>43600</v>
          </cell>
          <cell r="N50">
            <v>42552</v>
          </cell>
          <cell r="O50">
            <v>9</v>
          </cell>
          <cell r="P50">
            <v>6</v>
          </cell>
          <cell r="Q50" t="str">
            <v>男</v>
          </cell>
          <cell r="R50" t="str">
            <v>汉</v>
          </cell>
          <cell r="S50" t="str">
            <v>中共党员</v>
          </cell>
          <cell r="T50" t="str">
            <v>否</v>
          </cell>
          <cell r="U50" t="str">
            <v>未婚</v>
          </cell>
          <cell r="V50" t="str">
            <v>1997-07-02</v>
          </cell>
          <cell r="W50">
            <v>28</v>
          </cell>
          <cell r="X50" t="str">
            <v>中专</v>
          </cell>
        </row>
        <row r="50">
          <cell r="Z50" t="str">
            <v>汽车维修与应用</v>
          </cell>
          <cell r="AA50" t="str">
            <v>湖南工贸技师学院</v>
          </cell>
          <cell r="AB50">
            <v>42551</v>
          </cell>
        </row>
        <row r="50">
          <cell r="AD50" t="str">
            <v>五级/初级技能
汽车修理工四级/中级技能</v>
          </cell>
          <cell r="AE50" t="str">
            <v>钳工中级</v>
          </cell>
          <cell r="AF50" t="str">
            <v>430281199707024314</v>
          </cell>
          <cell r="AG50">
            <v>13107012719</v>
          </cell>
          <cell r="AH50" t="str">
            <v>陈喜红</v>
          </cell>
          <cell r="AI50">
            <v>18229160289</v>
          </cell>
        </row>
        <row r="50">
          <cell r="AK50">
            <v>1602427194</v>
          </cell>
          <cell r="AL50" t="str">
            <v>湖南省醴陵市茶山镇铁河口村枧上组12号</v>
          </cell>
          <cell r="AM50" t="str">
            <v>农村</v>
          </cell>
          <cell r="AN50" t="str">
            <v>湖南省株洲市天元区北京海纳川株洲园区公司宿舍二期615房</v>
          </cell>
          <cell r="AO50" t="str">
            <v>2019.12.01-2022.11.30
2022.10.01-2025.11.30</v>
          </cell>
          <cell r="AP50">
            <v>45991</v>
          </cell>
          <cell r="AQ50">
            <v>81</v>
          </cell>
          <cell r="AR50">
            <v>1</v>
          </cell>
          <cell r="AS50">
            <v>44896</v>
          </cell>
          <cell r="AT50" t="str">
            <v>有固定期限</v>
          </cell>
          <cell r="AU50" t="str">
            <v>是</v>
          </cell>
          <cell r="AV50" t="str">
            <v>4302110000746574</v>
          </cell>
          <cell r="AW50" t="str">
            <v>ZZ-DA-0242</v>
          </cell>
          <cell r="AX50" t="str">
            <v>合同工</v>
          </cell>
          <cell r="AY50" t="str">
            <v>光华荣昌</v>
          </cell>
          <cell r="AZ50" t="str">
            <v>光华荣昌</v>
          </cell>
          <cell r="BA50" t="str">
            <v>中级工</v>
          </cell>
        </row>
        <row r="50">
          <cell r="BC50" t="str">
            <v>三份合同？</v>
          </cell>
        </row>
        <row r="50">
          <cell r="BG50" t="e">
            <v>#N/A</v>
          </cell>
        </row>
        <row r="51">
          <cell r="B51" t="str">
            <v>史双宇</v>
          </cell>
          <cell r="C51">
            <v>1253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</row>
        <row r="51">
          <cell r="L51">
            <v>45573</v>
          </cell>
        </row>
        <row r="51"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</row>
        <row r="51">
          <cell r="V51" t="str">
            <v>1991-07-19</v>
          </cell>
          <cell r="W51">
            <v>34</v>
          </cell>
        </row>
        <row r="51">
          <cell r="AF51" t="str">
            <v>430321199107192217</v>
          </cell>
          <cell r="AG51">
            <v>15675286023</v>
          </cell>
        </row>
        <row r="51">
          <cell r="AX51" t="str">
            <v>劳务工</v>
          </cell>
          <cell r="AY51" t="str">
            <v>光华荣昌</v>
          </cell>
          <cell r="AZ51" t="str">
            <v>湖南诚展</v>
          </cell>
          <cell r="BA51" t="str">
            <v>2024/12/1日转计件工</v>
          </cell>
        </row>
        <row r="52">
          <cell r="B52" t="str">
            <v>谢桂华</v>
          </cell>
          <cell r="C52">
            <v>24101207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45579</v>
          </cell>
        </row>
        <row r="52"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</row>
        <row r="52">
          <cell r="V52" t="str">
            <v>1975-07-05</v>
          </cell>
          <cell r="W52">
            <v>50</v>
          </cell>
        </row>
        <row r="52">
          <cell r="AF52" t="str">
            <v>430203197507056022</v>
          </cell>
          <cell r="AG52">
            <v>18670239896</v>
          </cell>
        </row>
        <row r="52">
          <cell r="AX52" t="str">
            <v>劳务工</v>
          </cell>
          <cell r="AY52" t="str">
            <v>光华荣昌</v>
          </cell>
          <cell r="AZ52" t="str">
            <v>湖南诚展</v>
          </cell>
          <cell r="BA52" t="str">
            <v>2024/12/1日转计件工</v>
          </cell>
        </row>
        <row r="53">
          <cell r="B53" t="str">
            <v>张忠宝</v>
          </cell>
          <cell r="C53">
            <v>24102101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45587</v>
          </cell>
        </row>
        <row r="53"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1981-08-21</v>
          </cell>
          <cell r="W53">
            <v>44</v>
          </cell>
        </row>
        <row r="53">
          <cell r="AF53" t="str">
            <v>513021198108216753</v>
          </cell>
          <cell r="AG53">
            <v>15012848469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</row>
        <row r="54">
          <cell r="B54" t="str">
            <v>李力争</v>
          </cell>
          <cell r="C54">
            <v>24121206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45643</v>
          </cell>
        </row>
        <row r="54">
          <cell r="Q54" t="str">
            <v>男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1977-02-13</v>
          </cell>
          <cell r="W54">
            <v>48</v>
          </cell>
          <cell r="X54" t="str">
            <v>初中</v>
          </cell>
        </row>
        <row r="54">
          <cell r="AA54" t="str">
            <v>鸿仙中学</v>
          </cell>
        </row>
        <row r="54">
          <cell r="AF54" t="str">
            <v>430221197702135618</v>
          </cell>
          <cell r="AG54">
            <v>13789072331</v>
          </cell>
        </row>
        <row r="54">
          <cell r="AL54" t="str">
            <v>渌口镇渌口区凳头村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</row>
        <row r="55">
          <cell r="B55" t="str">
            <v>唐亮</v>
          </cell>
          <cell r="C55">
            <v>24102102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45587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1978-02-27</v>
          </cell>
          <cell r="W55">
            <v>47</v>
          </cell>
        </row>
        <row r="55">
          <cell r="AF55" t="str">
            <v>430221197802277138</v>
          </cell>
          <cell r="AG55">
            <v>15367162006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</row>
        <row r="56">
          <cell r="B56" t="str">
            <v>谭金祥</v>
          </cell>
          <cell r="C56">
            <v>25021402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45703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1975-10-12</v>
          </cell>
          <cell r="W56">
            <v>49</v>
          </cell>
        </row>
        <row r="56">
          <cell r="AF56" t="str">
            <v>430221197510122919</v>
          </cell>
          <cell r="AG56">
            <v>13975365445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7">
          <cell r="B57" t="str">
            <v>李水平</v>
          </cell>
          <cell r="C57">
            <v>25031801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45734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1978-02-03</v>
          </cell>
          <cell r="W57">
            <v>47</v>
          </cell>
        </row>
        <row r="57">
          <cell r="AF57" t="str">
            <v>433122197802032011</v>
          </cell>
          <cell r="AG57">
            <v>18673395958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8">
          <cell r="B58" t="str">
            <v>吴明贵</v>
          </cell>
          <cell r="C58">
            <v>25032001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45736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1998-04-21</v>
          </cell>
          <cell r="W58">
            <v>27</v>
          </cell>
        </row>
        <row r="58">
          <cell r="AF58" t="str">
            <v>530622199804213614</v>
          </cell>
          <cell r="AG58">
            <v>13618431085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</row>
        <row r="59">
          <cell r="B59" t="str">
            <v>刘俊杰</v>
          </cell>
          <cell r="C59">
            <v>25031001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45727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2003-10-14</v>
          </cell>
          <cell r="W59">
            <v>21</v>
          </cell>
        </row>
        <row r="59">
          <cell r="AF59" t="str">
            <v>430424200310142696</v>
          </cell>
          <cell r="AG59">
            <v>16617340213</v>
          </cell>
        </row>
        <row r="59">
          <cell r="AX59" t="str">
            <v>劳务工</v>
          </cell>
          <cell r="AY59" t="str">
            <v>光华荣昌</v>
          </cell>
          <cell r="AZ59" t="str">
            <v>湘潭思泉</v>
          </cell>
        </row>
        <row r="60">
          <cell r="B60" t="str">
            <v>瞿芬</v>
          </cell>
          <cell r="C60">
            <v>25031003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45727</v>
          </cell>
        </row>
        <row r="60">
          <cell r="Q60" t="str">
            <v>女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1991-03-08</v>
          </cell>
          <cell r="W60">
            <v>34</v>
          </cell>
        </row>
        <row r="60">
          <cell r="AF60" t="str">
            <v>430321199103089028</v>
          </cell>
          <cell r="AG60">
            <v>18593426748</v>
          </cell>
        </row>
        <row r="60">
          <cell r="AX60" t="str">
            <v>劳务工</v>
          </cell>
          <cell r="AY60" t="str">
            <v>光华荣昌</v>
          </cell>
          <cell r="AZ60" t="str">
            <v>湘潭思泉</v>
          </cell>
        </row>
        <row r="61">
          <cell r="B61" t="str">
            <v>瞿欢</v>
          </cell>
          <cell r="C61">
            <v>25031004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45727</v>
          </cell>
        </row>
        <row r="61">
          <cell r="Q61" t="str">
            <v>女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1997-11-08</v>
          </cell>
          <cell r="W61">
            <v>27</v>
          </cell>
        </row>
        <row r="61">
          <cell r="AF61" t="str">
            <v>430321199711089021</v>
          </cell>
          <cell r="AG61">
            <v>18593426748</v>
          </cell>
        </row>
        <row r="61">
          <cell r="AX61" t="str">
            <v>劳务工</v>
          </cell>
          <cell r="AY61" t="str">
            <v>光华荣昌</v>
          </cell>
          <cell r="AZ61" t="str">
            <v>湘潭思泉</v>
          </cell>
        </row>
        <row r="62">
          <cell r="B62" t="str">
            <v>彭智勇</v>
          </cell>
          <cell r="C62">
            <v>25031002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45727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1988-10-11</v>
          </cell>
          <cell r="W62">
            <v>36</v>
          </cell>
        </row>
        <row r="62">
          <cell r="AF62" t="str">
            <v>43042419881011101X</v>
          </cell>
          <cell r="AG62">
            <v>18593426758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</row>
        <row r="63">
          <cell r="B63" t="str">
            <v>周孝勇</v>
          </cell>
          <cell r="C63">
            <v>25031303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45729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1984-01-03</v>
          </cell>
          <cell r="W63">
            <v>41</v>
          </cell>
        </row>
        <row r="63">
          <cell r="AF63" t="str">
            <v>421023198401035256</v>
          </cell>
          <cell r="AG63">
            <v>13819804049</v>
          </cell>
        </row>
        <row r="63">
          <cell r="AX63" t="str">
            <v>劳务工</v>
          </cell>
          <cell r="AY63" t="str">
            <v>光华荣昌</v>
          </cell>
          <cell r="AZ63" t="str">
            <v>东方人才</v>
          </cell>
        </row>
        <row r="64">
          <cell r="B64" t="str">
            <v>曾选泽</v>
          </cell>
          <cell r="C64">
            <v>25041204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45759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1988-10-18</v>
          </cell>
          <cell r="W64">
            <v>36</v>
          </cell>
        </row>
        <row r="64">
          <cell r="AF64" t="str">
            <v>430224198810182976</v>
          </cell>
          <cell r="AG64">
            <v>18907412584</v>
          </cell>
        </row>
        <row r="64">
          <cell r="AX64" t="str">
            <v>劳务工</v>
          </cell>
          <cell r="AY64" t="str">
            <v>光华荣昌</v>
          </cell>
          <cell r="AZ64" t="str">
            <v>湘潭思泉</v>
          </cell>
        </row>
        <row r="65">
          <cell r="B65" t="str">
            <v>王明</v>
          </cell>
          <cell r="C65">
            <v>25011722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45677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1994-04-10</v>
          </cell>
          <cell r="W65">
            <v>31</v>
          </cell>
        </row>
        <row r="65">
          <cell r="AF65" t="str">
            <v>430221199404100811</v>
          </cell>
          <cell r="AG65">
            <v>19958396502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</row>
        <row r="66">
          <cell r="B66" t="str">
            <v>马凤</v>
          </cell>
          <cell r="C66">
            <v>25021401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45705</v>
          </cell>
        </row>
        <row r="66">
          <cell r="Q66" t="str">
            <v>女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1993-06-13</v>
          </cell>
          <cell r="W66">
            <v>32</v>
          </cell>
        </row>
        <row r="66">
          <cell r="AF66" t="str">
            <v>430321199306139048</v>
          </cell>
          <cell r="AG66">
            <v>15367605925</v>
          </cell>
          <cell r="AH66" t="str">
            <v>彭光炎15115746359</v>
          </cell>
        </row>
        <row r="66">
          <cell r="AX66" t="str">
            <v>劳务工</v>
          </cell>
          <cell r="AY66" t="str">
            <v>光华荣昌</v>
          </cell>
          <cell r="AZ66" t="str">
            <v>湘潭思泉</v>
          </cell>
        </row>
        <row r="67">
          <cell r="B67" t="str">
            <v>卫伟伟</v>
          </cell>
          <cell r="C67">
            <v>25042401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45771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1978-02-67</v>
          </cell>
          <cell r="W67" t="e">
            <v>#VALUE!</v>
          </cell>
        </row>
        <row r="67">
          <cell r="AF67" t="str">
            <v>43020319780267533</v>
          </cell>
          <cell r="AG67">
            <v>19021287515</v>
          </cell>
        </row>
        <row r="67">
          <cell r="AX67" t="str">
            <v>劳务工</v>
          </cell>
          <cell r="AY67" t="str">
            <v>光华荣昌</v>
          </cell>
          <cell r="AZ67" t="str">
            <v>湘潭思泉</v>
          </cell>
        </row>
        <row r="68">
          <cell r="B68" t="str">
            <v>游围广</v>
          </cell>
          <cell r="C68">
            <v>25033101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45747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1983-09-17</v>
          </cell>
          <cell r="W68">
            <v>42</v>
          </cell>
        </row>
        <row r="68">
          <cell r="AF68" t="str">
            <v>320203198309174030</v>
          </cell>
          <cell r="AG68">
            <v>13762333322</v>
          </cell>
        </row>
        <row r="68">
          <cell r="AX68" t="str">
            <v>劳务工</v>
          </cell>
          <cell r="AY68" t="str">
            <v>光华荣昌</v>
          </cell>
          <cell r="AZ68" t="str">
            <v>湘潭思泉</v>
          </cell>
        </row>
        <row r="69">
          <cell r="B69" t="str">
            <v>刘顺新</v>
          </cell>
          <cell r="C69">
            <v>25043001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45777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1994-09-03</v>
          </cell>
          <cell r="W69">
            <v>31</v>
          </cell>
        </row>
        <row r="69">
          <cell r="AF69" t="str">
            <v>430221199409035617</v>
          </cell>
          <cell r="AG69">
            <v>18773382757</v>
          </cell>
        </row>
        <row r="69">
          <cell r="AL69" t="str">
            <v>株洲县仙井乡</v>
          </cell>
        </row>
        <row r="69">
          <cell r="AX69" t="str">
            <v>劳务工</v>
          </cell>
          <cell r="AY69" t="str">
            <v>光华荣昌</v>
          </cell>
          <cell r="AZ69" t="str">
            <v>湖南诚展</v>
          </cell>
        </row>
        <row r="70">
          <cell r="B70" t="str">
            <v>龙意倩</v>
          </cell>
          <cell r="C70">
            <v>25051304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45790</v>
          </cell>
        </row>
        <row r="70">
          <cell r="Q70" t="str">
            <v>男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1981-04-04</v>
          </cell>
          <cell r="W70">
            <v>44</v>
          </cell>
        </row>
        <row r="70">
          <cell r="AF70" t="str">
            <v>430221198104047815</v>
          </cell>
          <cell r="AG70">
            <v>18974163067</v>
          </cell>
          <cell r="AH70" t="str">
            <v>龙意浪18573300787</v>
          </cell>
        </row>
        <row r="70">
          <cell r="AX70" t="str">
            <v>劳务工</v>
          </cell>
          <cell r="AY70" t="str">
            <v>光华荣昌</v>
          </cell>
          <cell r="AZ70" t="str">
            <v>湖南诚展</v>
          </cell>
        </row>
        <row r="71">
          <cell r="B71" t="str">
            <v>袁建平</v>
          </cell>
          <cell r="C71">
            <v>25031811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45734</v>
          </cell>
        </row>
        <row r="71">
          <cell r="Q71" t="str">
            <v>男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1975-06-01</v>
          </cell>
          <cell r="W71">
            <v>50</v>
          </cell>
        </row>
        <row r="71">
          <cell r="AF71" t="str">
            <v>432801197506014017</v>
          </cell>
          <cell r="AG71" t="str">
            <v>18873328499</v>
          </cell>
          <cell r="AH71" t="str">
            <v>鄢小丫13873309378</v>
          </cell>
        </row>
        <row r="71">
          <cell r="AX71" t="str">
            <v>劳务工</v>
          </cell>
          <cell r="AY71" t="str">
            <v>光华荣昌</v>
          </cell>
          <cell r="AZ71" t="str">
            <v>德顺</v>
          </cell>
        </row>
        <row r="72">
          <cell r="B72" t="str">
            <v>袁珊珊</v>
          </cell>
          <cell r="C72">
            <v>25032303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45739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1978-04-22</v>
          </cell>
          <cell r="W72">
            <v>47</v>
          </cell>
        </row>
        <row r="72">
          <cell r="AF72" t="str">
            <v>430202197804222043</v>
          </cell>
          <cell r="AG72">
            <v>19973390570</v>
          </cell>
          <cell r="AH72" t="str">
            <v>高灵滋19546057759</v>
          </cell>
        </row>
        <row r="72">
          <cell r="AX72" t="str">
            <v>劳务工</v>
          </cell>
          <cell r="AY72" t="str">
            <v>光华荣昌</v>
          </cell>
          <cell r="AZ72" t="str">
            <v>德顺</v>
          </cell>
        </row>
        <row r="73">
          <cell r="B73" t="str">
            <v>贺翌昂</v>
          </cell>
          <cell r="C73">
            <v>25032305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45739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1976-03-04</v>
          </cell>
          <cell r="W73">
            <v>49</v>
          </cell>
        </row>
        <row r="73">
          <cell r="AF73" t="str">
            <v>430203197603046035</v>
          </cell>
          <cell r="AG73">
            <v>18073340851</v>
          </cell>
          <cell r="AH73" t="str">
            <v>郭雅群15364200651</v>
          </cell>
        </row>
        <row r="73">
          <cell r="AX73" t="str">
            <v>劳务工</v>
          </cell>
          <cell r="AY73" t="str">
            <v>光华荣昌</v>
          </cell>
          <cell r="AZ73" t="str">
            <v>德顺</v>
          </cell>
        </row>
        <row r="74">
          <cell r="B74" t="str">
            <v>肖军奇</v>
          </cell>
          <cell r="C74">
            <v>25052409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45801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1975-10-30</v>
          </cell>
          <cell r="W74">
            <v>49</v>
          </cell>
        </row>
        <row r="74">
          <cell r="AF74" t="str">
            <v>432503197510307038</v>
          </cell>
          <cell r="AG74">
            <v>18213358125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</row>
        <row r="75">
          <cell r="B75" t="str">
            <v>卢喜春</v>
          </cell>
          <cell r="C75">
            <v>25052601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 t="str">
            <v>2025-05-25</v>
          </cell>
        </row>
        <row r="75">
          <cell r="Q75" t="str">
            <v>女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1972-02-08</v>
          </cell>
          <cell r="W75">
            <v>53</v>
          </cell>
        </row>
        <row r="75">
          <cell r="AF75" t="str">
            <v>430321197202086421</v>
          </cell>
          <cell r="AG75" t="str">
            <v>19873237305</v>
          </cell>
        </row>
        <row r="75">
          <cell r="AL75" t="str">
            <v>湖南省湘潭县河口镇天白村荷塘组</v>
          </cell>
        </row>
        <row r="75">
          <cell r="AX75" t="str">
            <v>劳务工</v>
          </cell>
          <cell r="AY75" t="str">
            <v>光华荣昌</v>
          </cell>
          <cell r="AZ75" t="str">
            <v>湘潭宏顺</v>
          </cell>
        </row>
        <row r="76">
          <cell r="B76" t="str">
            <v>张永桂</v>
          </cell>
          <cell r="C76">
            <v>25052501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 t="str">
            <v>2025-05-25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1974-08-09</v>
          </cell>
          <cell r="W76">
            <v>51</v>
          </cell>
        </row>
        <row r="76">
          <cell r="AF76" t="str">
            <v>430221197408096216</v>
          </cell>
          <cell r="AG76" t="str">
            <v>18374483717</v>
          </cell>
        </row>
        <row r="76">
          <cell r="AL76" t="str">
            <v>湖南省株洲市天元区雷打石镇凤凰山村中湘组14号</v>
          </cell>
        </row>
        <row r="76">
          <cell r="AX76" t="str">
            <v>劳务工</v>
          </cell>
          <cell r="AY76" t="str">
            <v>光华荣昌</v>
          </cell>
          <cell r="AZ76" t="str">
            <v>湘潭宏顺</v>
          </cell>
        </row>
        <row r="77">
          <cell r="B77" t="str">
            <v>高玉霞</v>
          </cell>
          <cell r="C77">
            <v>25052902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 t="str">
            <v>2025-05-29</v>
          </cell>
        </row>
        <row r="77">
          <cell r="Q77" t="str">
            <v>女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1969-11-20</v>
          </cell>
          <cell r="W77">
            <v>55</v>
          </cell>
        </row>
        <row r="77">
          <cell r="AF77" t="str">
            <v>411024196911201643</v>
          </cell>
          <cell r="AG77" t="str">
            <v>18975287612</v>
          </cell>
        </row>
        <row r="77">
          <cell r="AL77" t="str">
            <v>河南省鄢陵县张桥乡魏庄村225号</v>
          </cell>
        </row>
        <row r="77">
          <cell r="AX77" t="str">
            <v>劳务工</v>
          </cell>
          <cell r="AY77" t="str">
            <v>光华荣昌</v>
          </cell>
          <cell r="AZ77" t="str">
            <v>湘潭宏顺</v>
          </cell>
        </row>
        <row r="78">
          <cell r="B78" t="str">
            <v>刘季香</v>
          </cell>
          <cell r="C78">
            <v>25060104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 t="str">
            <v>2025-06-01</v>
          </cell>
        </row>
        <row r="78">
          <cell r="Q78" t="str">
            <v>女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1968-10-21</v>
          </cell>
          <cell r="W78">
            <v>56</v>
          </cell>
        </row>
        <row r="78">
          <cell r="AF78" t="str">
            <v>430321196810212765</v>
          </cell>
          <cell r="AG78" t="str">
            <v>18975267279</v>
          </cell>
        </row>
        <row r="78">
          <cell r="AL78" t="str">
            <v>湖南省湘潭县石潭镇甘露塘村分水组</v>
          </cell>
        </row>
        <row r="78">
          <cell r="AX78" t="str">
            <v>劳务工</v>
          </cell>
          <cell r="AY78" t="str">
            <v>光华荣昌</v>
          </cell>
          <cell r="AZ78" t="str">
            <v>湘潭宏顺</v>
          </cell>
        </row>
        <row r="79">
          <cell r="B79" t="str">
            <v>曾丽梅</v>
          </cell>
          <cell r="C79">
            <v>25060401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 t="str">
            <v>2025-06-03</v>
          </cell>
        </row>
        <row r="79">
          <cell r="Q79" t="str">
            <v>女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1974-04-18</v>
          </cell>
          <cell r="W79">
            <v>51</v>
          </cell>
        </row>
        <row r="79">
          <cell r="AF79" t="str">
            <v>432503197404180563</v>
          </cell>
          <cell r="AG79" t="str">
            <v>15173263836</v>
          </cell>
        </row>
        <row r="79">
          <cell r="AL79" t="str">
            <v>湖南省湘潭市岳塘区社建村26栋3单元701号</v>
          </cell>
        </row>
        <row r="79">
          <cell r="AX79" t="str">
            <v>劳务工</v>
          </cell>
          <cell r="AY79" t="str">
            <v>光华荣昌</v>
          </cell>
          <cell r="AZ79" t="str">
            <v>湘潭宏顺</v>
          </cell>
        </row>
        <row r="80">
          <cell r="B80" t="str">
            <v>蒋鹏</v>
          </cell>
          <cell r="C80">
            <v>25052304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 t="str">
            <v>2025/5/23白班</v>
          </cell>
        </row>
        <row r="80">
          <cell r="Q80" t="str">
            <v>男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1978-07-28</v>
          </cell>
          <cell r="W80">
            <v>47</v>
          </cell>
        </row>
        <row r="80">
          <cell r="AF80" t="str">
            <v>430203197807280018</v>
          </cell>
          <cell r="AG80">
            <v>18973300178</v>
          </cell>
        </row>
        <row r="80">
          <cell r="AL80" t="str">
            <v>株洲市芦淞区公园路22号1栋606</v>
          </cell>
        </row>
        <row r="80">
          <cell r="AX80" t="str">
            <v>劳务工</v>
          </cell>
          <cell r="AY80" t="str">
            <v>光华荣昌</v>
          </cell>
          <cell r="AZ80" t="str">
            <v>德顺</v>
          </cell>
        </row>
        <row r="81">
          <cell r="B81" t="str">
            <v>刘爱国</v>
          </cell>
          <cell r="C81">
            <v>25052801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45805</v>
          </cell>
        </row>
        <row r="81">
          <cell r="Q81" t="str">
            <v>男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1976-03-18</v>
          </cell>
          <cell r="W81">
            <v>49</v>
          </cell>
        </row>
        <row r="81">
          <cell r="AF81" t="str">
            <v>43028119760318391X</v>
          </cell>
          <cell r="AG81">
            <v>13307418851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</row>
        <row r="82">
          <cell r="B82" t="str">
            <v>李先文</v>
          </cell>
          <cell r="C82">
            <v>25061001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45817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>
            <v>29494</v>
          </cell>
          <cell r="W82">
            <v>44</v>
          </cell>
        </row>
        <row r="82">
          <cell r="AF82" t="str">
            <v>430221198009308132</v>
          </cell>
          <cell r="AG82">
            <v>15886365118</v>
          </cell>
        </row>
        <row r="82">
          <cell r="AX82" t="str">
            <v>劳务工</v>
          </cell>
          <cell r="AY82" t="str">
            <v>光华荣昌</v>
          </cell>
          <cell r="AZ82" t="str">
            <v>湘潭思泉</v>
          </cell>
        </row>
        <row r="83">
          <cell r="B83" t="str">
            <v>张波滔</v>
          </cell>
          <cell r="C83">
            <v>25061802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45825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>
            <v>28609</v>
          </cell>
          <cell r="W83">
            <v>47</v>
          </cell>
        </row>
        <row r="83">
          <cell r="AF83" t="str">
            <v>430221197804290010</v>
          </cell>
          <cell r="AG83">
            <v>13976646595</v>
          </cell>
        </row>
        <row r="83">
          <cell r="AX83" t="str">
            <v>劳务工</v>
          </cell>
          <cell r="AY83" t="str">
            <v>光华荣昌</v>
          </cell>
          <cell r="AZ83" t="str">
            <v>湘潭思泉</v>
          </cell>
        </row>
        <row r="84">
          <cell r="B84" t="str">
            <v>谭哲</v>
          </cell>
          <cell r="C84">
            <v>25061804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45825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>
            <v>37737</v>
          </cell>
          <cell r="W84">
            <v>22</v>
          </cell>
        </row>
        <row r="84">
          <cell r="AF84" t="str">
            <v>430921200304261777</v>
          </cell>
          <cell r="AG84">
            <v>15570738127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</row>
        <row r="85">
          <cell r="B85" t="str">
            <v>王攀</v>
          </cell>
          <cell r="C85">
            <v>25062001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45827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>
            <v>32268</v>
          </cell>
          <cell r="W85">
            <v>37</v>
          </cell>
        </row>
        <row r="85">
          <cell r="AF85" t="str">
            <v>430211198805051013</v>
          </cell>
          <cell r="AG85">
            <v>13027336239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</row>
        <row r="86">
          <cell r="B86" t="str">
            <v>佘军</v>
          </cell>
          <cell r="C86">
            <v>25052703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45804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2006-05-09</v>
          </cell>
          <cell r="W86">
            <v>19</v>
          </cell>
        </row>
        <row r="86">
          <cell r="AF86" t="str">
            <v>430521200605094958</v>
          </cell>
          <cell r="AG86">
            <v>19973312213</v>
          </cell>
          <cell r="AH86" t="str">
            <v>佘澎群15973358058</v>
          </cell>
        </row>
        <row r="86">
          <cell r="AL86" t="str">
            <v>株洲市天元区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</row>
        <row r="87">
          <cell r="B87" t="str">
            <v>陶勇军</v>
          </cell>
          <cell r="C87">
            <v>25060402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45810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1978-09-11</v>
          </cell>
          <cell r="W87">
            <v>47</v>
          </cell>
        </row>
        <row r="87">
          <cell r="AF87" t="str">
            <v>432930197809113693</v>
          </cell>
          <cell r="AG87">
            <v>19397794308</v>
          </cell>
        </row>
        <row r="87">
          <cell r="AX87" t="str">
            <v>劳务工</v>
          </cell>
          <cell r="AY87" t="str">
            <v>光华荣昌</v>
          </cell>
          <cell r="AZ87" t="str">
            <v>湖南诚展</v>
          </cell>
        </row>
        <row r="88">
          <cell r="B88" t="str">
            <v>冉景斌</v>
          </cell>
          <cell r="C88">
            <v>185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41396</v>
          </cell>
          <cell r="M88">
            <v>41426</v>
          </cell>
          <cell r="N88">
            <v>30864</v>
          </cell>
          <cell r="O88">
            <v>41</v>
          </cell>
          <cell r="P88">
            <v>12</v>
          </cell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  <cell r="U88" t="str">
            <v>已婚</v>
          </cell>
          <cell r="V88" t="str">
            <v>1967-05-13</v>
          </cell>
          <cell r="W88">
            <v>58</v>
          </cell>
          <cell r="X88" t="str">
            <v>初中</v>
          </cell>
        </row>
        <row r="88">
          <cell r="AD88" t="str">
            <v>无</v>
          </cell>
          <cell r="AE88" t="str">
            <v>钳工中级</v>
          </cell>
          <cell r="AF88" t="str">
            <v>522128196705130837</v>
          </cell>
          <cell r="AG88">
            <v>19143634552</v>
          </cell>
          <cell r="AH88" t="str">
            <v>王金娥</v>
          </cell>
          <cell r="AI88">
            <v>15116021171</v>
          </cell>
          <cell r="AJ88" t="str">
            <v>98226380899@qq.com</v>
          </cell>
        </row>
        <row r="88">
          <cell r="AL88" t="str">
            <v>贵州省湄潭县高台镇河江村合心组112号</v>
          </cell>
          <cell r="AM88" t="str">
            <v>农村</v>
          </cell>
          <cell r="AN88" t="str">
            <v>湖南省株洲市天元区群丰镇旗云社区新塘组12号</v>
          </cell>
          <cell r="AO88" t="str">
            <v>2016.9.1-2019.8.31
2019.09.01-2022.08.31
2022.09.01-无固定期限</v>
          </cell>
          <cell r="AP88" t="str">
            <v>——</v>
          </cell>
          <cell r="AQ88" t="e">
            <v>#VALUE!</v>
          </cell>
          <cell r="AR88" t="e">
            <v>#VALUE!</v>
          </cell>
          <cell r="AS88">
            <v>44805</v>
          </cell>
          <cell r="AT88" t="str">
            <v>无固定期限</v>
          </cell>
          <cell r="AU88" t="str">
            <v>是</v>
          </cell>
          <cell r="AV88" t="str">
            <v>4302110000681235</v>
          </cell>
          <cell r="AW88" t="str">
            <v>ZZ-DA-0189</v>
          </cell>
          <cell r="AX88" t="str">
            <v>合同工</v>
          </cell>
          <cell r="AY88" t="str">
            <v>光华荣昌</v>
          </cell>
          <cell r="AZ88" t="str">
            <v>湖南红海</v>
          </cell>
        </row>
        <row r="88">
          <cell r="BB88" t="str">
            <v>仅一份劳动合同（盖章完毕）</v>
          </cell>
        </row>
        <row r="88">
          <cell r="BG88" t="e">
            <v>#N/A</v>
          </cell>
        </row>
        <row r="89">
          <cell r="B89" t="str">
            <v>郭正军</v>
          </cell>
          <cell r="C89">
            <v>970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44712</v>
          </cell>
          <cell r="M89">
            <v>44743</v>
          </cell>
          <cell r="N89">
            <v>33786</v>
          </cell>
          <cell r="O89">
            <v>33</v>
          </cell>
          <cell r="P89">
            <v>3</v>
          </cell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  <cell r="U89" t="str">
            <v>已婚</v>
          </cell>
          <cell r="V89" t="str">
            <v>1974-02-26</v>
          </cell>
          <cell r="W89">
            <v>51</v>
          </cell>
          <cell r="X89" t="str">
            <v>高中</v>
          </cell>
        </row>
        <row r="89">
          <cell r="AF89" t="str">
            <v>43022119740226651X</v>
          </cell>
          <cell r="AG89">
            <v>15869725830</v>
          </cell>
          <cell r="AH89" t="str">
            <v>郭兰馨</v>
          </cell>
          <cell r="AI89">
            <v>15869737975</v>
          </cell>
        </row>
        <row r="89">
          <cell r="AL89" t="str">
            <v>湖南省株洲市天元区群丰镇新塘村南塘组08号</v>
          </cell>
          <cell r="AM89" t="str">
            <v>农村</v>
          </cell>
          <cell r="AN89" t="str">
            <v>湖南省株洲市天元区群丰镇新塘村南塘组08号</v>
          </cell>
          <cell r="AO89" t="str">
            <v>2022.05.31-2025.05.30</v>
          </cell>
          <cell r="AP89">
            <v>45807</v>
          </cell>
          <cell r="AQ89">
            <v>-103</v>
          </cell>
          <cell r="AR89">
            <v>0</v>
          </cell>
        </row>
        <row r="89">
          <cell r="AT89" t="str">
            <v>有固定期限</v>
          </cell>
          <cell r="AU89" t="str">
            <v>是</v>
          </cell>
        </row>
        <row r="89">
          <cell r="AX89" t="str">
            <v>劳务工</v>
          </cell>
          <cell r="AY89" t="str">
            <v>湖南鑫起</v>
          </cell>
          <cell r="AZ89" t="str">
            <v>光华荣昌</v>
          </cell>
          <cell r="BA89" t="str">
            <v>田志高介绍</v>
          </cell>
        </row>
        <row r="89">
          <cell r="BG89" t="e">
            <v>#N/A</v>
          </cell>
        </row>
        <row r="89">
          <cell r="BJ89" t="str">
            <v>噪声、其他化学因素（聚氨酯树脂）</v>
          </cell>
          <cell r="BK89" t="str">
            <v>噪声作业需复查：脱离噪声环境48小时后来职防中心复查听力
可从事其他化学因素（聚氨酯树脂）作业
</v>
          </cell>
        </row>
        <row r="90">
          <cell r="B90" t="str">
            <v>刘志平</v>
          </cell>
          <cell r="C90">
            <v>221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41253</v>
          </cell>
          <cell r="M90">
            <v>41281</v>
          </cell>
          <cell r="N90">
            <v>39630</v>
          </cell>
          <cell r="O90">
            <v>17</v>
          </cell>
          <cell r="P90">
            <v>12</v>
          </cell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  <cell r="U90" t="str">
            <v>未婚</v>
          </cell>
          <cell r="V90" t="str">
            <v>1991-12-24</v>
          </cell>
          <cell r="W90">
            <v>33</v>
          </cell>
          <cell r="X90" t="str">
            <v>初中</v>
          </cell>
        </row>
        <row r="90">
          <cell r="AD90" t="str">
            <v>无</v>
          </cell>
          <cell r="AE90" t="str">
            <v>钳工中级</v>
          </cell>
          <cell r="AF90" t="str">
            <v>430481199112246971</v>
          </cell>
          <cell r="AG90">
            <v>18143376447</v>
          </cell>
          <cell r="AH90" t="str">
            <v>刘显军</v>
          </cell>
          <cell r="AI90">
            <v>18273413804</v>
          </cell>
        </row>
        <row r="90">
          <cell r="AL90" t="str">
            <v>湖南省耒阳市公平圩镇三村村2组</v>
          </cell>
          <cell r="AM90" t="str">
            <v>农村</v>
          </cell>
          <cell r="AN90" t="str">
            <v>湖南省株洲市天元区北京海纳川株洲公司宿舍</v>
          </cell>
          <cell r="AO90" t="str">
            <v>2016.2.1-2018.1.31
2018.02.01-2021.01.31
2021.02.01-无固定期限 </v>
          </cell>
          <cell r="AP90" t="str">
            <v>——</v>
          </cell>
          <cell r="AQ90" t="e">
            <v>#VALUE!</v>
          </cell>
          <cell r="AR90" t="e">
            <v>#VALUE!</v>
          </cell>
          <cell r="AS90">
            <v>44228</v>
          </cell>
          <cell r="AT90" t="str">
            <v>无固定期限</v>
          </cell>
          <cell r="AU90" t="str">
            <v>是</v>
          </cell>
          <cell r="AV90" t="str">
            <v>4302110000707112</v>
          </cell>
          <cell r="AW90" t="str">
            <v>ZZ-DA-0157</v>
          </cell>
          <cell r="AX90" t="str">
            <v>合同工</v>
          </cell>
          <cell r="AY90" t="str">
            <v>光华荣昌</v>
          </cell>
          <cell r="AZ90" t="str">
            <v>湖南红海</v>
          </cell>
        </row>
        <row r="90">
          <cell r="BG90" t="e">
            <v>#N/A</v>
          </cell>
        </row>
        <row r="91">
          <cell r="B91" t="str">
            <v>蔡建兵</v>
          </cell>
          <cell r="C91">
            <v>25060611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45817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  <cell r="U91" t="str">
            <v>已婚</v>
          </cell>
          <cell r="V91" t="str">
            <v>1967-41-7</v>
          </cell>
          <cell r="W91" t="e">
            <v>#VALUE!</v>
          </cell>
        </row>
        <row r="91">
          <cell r="AF91">
            <v>13697767417</v>
          </cell>
          <cell r="AG91">
            <v>13697767417</v>
          </cell>
        </row>
        <row r="91">
          <cell r="AX91" t="str">
            <v>劳务工</v>
          </cell>
          <cell r="AY91" t="str">
            <v>光华荣昌</v>
          </cell>
          <cell r="AZ91" t="str">
            <v>湘潭思泉</v>
          </cell>
        </row>
        <row r="92">
          <cell r="B92" t="str">
            <v>林虎</v>
          </cell>
          <cell r="C92">
            <v>334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41904</v>
          </cell>
          <cell r="M92">
            <v>41933</v>
          </cell>
          <cell r="N92">
            <v>32690</v>
          </cell>
          <cell r="O92">
            <v>36</v>
          </cell>
          <cell r="P92">
            <v>10</v>
          </cell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  <cell r="U92" t="str">
            <v>已婚</v>
          </cell>
          <cell r="V92" t="str">
            <v>1972-01-11</v>
          </cell>
          <cell r="W92">
            <v>53</v>
          </cell>
          <cell r="X92" t="str">
            <v>高中</v>
          </cell>
        </row>
        <row r="92">
          <cell r="AA92" t="str">
            <v>湘潭五中</v>
          </cell>
        </row>
        <row r="92">
          <cell r="AD92" t="str">
            <v>无</v>
          </cell>
          <cell r="AE92" t="str">
            <v>焊工中级</v>
          </cell>
          <cell r="AF92" t="str">
            <v>430321197201117871</v>
          </cell>
          <cell r="AG92">
            <v>15898560132</v>
          </cell>
          <cell r="AH92" t="str">
            <v>杨喜梅</v>
          </cell>
          <cell r="AI92">
            <v>15898504649</v>
          </cell>
        </row>
        <row r="92">
          <cell r="AL92" t="str">
            <v>湖南省湘潭县谭家山镇高山村黄花组</v>
          </cell>
          <cell r="AM92" t="str">
            <v>农村</v>
          </cell>
          <cell r="AN92" t="str">
            <v>湖南省株洲市天元区北京海纳川株洲公司宿舍</v>
          </cell>
          <cell r="AO92" t="str">
            <v>2016.2.1-2018.1.31
2018.02.01-2021.01.31
2021.02.01-无固定期限</v>
          </cell>
          <cell r="AP92" t="str">
            <v>——</v>
          </cell>
          <cell r="AQ92" t="e">
            <v>#VALUE!</v>
          </cell>
          <cell r="AR92" t="e">
            <v>#VALUE!</v>
          </cell>
          <cell r="AS92">
            <v>44228</v>
          </cell>
          <cell r="AT92" t="str">
            <v>无固定期限</v>
          </cell>
          <cell r="AU92" t="str">
            <v>是</v>
          </cell>
          <cell r="AV92" t="str">
            <v>4302110000675799</v>
          </cell>
          <cell r="AW92" t="str">
            <v>ZZ-DA-0094</v>
          </cell>
          <cell r="AX92" t="str">
            <v>合同工</v>
          </cell>
          <cell r="AY92" t="str">
            <v>光华荣昌</v>
          </cell>
          <cell r="AZ92" t="str">
            <v>光华荣昌</v>
          </cell>
        </row>
        <row r="92">
          <cell r="BC92" t="str">
            <v>缺入职体检（劳务工转入）</v>
          </cell>
        </row>
        <row r="92">
          <cell r="BG92" t="e">
            <v>#N/A</v>
          </cell>
        </row>
        <row r="93">
          <cell r="B93" t="str">
            <v>易任红</v>
          </cell>
          <cell r="C93">
            <v>223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K93" t="str">
            <v>关键岗</v>
          </cell>
          <cell r="L93">
            <v>41332</v>
          </cell>
          <cell r="M93">
            <v>41339</v>
          </cell>
          <cell r="N93">
            <v>31229</v>
          </cell>
          <cell r="O93">
            <v>40</v>
          </cell>
          <cell r="P93">
            <v>12</v>
          </cell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  <cell r="U93" t="str">
            <v>已婚</v>
          </cell>
          <cell r="V93" t="str">
            <v>1966-12-11</v>
          </cell>
          <cell r="W93">
            <v>58</v>
          </cell>
          <cell r="X93" t="str">
            <v>高中</v>
          </cell>
        </row>
        <row r="93">
          <cell r="AA93" t="str">
            <v>株洲市郊区一中</v>
          </cell>
        </row>
        <row r="93">
          <cell r="AD93" t="str">
            <v>无</v>
          </cell>
          <cell r="AE93" t="str">
            <v>钳工中级</v>
          </cell>
          <cell r="AF93" t="str">
            <v>430211196612110014</v>
          </cell>
          <cell r="AG93">
            <v>15367338617</v>
          </cell>
          <cell r="AH93" t="str">
            <v>罗月娥</v>
          </cell>
          <cell r="AI93">
            <v>17373310866</v>
          </cell>
        </row>
        <row r="93">
          <cell r="AL93" t="str">
            <v>湖南省株洲市天元区新塘工区2队</v>
          </cell>
          <cell r="AM93" t="str">
            <v>城镇</v>
          </cell>
          <cell r="AN93" t="str">
            <v>湖南省株洲市天元区新泰小区13栋104号</v>
          </cell>
          <cell r="AO93" t="str">
            <v>2013.02.03-2025.02.02</v>
          </cell>
          <cell r="AP93">
            <v>45690</v>
          </cell>
          <cell r="AQ93">
            <v>-220</v>
          </cell>
          <cell r="AR93">
            <v>0</v>
          </cell>
        </row>
        <row r="93">
          <cell r="AT93" t="str">
            <v>有固定期限</v>
          </cell>
          <cell r="AU93" t="str">
            <v>是</v>
          </cell>
          <cell r="AV93" t="str">
            <v>4302990003279821</v>
          </cell>
        </row>
        <row r="93">
          <cell r="AX93" t="str">
            <v>劳务工</v>
          </cell>
          <cell r="AY93" t="str">
            <v>湖南鑫起</v>
          </cell>
          <cell r="AZ93" t="str">
            <v>湖南红海</v>
          </cell>
        </row>
        <row r="93">
          <cell r="BG93" t="e">
            <v>#N/A</v>
          </cell>
        </row>
        <row r="94">
          <cell r="B94" t="str">
            <v>蒋正林</v>
          </cell>
          <cell r="C94">
            <v>319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  <cell r="I94" t="str">
            <v>修边</v>
          </cell>
        </row>
        <row r="94">
          <cell r="L94">
            <v>41520</v>
          </cell>
          <cell r="M94">
            <v>41549</v>
          </cell>
          <cell r="N94">
            <v>30133</v>
          </cell>
          <cell r="O94">
            <v>43</v>
          </cell>
          <cell r="P94">
            <v>12</v>
          </cell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  <cell r="U94" t="str">
            <v>已婚</v>
          </cell>
          <cell r="V94" t="str">
            <v>1965-09-18</v>
          </cell>
          <cell r="W94">
            <v>60</v>
          </cell>
          <cell r="X94" t="str">
            <v>初中</v>
          </cell>
        </row>
        <row r="94">
          <cell r="AD94" t="str">
            <v>无</v>
          </cell>
          <cell r="AE94" t="str">
            <v>钳工中级</v>
          </cell>
          <cell r="AF94" t="str">
            <v>430211196509183530</v>
          </cell>
          <cell r="AG94">
            <v>13786375684</v>
          </cell>
          <cell r="AH94" t="str">
            <v>陈苗华</v>
          </cell>
          <cell r="AI94">
            <v>18373325259</v>
          </cell>
        </row>
        <row r="94">
          <cell r="AL94" t="str">
            <v>湖南省株洲市石峰区九塘村下湾塘组11号</v>
          </cell>
          <cell r="AM94" t="str">
            <v>农村</v>
          </cell>
          <cell r="AN94" t="str">
            <v>湖南省株洲市石峰区九塘村下湾塘组11号</v>
          </cell>
          <cell r="AO94" t="str">
            <v>2013.09.03-2021.03.31
2018.04.01-2025.10.30</v>
          </cell>
          <cell r="AP94">
            <v>45960</v>
          </cell>
          <cell r="AQ94">
            <v>50</v>
          </cell>
          <cell r="AR94">
            <v>1</v>
          </cell>
        </row>
        <row r="94">
          <cell r="AT94" t="str">
            <v>有固定期限</v>
          </cell>
          <cell r="AU94" t="str">
            <v>是</v>
          </cell>
          <cell r="AV94" t="str">
            <v>4302990003269960</v>
          </cell>
        </row>
        <row r="94">
          <cell r="AX94" t="str">
            <v>劳务工</v>
          </cell>
          <cell r="AY94" t="str">
            <v>湖南鑫起</v>
          </cell>
          <cell r="AZ94" t="str">
            <v>湖南红海</v>
          </cell>
        </row>
        <row r="94">
          <cell r="BG94" t="e">
            <v>#N/A</v>
          </cell>
        </row>
        <row r="95">
          <cell r="B95" t="str">
            <v>黄翠兰</v>
          </cell>
          <cell r="C95">
            <v>25060301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 t="str">
            <v>2025-06-03</v>
          </cell>
        </row>
        <row r="95">
          <cell r="Q95" t="str">
            <v>女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1971-11-02</v>
          </cell>
          <cell r="W95">
            <v>53</v>
          </cell>
        </row>
        <row r="95">
          <cell r="AF95" t="str">
            <v>430321197111022684</v>
          </cell>
          <cell r="AG95" t="str">
            <v>17507323099</v>
          </cell>
        </row>
        <row r="95">
          <cell r="AL95" t="str">
            <v>湖南省湘潭县石潭镇坑山村广塘组</v>
          </cell>
        </row>
        <row r="95">
          <cell r="AX95" t="str">
            <v>劳务工</v>
          </cell>
          <cell r="AY95" t="str">
            <v>光华荣昌</v>
          </cell>
          <cell r="AZ95" t="str">
            <v>湘潭宏顺</v>
          </cell>
          <cell r="BA95">
            <v>45875</v>
          </cell>
          <cell r="BB95" t="str">
            <v>退回</v>
          </cell>
        </row>
        <row r="96">
          <cell r="B96" t="str">
            <v>杨兰方</v>
          </cell>
          <cell r="C96">
            <v>25082801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45897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1977-02-24</v>
          </cell>
          <cell r="W96">
            <v>48</v>
          </cell>
        </row>
        <row r="96">
          <cell r="AF96" t="str">
            <v>430202197702244098</v>
          </cell>
          <cell r="AG96">
            <v>19207332641</v>
          </cell>
        </row>
        <row r="96">
          <cell r="AL96" t="str">
            <v>湖南省株洲市荷塘区茨中村26栋507号</v>
          </cell>
        </row>
        <row r="96">
          <cell r="AX96" t="str">
            <v>劳务工</v>
          </cell>
          <cell r="AY96" t="str">
            <v>光华荣昌</v>
          </cell>
          <cell r="AZ96" t="str">
            <v>湘潭思泉</v>
          </cell>
          <cell r="BA96" t="str">
            <v>卫伟伟介绍</v>
          </cell>
        </row>
        <row r="97">
          <cell r="B97" t="str">
            <v>雍期望</v>
          </cell>
          <cell r="C97">
            <v>402</v>
          </cell>
          <cell r="D97" t="str">
            <v>间接</v>
          </cell>
          <cell r="E97" t="str">
            <v>蓝领</v>
          </cell>
          <cell r="F97" t="str">
            <v>生产制造部</v>
          </cell>
          <cell r="G97" t="str">
            <v>焊接车间</v>
          </cell>
          <cell r="H97" t="str">
            <v>焊接普工</v>
          </cell>
        </row>
        <row r="97">
          <cell r="J97" t="str">
            <v>班长</v>
          </cell>
          <cell r="K97" t="str">
            <v>关键岗</v>
          </cell>
          <cell r="L97">
            <v>42602</v>
          </cell>
          <cell r="M97">
            <v>42733</v>
          </cell>
          <cell r="N97">
            <v>35612</v>
          </cell>
          <cell r="O97">
            <v>28</v>
          </cell>
          <cell r="P97">
            <v>9</v>
          </cell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  <cell r="U97" t="str">
            <v>已婚</v>
          </cell>
          <cell r="V97" t="str">
            <v>1980-11-19</v>
          </cell>
          <cell r="W97">
            <v>44</v>
          </cell>
          <cell r="X97" t="str">
            <v>高中</v>
          </cell>
        </row>
        <row r="97">
          <cell r="Z97" t="str">
            <v>铣工</v>
          </cell>
          <cell r="AA97" t="str">
            <v>南言公司技工学校</v>
          </cell>
          <cell r="AB97" t="str">
            <v>1996.9-1999.6</v>
          </cell>
        </row>
        <row r="97">
          <cell r="AD97" t="str">
            <v>中级</v>
          </cell>
          <cell r="AE97" t="str">
            <v>焊工中级</v>
          </cell>
          <cell r="AF97" t="str">
            <v>43032119801119001X</v>
          </cell>
          <cell r="AG97">
            <v>18373217802</v>
          </cell>
          <cell r="AH97" t="str">
            <v>彭红</v>
          </cell>
          <cell r="AI97">
            <v>17752807801</v>
          </cell>
          <cell r="AJ97" t="str">
            <v>79882394@qq.com</v>
          </cell>
          <cell r="AK97">
            <v>79882394</v>
          </cell>
          <cell r="AL97" t="str">
            <v>湖南省湘潭县易俗河镇花果山居委会</v>
          </cell>
          <cell r="AM97" t="str">
            <v>城镇</v>
          </cell>
          <cell r="AN97" t="str">
            <v>湖南省湘潭县易俗河镇牛头岭社区78号</v>
          </cell>
          <cell r="AO97" t="str">
            <v>2017.05.01-2020.04.30
2020.05.01-2023.04.30 2023.04.30-无固定期限</v>
          </cell>
          <cell r="AP97" t="str">
            <v>——</v>
          </cell>
          <cell r="AQ97" t="e">
            <v>#VALUE!</v>
          </cell>
          <cell r="AR97" t="e">
            <v>#VALUE!</v>
          </cell>
          <cell r="AS97">
            <v>45047</v>
          </cell>
          <cell r="AT97" t="str">
            <v>无固定期限</v>
          </cell>
          <cell r="AU97" t="str">
            <v>是</v>
          </cell>
          <cell r="AV97" t="str">
            <v>4302110000689025</v>
          </cell>
          <cell r="AW97" t="str">
            <v>ZZ-DA-0208</v>
          </cell>
          <cell r="AX97" t="str">
            <v>合同工</v>
          </cell>
          <cell r="AY97" t="str">
            <v>光华荣昌</v>
          </cell>
          <cell r="AZ97" t="str">
            <v>光华荣昌</v>
          </cell>
          <cell r="BA97" t="str">
            <v>中级工</v>
          </cell>
        </row>
        <row r="97">
          <cell r="BG97" t="e">
            <v>#N/A</v>
          </cell>
        </row>
        <row r="98">
          <cell r="B98" t="str">
            <v>邹文祥</v>
          </cell>
          <cell r="C98">
            <v>281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焊接车间</v>
          </cell>
          <cell r="H98" t="str">
            <v>焊工</v>
          </cell>
        </row>
        <row r="98">
          <cell r="K98" t="str">
            <v>关键岗</v>
          </cell>
          <cell r="L98">
            <v>42262</v>
          </cell>
          <cell r="M98">
            <v>42291</v>
          </cell>
          <cell r="N98">
            <v>39630</v>
          </cell>
          <cell r="O98">
            <v>17</v>
          </cell>
          <cell r="P98">
            <v>9</v>
          </cell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  <cell r="U98" t="str">
            <v>已婚</v>
          </cell>
          <cell r="V98" t="str">
            <v>1989-07-11</v>
          </cell>
          <cell r="W98">
            <v>36</v>
          </cell>
          <cell r="X98" t="str">
            <v>中专</v>
          </cell>
        </row>
        <row r="98">
          <cell r="Z98" t="str">
            <v>化工机械</v>
          </cell>
          <cell r="AA98" t="str">
            <v>湖南化工职业技术学院</v>
          </cell>
        </row>
        <row r="98">
          <cell r="AD98" t="str">
            <v>焊工/中级</v>
          </cell>
          <cell r="AE98" t="str">
            <v>焊工中级</v>
          </cell>
          <cell r="AF98" t="str">
            <v>430221198907110814</v>
          </cell>
          <cell r="AG98">
            <v>18973343121</v>
          </cell>
          <cell r="AH98" t="str">
            <v>邹建辉</v>
          </cell>
          <cell r="AI98">
            <v>15973310329</v>
          </cell>
        </row>
        <row r="98">
          <cell r="AL98" t="str">
            <v>湖南省株洲市渌口区朱亭镇政花村北冲组10号</v>
          </cell>
          <cell r="AM98" t="str">
            <v>农村</v>
          </cell>
          <cell r="AN98" t="str">
            <v>湖南省株洲市荷塘区桂花街道新塘路兰天一村二栋506号</v>
          </cell>
          <cell r="AO98" t="str">
            <v>2016.5.3-2018.5.2
2018.05.03-2021.05.02
2021.05.03-无固定期限</v>
          </cell>
          <cell r="AP98" t="str">
            <v>——</v>
          </cell>
          <cell r="AQ98" t="e">
            <v>#VALUE!</v>
          </cell>
          <cell r="AR98" t="e">
            <v>#VALUE!</v>
          </cell>
          <cell r="AS98">
            <v>44319</v>
          </cell>
          <cell r="AT98" t="str">
            <v>无固定期限</v>
          </cell>
          <cell r="AU98" t="str">
            <v>是</v>
          </cell>
          <cell r="AV98" t="str">
            <v>4302110000678097</v>
          </cell>
          <cell r="AW98" t="str">
            <v>ZZ-DA-0103</v>
          </cell>
          <cell r="AX98" t="str">
            <v>合同工</v>
          </cell>
          <cell r="AY98" t="str">
            <v>光华荣昌</v>
          </cell>
          <cell r="AZ98" t="str">
            <v>湖南鑫起</v>
          </cell>
          <cell r="BA98" t="str">
            <v>中级工</v>
          </cell>
        </row>
        <row r="98">
          <cell r="BC98" t="str">
            <v>缺入职体检（劳务工转入）</v>
          </cell>
        </row>
        <row r="98">
          <cell r="BG98" t="e">
            <v>#N/A</v>
          </cell>
        </row>
        <row r="99">
          <cell r="B99" t="str">
            <v>张周</v>
          </cell>
          <cell r="C99">
            <v>505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焊接车间</v>
          </cell>
          <cell r="H99" t="str">
            <v>焊工</v>
          </cell>
        </row>
        <row r="99">
          <cell r="K99" t="str">
            <v>关键岗</v>
          </cell>
          <cell r="L99">
            <v>42665</v>
          </cell>
          <cell r="M99">
            <v>42725</v>
          </cell>
          <cell r="N99">
            <v>42665</v>
          </cell>
          <cell r="O99">
            <v>8</v>
          </cell>
          <cell r="P99">
            <v>8</v>
          </cell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  <cell r="U99" t="str">
            <v>未婚</v>
          </cell>
          <cell r="V99" t="str">
            <v>1999-08-30</v>
          </cell>
          <cell r="W99">
            <v>26</v>
          </cell>
          <cell r="X99" t="str">
            <v>大专</v>
          </cell>
        </row>
        <row r="99">
          <cell r="Z99" t="str">
            <v>机械制造与自动化（数控技术方向）</v>
          </cell>
          <cell r="AA99" t="str">
            <v>国家开放大学</v>
          </cell>
          <cell r="AB99">
            <v>43131</v>
          </cell>
          <cell r="AC99" t="str">
            <v>开放教育</v>
          </cell>
          <cell r="AD99" t="str">
            <v>焊工/工具/四级/中级技能</v>
          </cell>
          <cell r="AE99" t="str">
            <v>焊工中级</v>
          </cell>
          <cell r="AF99" t="str">
            <v>430321199908306237</v>
          </cell>
          <cell r="AG99" t="str">
            <v>15675218603</v>
          </cell>
          <cell r="AH99" t="str">
            <v>何梅</v>
          </cell>
          <cell r="AI99">
            <v>15707339498</v>
          </cell>
        </row>
        <row r="99">
          <cell r="AK99" t="str">
            <v>2796134290</v>
          </cell>
          <cell r="AL99" t="str">
            <v>湖南省湘潭县锦石乡清塘村枫树组</v>
          </cell>
          <cell r="AM99" t="str">
            <v>农村</v>
          </cell>
          <cell r="AN99" t="str">
            <v>湖南省株洲市天元区北京海纳川株洲公司宿舍610</v>
          </cell>
          <cell r="AO99" t="str">
            <v>2018.02.01-2021.01.31
2021.02.01-2024.01.31</v>
          </cell>
          <cell r="AP99" t="str">
            <v>——</v>
          </cell>
          <cell r="AQ99" t="e">
            <v>#VALUE!</v>
          </cell>
          <cell r="AR99" t="e">
            <v>#VALUE!</v>
          </cell>
          <cell r="AS99">
            <v>44228</v>
          </cell>
          <cell r="AT99" t="str">
            <v>无固定期限</v>
          </cell>
          <cell r="AU99" t="str">
            <v>是</v>
          </cell>
          <cell r="AV99" t="str">
            <v>4302110000705401</v>
          </cell>
          <cell r="AW99" t="str">
            <v>ZZ-DA-0217</v>
          </cell>
          <cell r="AX99" t="str">
            <v>合同工</v>
          </cell>
          <cell r="AY99" t="str">
            <v>光华荣昌</v>
          </cell>
          <cell r="AZ99" t="str">
            <v>湖南鑫起</v>
          </cell>
          <cell r="BA99" t="str">
            <v>中级工</v>
          </cell>
        </row>
        <row r="99">
          <cell r="BG99" t="e">
            <v>#N/A</v>
          </cell>
        </row>
        <row r="100">
          <cell r="B100" t="str">
            <v>谭刚</v>
          </cell>
          <cell r="C100">
            <v>416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焊接车间</v>
          </cell>
          <cell r="H100" t="str">
            <v>焊工</v>
          </cell>
        </row>
        <row r="100">
          <cell r="K100" t="str">
            <v>关键岗</v>
          </cell>
          <cell r="L100">
            <v>43292</v>
          </cell>
          <cell r="M100">
            <v>43301</v>
          </cell>
          <cell r="N100">
            <v>40360</v>
          </cell>
          <cell r="O100">
            <v>15</v>
          </cell>
          <cell r="P100">
            <v>7</v>
          </cell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  <cell r="U100" t="str">
            <v>已婚</v>
          </cell>
          <cell r="V100" t="str">
            <v>1993-10-02</v>
          </cell>
          <cell r="W100">
            <v>31</v>
          </cell>
          <cell r="X100" t="str">
            <v>中专</v>
          </cell>
        </row>
        <row r="100">
          <cell r="Z100" t="str">
            <v>机电一体化</v>
          </cell>
          <cell r="AA100" t="str">
            <v>株洲第一职业技术学院</v>
          </cell>
          <cell r="AB100">
            <v>40724</v>
          </cell>
        </row>
        <row r="100">
          <cell r="AD100" t="str">
            <v>无</v>
          </cell>
          <cell r="AE100" t="str">
            <v>焊工中级</v>
          </cell>
          <cell r="AF100" t="str">
            <v>430223199310026510</v>
          </cell>
          <cell r="AG100">
            <v>18932127008</v>
          </cell>
          <cell r="AH100" t="str">
            <v>沈力</v>
          </cell>
          <cell r="AI100">
            <v>15200483851</v>
          </cell>
        </row>
        <row r="100">
          <cell r="AK100">
            <v>499076282</v>
          </cell>
          <cell r="AL100" t="str">
            <v>湖南省攸县莲塘坳镇新华村谭家组谭家016号</v>
          </cell>
          <cell r="AM100" t="str">
            <v>农村</v>
          </cell>
          <cell r="AN100" t="str">
            <v>湖南省株洲市荷塘区金沟山路栗枫小区501号</v>
          </cell>
          <cell r="AO100" t="str">
            <v>2019.12.01-2022.11.30
2022.10.01-2025.11.30</v>
          </cell>
          <cell r="AP100">
            <v>45991</v>
          </cell>
          <cell r="AQ100">
            <v>81</v>
          </cell>
          <cell r="AR100">
            <v>1</v>
          </cell>
          <cell r="AS100">
            <v>44896</v>
          </cell>
          <cell r="AT100" t="str">
            <v>有固定期限</v>
          </cell>
          <cell r="AU100" t="str">
            <v>是</v>
          </cell>
          <cell r="AV100" t="str">
            <v>4302110000746572</v>
          </cell>
          <cell r="AW100" t="str">
            <v>ZZ-DA-0234</v>
          </cell>
          <cell r="AX100" t="str">
            <v>合同工</v>
          </cell>
          <cell r="AY100" t="str">
            <v>光华荣昌</v>
          </cell>
          <cell r="AZ100" t="str">
            <v>光华荣昌</v>
          </cell>
          <cell r="BA100" t="str">
            <v>2019年12月转正式合同工</v>
          </cell>
        </row>
        <row r="100">
          <cell r="BC100" t="str">
            <v>缺入职体检（劳务工转入）</v>
          </cell>
        </row>
        <row r="100">
          <cell r="BG100" t="e">
            <v>#N/A</v>
          </cell>
        </row>
        <row r="101">
          <cell r="B101" t="str">
            <v>霍海涛</v>
          </cell>
          <cell r="C101">
            <v>345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焊接车间</v>
          </cell>
          <cell r="H101" t="str">
            <v>焊工</v>
          </cell>
        </row>
        <row r="101">
          <cell r="K101" t="str">
            <v>关键岗</v>
          </cell>
          <cell r="L101">
            <v>41463</v>
          </cell>
          <cell r="M101">
            <v>41494</v>
          </cell>
          <cell r="N101">
            <v>33786</v>
          </cell>
          <cell r="O101">
            <v>33</v>
          </cell>
          <cell r="P101">
            <v>12</v>
          </cell>
          <cell r="Q101" t="str">
            <v>男</v>
          </cell>
          <cell r="R101" t="str">
            <v>汉</v>
          </cell>
          <cell r="S101" t="str">
            <v>群众</v>
          </cell>
          <cell r="T101" t="str">
            <v>否</v>
          </cell>
          <cell r="U101" t="str">
            <v>已婚</v>
          </cell>
          <cell r="V101" t="str">
            <v>1973-09-17</v>
          </cell>
          <cell r="W101">
            <v>52</v>
          </cell>
          <cell r="X101" t="str">
            <v>高中</v>
          </cell>
        </row>
        <row r="101">
          <cell r="Z101" t="str">
            <v>机械</v>
          </cell>
          <cell r="AA101" t="str">
            <v>黑龙江省友谊县职业高中</v>
          </cell>
        </row>
        <row r="101">
          <cell r="AE101" t="str">
            <v>焊工中级</v>
          </cell>
          <cell r="AF101" t="str">
            <v>230834197309170879</v>
          </cell>
          <cell r="AG101">
            <v>13787332623</v>
          </cell>
          <cell r="AH101" t="str">
            <v>陈粤</v>
          </cell>
          <cell r="AI101">
            <v>15873353058</v>
          </cell>
        </row>
        <row r="101">
          <cell r="AL101" t="str">
            <v>黑龙江省友谊县风岗镇有利村6组14号</v>
          </cell>
          <cell r="AM101" t="str">
            <v>农村</v>
          </cell>
          <cell r="AN101" t="str">
            <v>湖南省株洲市石峰区响石岭街道杉木塘社区圣华名城19栋二单元415号</v>
          </cell>
          <cell r="AO101" t="str">
            <v>2015.05.01-2017.04.30
2017.05.01-2020.04.30
2020.05.01-无固定期限</v>
          </cell>
          <cell r="AP101" t="str">
            <v>——</v>
          </cell>
          <cell r="AQ101" t="e">
            <v>#VALUE!</v>
          </cell>
          <cell r="AR101" t="e">
            <v>#VALUE!</v>
          </cell>
          <cell r="AS101">
            <v>43952</v>
          </cell>
          <cell r="AT101" t="str">
            <v>无固定期限</v>
          </cell>
          <cell r="AU101" t="str">
            <v>是</v>
          </cell>
          <cell r="AV101" t="str">
            <v>4302110000670460</v>
          </cell>
          <cell r="AW101" t="str">
            <v>ZZ-DA-0123</v>
          </cell>
          <cell r="AX101" t="str">
            <v>合同工</v>
          </cell>
          <cell r="AY101" t="str">
            <v>光华荣昌</v>
          </cell>
          <cell r="AZ101" t="str">
            <v>湖南红海</v>
          </cell>
        </row>
        <row r="101">
          <cell r="BG101" t="e">
            <v>#N/A</v>
          </cell>
        </row>
        <row r="102">
          <cell r="B102" t="str">
            <v>邹明旺</v>
          </cell>
          <cell r="C102">
            <v>696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焊接车间</v>
          </cell>
          <cell r="H102" t="str">
            <v>焊工</v>
          </cell>
        </row>
        <row r="102">
          <cell r="K102" t="str">
            <v>关键岗</v>
          </cell>
          <cell r="L102">
            <v>43551</v>
          </cell>
          <cell r="M102">
            <v>43582</v>
          </cell>
          <cell r="N102">
            <v>39995</v>
          </cell>
          <cell r="O102">
            <v>16</v>
          </cell>
          <cell r="P102">
            <v>6</v>
          </cell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  <cell r="U102" t="str">
            <v>已婚</v>
          </cell>
          <cell r="V102" t="str">
            <v>1987-12-12</v>
          </cell>
          <cell r="W102">
            <v>37</v>
          </cell>
          <cell r="X102" t="str">
            <v>大专</v>
          </cell>
        </row>
        <row r="102">
          <cell r="Z102" t="str">
            <v>机电一体化技术</v>
          </cell>
          <cell r="AA102" t="str">
            <v>娄底职业技术学院</v>
          </cell>
          <cell r="AB102">
            <v>39994</v>
          </cell>
          <cell r="AC102" t="str">
            <v>全日制</v>
          </cell>
          <cell r="AD102" t="str">
            <v>五级/初级技能</v>
          </cell>
          <cell r="AE102" t="str">
            <v>焊工中级</v>
          </cell>
          <cell r="AF102" t="str">
            <v>43022119871212081X</v>
          </cell>
          <cell r="AG102">
            <v>15115319345</v>
          </cell>
          <cell r="AH102" t="str">
            <v>宋佩</v>
          </cell>
          <cell r="AI102">
            <v>13707339762</v>
          </cell>
        </row>
        <row r="102">
          <cell r="AL102" t="str">
            <v>湖南省株洲县朱亭镇黄龙村太塘组02号</v>
          </cell>
          <cell r="AM102" t="str">
            <v>农村</v>
          </cell>
          <cell r="AN102" t="str">
            <v>湖南省株洲市天元区栗雨香堤8栋2905号</v>
          </cell>
          <cell r="AO102" t="str">
            <v>2019.12.01-2022.11.30
2022.10.01-2025.11.30</v>
          </cell>
          <cell r="AP102">
            <v>45991</v>
          </cell>
          <cell r="AQ102">
            <v>81</v>
          </cell>
          <cell r="AR102">
            <v>1</v>
          </cell>
          <cell r="AS102">
            <v>44896</v>
          </cell>
          <cell r="AT102" t="str">
            <v>有固定期限</v>
          </cell>
          <cell r="AU102" t="str">
            <v>是</v>
          </cell>
          <cell r="AV102" t="str">
            <v>4302110000746573</v>
          </cell>
          <cell r="AW102" t="str">
            <v>ZZ-DA-0233</v>
          </cell>
          <cell r="AX102" t="str">
            <v>合同工</v>
          </cell>
          <cell r="AY102" t="str">
            <v>光华荣昌</v>
          </cell>
          <cell r="AZ102" t="str">
            <v>光华荣昌</v>
          </cell>
          <cell r="BA102" t="str">
            <v>初级工</v>
          </cell>
        </row>
        <row r="102">
          <cell r="BG102" t="e">
            <v>#N/A</v>
          </cell>
        </row>
        <row r="103">
          <cell r="B103" t="str">
            <v>伍志强</v>
          </cell>
          <cell r="C103">
            <v>649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焊接车间</v>
          </cell>
          <cell r="H103" t="str">
            <v>焊接普工</v>
          </cell>
        </row>
        <row r="103">
          <cell r="L103">
            <v>43242</v>
          </cell>
          <cell r="M103">
            <v>43242</v>
          </cell>
          <cell r="N103">
            <v>33420</v>
          </cell>
          <cell r="O103">
            <v>34</v>
          </cell>
          <cell r="P103">
            <v>7</v>
          </cell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  <cell r="U103" t="str">
            <v>已婚</v>
          </cell>
          <cell r="V103" t="str">
            <v>1974-11-23</v>
          </cell>
          <cell r="W103">
            <v>50</v>
          </cell>
          <cell r="X103" t="str">
            <v>初中</v>
          </cell>
        </row>
        <row r="103">
          <cell r="AD103" t="str">
            <v>无</v>
          </cell>
          <cell r="AE103" t="str">
            <v>焊工中级</v>
          </cell>
          <cell r="AF103" t="str">
            <v>430321197411238575</v>
          </cell>
          <cell r="AG103">
            <v>13397329225</v>
          </cell>
          <cell r="AH103" t="str">
            <v>许进香</v>
          </cell>
          <cell r="AI103">
            <v>13357525535</v>
          </cell>
        </row>
        <row r="103">
          <cell r="AL103" t="str">
            <v>湖南省湘潭县云湖桥镇七里居委会1号</v>
          </cell>
          <cell r="AM103" t="str">
            <v>城镇</v>
          </cell>
          <cell r="AN103" t="str">
            <v>湖南省湘潭县云湖桥镇七里居委会1号</v>
          </cell>
          <cell r="AO103" t="str">
            <v>2018.05.22-2021.05.21
2018/6/1-2024/5/31      2024.06.01-2027.05.31</v>
          </cell>
          <cell r="AP103">
            <v>46538</v>
          </cell>
          <cell r="AQ103">
            <v>628</v>
          </cell>
          <cell r="AR103">
            <v>1</v>
          </cell>
        </row>
        <row r="103">
          <cell r="AT103" t="str">
            <v>有固定期限</v>
          </cell>
          <cell r="AU103" t="str">
            <v>是</v>
          </cell>
          <cell r="AV103" t="str">
            <v>4302990003281539</v>
          </cell>
        </row>
        <row r="103">
          <cell r="AX103" t="str">
            <v>劳务工</v>
          </cell>
          <cell r="AY103" t="str">
            <v>诚展</v>
          </cell>
          <cell r="AZ103" t="str">
            <v>光华荣昌</v>
          </cell>
        </row>
        <row r="103">
          <cell r="BG103" t="e">
            <v>#N/A</v>
          </cell>
        </row>
        <row r="104">
          <cell r="B104" t="str">
            <v>范文榜</v>
          </cell>
          <cell r="C104">
            <v>321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焊接车间</v>
          </cell>
          <cell r="H104" t="str">
            <v>焊接普工</v>
          </cell>
        </row>
        <row r="104">
          <cell r="L104">
            <v>42070</v>
          </cell>
          <cell r="M104">
            <v>42100</v>
          </cell>
          <cell r="N104">
            <v>36342</v>
          </cell>
          <cell r="O104">
            <v>26</v>
          </cell>
          <cell r="P104">
            <v>10</v>
          </cell>
          <cell r="Q104" t="str">
            <v>男</v>
          </cell>
          <cell r="R104" t="str">
            <v>汉</v>
          </cell>
          <cell r="S104" t="str">
            <v>群众</v>
          </cell>
          <cell r="T104" t="str">
            <v>否</v>
          </cell>
          <cell r="U104" t="str">
            <v>已婚</v>
          </cell>
          <cell r="V104" t="str">
            <v>1981-05-30</v>
          </cell>
          <cell r="W104">
            <v>44</v>
          </cell>
          <cell r="X104" t="str">
            <v>中专</v>
          </cell>
        </row>
        <row r="104">
          <cell r="Z104" t="str">
            <v>中英文文秘</v>
          </cell>
          <cell r="AA104" t="str">
            <v>湖北省荆州师范学院</v>
          </cell>
          <cell r="AB104">
            <v>37073</v>
          </cell>
        </row>
        <row r="104">
          <cell r="AD104" t="str">
            <v>无</v>
          </cell>
          <cell r="AE104" t="str">
            <v>焊工中级</v>
          </cell>
          <cell r="AF104" t="str">
            <v>429006198105306331</v>
          </cell>
          <cell r="AG104">
            <v>13574272668</v>
          </cell>
          <cell r="AH104" t="str">
            <v>洪燕</v>
          </cell>
          <cell r="AI104">
            <v>13667438716</v>
          </cell>
        </row>
        <row r="104">
          <cell r="AL104" t="str">
            <v>湖南省攸县山乡武佳龙村岭上场组岭上场031号</v>
          </cell>
          <cell r="AM104" t="str">
            <v>农村</v>
          </cell>
          <cell r="AN104" t="str">
            <v>湖南省株洲市天元区中房天玺湾11栋3301号</v>
          </cell>
          <cell r="AO104" t="str">
            <v>2016.5.3-2018.5.2
2018.05.03-2021.05.02
2021.05.03-无固定期限</v>
          </cell>
          <cell r="AP104" t="str">
            <v>——</v>
          </cell>
          <cell r="AQ104" t="e">
            <v>#VALUE!</v>
          </cell>
          <cell r="AR104" t="e">
            <v>#VALUE!</v>
          </cell>
          <cell r="AS104">
            <v>44319</v>
          </cell>
          <cell r="AT104" t="str">
            <v>无固定期限</v>
          </cell>
          <cell r="AU104" t="str">
            <v>是</v>
          </cell>
          <cell r="AV104" t="str">
            <v>4302110000678096</v>
          </cell>
          <cell r="AW104" t="str">
            <v>ZZ-DA-0096</v>
          </cell>
          <cell r="AX104" t="str">
            <v>合同工</v>
          </cell>
          <cell r="AY104" t="str">
            <v>光华荣昌</v>
          </cell>
          <cell r="AZ104" t="str">
            <v>湖南鑫起</v>
          </cell>
        </row>
        <row r="104">
          <cell r="BC104" t="str">
            <v>缺入职体检（劳务工转入）</v>
          </cell>
        </row>
        <row r="104">
          <cell r="BG104" t="e">
            <v>#N/A</v>
          </cell>
        </row>
        <row r="105">
          <cell r="B105" t="str">
            <v>刘辉兵</v>
          </cell>
          <cell r="C105">
            <v>172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焊接车间</v>
          </cell>
          <cell r="H105" t="str">
            <v>焊接普工</v>
          </cell>
        </row>
        <row r="105">
          <cell r="L105">
            <v>41856</v>
          </cell>
          <cell r="M105">
            <v>41886</v>
          </cell>
          <cell r="N105">
            <v>32690</v>
          </cell>
          <cell r="O105">
            <v>36</v>
          </cell>
          <cell r="P105">
            <v>11</v>
          </cell>
          <cell r="Q105" t="str">
            <v>男</v>
          </cell>
          <cell r="R105" t="str">
            <v>汉</v>
          </cell>
          <cell r="S105" t="str">
            <v>群众</v>
          </cell>
          <cell r="T105" t="str">
            <v>是</v>
          </cell>
          <cell r="U105" t="str">
            <v>已婚</v>
          </cell>
          <cell r="V105" t="str">
            <v>1970-12-15</v>
          </cell>
          <cell r="W105">
            <v>54</v>
          </cell>
          <cell r="X105" t="str">
            <v>中专</v>
          </cell>
        </row>
        <row r="105">
          <cell r="Z105" t="str">
            <v>市场营销</v>
          </cell>
          <cell r="AA105" t="str">
            <v>湖南省工业学院</v>
          </cell>
          <cell r="AB105">
            <v>32325</v>
          </cell>
        </row>
        <row r="105">
          <cell r="AD105" t="str">
            <v>无</v>
          </cell>
          <cell r="AE105" t="str">
            <v>钳工中级</v>
          </cell>
          <cell r="AF105" t="str">
            <v>43021119701215451X</v>
          </cell>
          <cell r="AG105">
            <v>13973392946</v>
          </cell>
          <cell r="AH105" t="str">
            <v>程艳 文</v>
          </cell>
          <cell r="AI105">
            <v>15773306278</v>
          </cell>
        </row>
        <row r="105">
          <cell r="AK105">
            <v>934638584</v>
          </cell>
          <cell r="AL105" t="str">
            <v>湖南省株洲市石峰区清水村干冲组61号</v>
          </cell>
          <cell r="AM105" t="str">
            <v>城镇</v>
          </cell>
          <cell r="AN105" t="str">
            <v>湖南省株洲市石峰区清水村干冲组61号</v>
          </cell>
          <cell r="AO105" t="str">
            <v>2015.10.04-2017.10.03
2017.10.04-2020.10.03
2020.10.04-无固定期限</v>
          </cell>
          <cell r="AP105" t="str">
            <v>——</v>
          </cell>
          <cell r="AQ105" t="e">
            <v>#VALUE!</v>
          </cell>
          <cell r="AR105" t="e">
            <v>#VALUE!</v>
          </cell>
          <cell r="AS105">
            <v>44108</v>
          </cell>
          <cell r="AT105" t="str">
            <v>无固定期限</v>
          </cell>
          <cell r="AU105" t="str">
            <v>是</v>
          </cell>
          <cell r="AV105" t="str">
            <v>4302110000672914</v>
          </cell>
          <cell r="AW105" t="str">
            <v>ZZ-DA-0141</v>
          </cell>
          <cell r="AX105" t="str">
            <v>合同工</v>
          </cell>
          <cell r="AY105" t="str">
            <v>光华荣昌</v>
          </cell>
          <cell r="AZ105" t="str">
            <v>光华荣昌</v>
          </cell>
        </row>
        <row r="105">
          <cell r="BG105" t="e">
            <v>#N/A</v>
          </cell>
        </row>
        <row r="106">
          <cell r="B106" t="str">
            <v>吴朗</v>
          </cell>
          <cell r="C106">
            <v>994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焊接车间</v>
          </cell>
          <cell r="H106" t="str">
            <v>焊接普工</v>
          </cell>
        </row>
        <row r="106">
          <cell r="L106">
            <v>44730</v>
          </cell>
          <cell r="M106">
            <v>44774</v>
          </cell>
          <cell r="N106">
            <v>36404</v>
          </cell>
          <cell r="O106">
            <v>26</v>
          </cell>
          <cell r="P106">
            <v>3</v>
          </cell>
          <cell r="Q106" t="str">
            <v>男</v>
          </cell>
          <cell r="R106" t="str">
            <v>汉</v>
          </cell>
          <cell r="S106" t="str">
            <v>中共党员</v>
          </cell>
          <cell r="T106" t="str">
            <v>是</v>
          </cell>
          <cell r="U106" t="str">
            <v>已婚</v>
          </cell>
          <cell r="V106" t="str">
            <v>1982-01-17</v>
          </cell>
          <cell r="W106">
            <v>43</v>
          </cell>
          <cell r="X106" t="str">
            <v>初中</v>
          </cell>
        </row>
        <row r="106">
          <cell r="AF106" t="str">
            <v>430221198201177136</v>
          </cell>
          <cell r="AG106">
            <v>13087332489</v>
          </cell>
          <cell r="AH106" t="str">
            <v> 马海民</v>
          </cell>
          <cell r="AI106">
            <v>15675303862</v>
          </cell>
        </row>
        <row r="106">
          <cell r="AL106" t="str">
            <v>湖南省株洲市天元区三门镇松柏村密塘组14号</v>
          </cell>
          <cell r="AM106" t="str">
            <v>农村</v>
          </cell>
          <cell r="AN106" t="str">
            <v>湖南省株洲市天元区北京海纳川株洲公司宿舍</v>
          </cell>
          <cell r="AO106" t="str">
            <v>2022.08.01-2025.07.30</v>
          </cell>
          <cell r="AP106">
            <v>45868</v>
          </cell>
          <cell r="AQ106">
            <v>-42</v>
          </cell>
          <cell r="AR106">
            <v>0</v>
          </cell>
        </row>
        <row r="106">
          <cell r="AT106" t="str">
            <v>有固定期限</v>
          </cell>
          <cell r="AU106" t="str">
            <v>是</v>
          </cell>
        </row>
        <row r="106">
          <cell r="AX106" t="str">
            <v>劳务工</v>
          </cell>
          <cell r="AY106" t="str">
            <v>诚展</v>
          </cell>
          <cell r="AZ106" t="str">
            <v>诚展</v>
          </cell>
        </row>
        <row r="106">
          <cell r="BB106" t="str">
            <v>√</v>
          </cell>
        </row>
        <row r="106">
          <cell r="BG106" t="e">
            <v>#N/A</v>
          </cell>
        </row>
        <row r="107">
          <cell r="B107" t="str">
            <v>彭孜刚</v>
          </cell>
          <cell r="C107">
            <v>823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焊接车间</v>
          </cell>
          <cell r="H107" t="str">
            <v>焊接普工</v>
          </cell>
        </row>
        <row r="107">
          <cell r="K107" t="str">
            <v>关键岗</v>
          </cell>
          <cell r="L107">
            <v>43675</v>
          </cell>
          <cell r="M107">
            <v>43725</v>
          </cell>
          <cell r="N107">
            <v>35977</v>
          </cell>
          <cell r="O107">
            <v>27</v>
          </cell>
          <cell r="P107">
            <v>6</v>
          </cell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离异</v>
          </cell>
          <cell r="V107" t="str">
            <v>1981-11-04</v>
          </cell>
          <cell r="W107">
            <v>43</v>
          </cell>
          <cell r="X107" t="str">
            <v>初中</v>
          </cell>
        </row>
        <row r="107">
          <cell r="AD107" t="str">
            <v>无</v>
          </cell>
          <cell r="AE107" t="str">
            <v>焊工中级</v>
          </cell>
          <cell r="AF107" t="str">
            <v>430426198111044375</v>
          </cell>
          <cell r="AG107">
            <v>13873302392</v>
          </cell>
          <cell r="AH107" t="str">
            <v>彭忠</v>
          </cell>
          <cell r="AI107">
            <v>18673437018</v>
          </cell>
        </row>
        <row r="107">
          <cell r="AL107" t="str">
            <v>湖南省衡阳市祁东县双桥镇哨町村樟木组</v>
          </cell>
          <cell r="AM107" t="str">
            <v>农村</v>
          </cell>
          <cell r="AN107" t="str">
            <v>湖南省株洲市天元区华晨第一城21栋306号</v>
          </cell>
          <cell r="AO107" t="str">
            <v>2019.07.29-2022.07.28      2022.07.29-2025.07.28</v>
          </cell>
          <cell r="AP107">
            <v>45866</v>
          </cell>
          <cell r="AQ107">
            <v>-44</v>
          </cell>
          <cell r="AR107">
            <v>0</v>
          </cell>
        </row>
        <row r="107">
          <cell r="AT107" t="str">
            <v>有固定期限</v>
          </cell>
          <cell r="AU107" t="str">
            <v>是</v>
          </cell>
          <cell r="AV107" t="str">
            <v>4302990003329965</v>
          </cell>
        </row>
        <row r="107">
          <cell r="AX107" t="str">
            <v>劳务工</v>
          </cell>
          <cell r="AY107" t="str">
            <v>湖南鑫起</v>
          </cell>
          <cell r="AZ107" t="str">
            <v>光华荣昌</v>
          </cell>
        </row>
        <row r="107">
          <cell r="BG107" t="e">
            <v>#N/A</v>
          </cell>
        </row>
        <row r="108">
          <cell r="B108" t="str">
            <v>罗亚南</v>
          </cell>
          <cell r="C108">
            <v>219</v>
          </cell>
          <cell r="D108" t="str">
            <v>间接</v>
          </cell>
          <cell r="E108" t="str">
            <v>蓝领</v>
          </cell>
          <cell r="F108" t="str">
            <v>生产制造部</v>
          </cell>
          <cell r="G108" t="str">
            <v>总装车间</v>
          </cell>
          <cell r="H108" t="str">
            <v>总装操作工</v>
          </cell>
        </row>
        <row r="108">
          <cell r="J108" t="str">
            <v>班长</v>
          </cell>
          <cell r="K108" t="str">
            <v>关键岗</v>
          </cell>
          <cell r="L108">
            <v>41612</v>
          </cell>
          <cell r="M108">
            <v>41619</v>
          </cell>
          <cell r="N108">
            <v>35247</v>
          </cell>
          <cell r="O108">
            <v>29</v>
          </cell>
          <cell r="P108">
            <v>11</v>
          </cell>
          <cell r="Q108" t="str">
            <v>男</v>
          </cell>
          <cell r="R108" t="str">
            <v>汉</v>
          </cell>
          <cell r="S108" t="str">
            <v>群众</v>
          </cell>
          <cell r="T108" t="str">
            <v>是</v>
          </cell>
          <cell r="U108" t="str">
            <v>未婚</v>
          </cell>
          <cell r="V108" t="str">
            <v>1977-09-24</v>
          </cell>
          <cell r="W108">
            <v>47</v>
          </cell>
          <cell r="X108" t="str">
            <v>中技</v>
          </cell>
        </row>
        <row r="108">
          <cell r="Z108" t="str">
            <v>钳工</v>
          </cell>
          <cell r="AA108" t="str">
            <v>株洲市田心技校</v>
          </cell>
        </row>
        <row r="108">
          <cell r="AD108" t="str">
            <v>无</v>
          </cell>
          <cell r="AE108" t="str">
            <v>焊工中级</v>
          </cell>
          <cell r="AF108" t="str">
            <v>430202197709246071</v>
          </cell>
          <cell r="AG108" t="str">
            <v>18573335776
18573340687</v>
          </cell>
          <cell r="AH108" t="str">
            <v>罗亚平</v>
          </cell>
          <cell r="AI108">
            <v>15307333331</v>
          </cell>
        </row>
        <row r="108">
          <cell r="AK108">
            <v>1055643189</v>
          </cell>
          <cell r="AL108" t="str">
            <v>湖南省株洲市石峰区民主村14栋204号</v>
          </cell>
          <cell r="AM108" t="str">
            <v>城镇</v>
          </cell>
          <cell r="AN108" t="str">
            <v>湖南省株洲市石峰区民主村14栋204号</v>
          </cell>
          <cell r="AO108" t="str">
            <v>2015.10.04-2017.10.03
2017.10.04-2020.10.03
2020.10.04-无固定期限</v>
          </cell>
          <cell r="AP108" t="str">
            <v>——</v>
          </cell>
          <cell r="AQ108" t="e">
            <v>#VALUE!</v>
          </cell>
          <cell r="AR108" t="e">
            <v>#VALUE!</v>
          </cell>
          <cell r="AS108">
            <v>44108</v>
          </cell>
          <cell r="AT108" t="str">
            <v>无固定期限</v>
          </cell>
          <cell r="AU108" t="str">
            <v>是</v>
          </cell>
          <cell r="AV108" t="str">
            <v>4302110000672915</v>
          </cell>
          <cell r="AW108" t="str">
            <v>ZZ-DA-0126</v>
          </cell>
          <cell r="AX108" t="str">
            <v>合同工</v>
          </cell>
          <cell r="AY108" t="str">
            <v>光华荣昌</v>
          </cell>
          <cell r="AZ108" t="str">
            <v>湖南鑫起</v>
          </cell>
        </row>
        <row r="108">
          <cell r="BB108" t="str">
            <v>缺入职体检（劳务工转入）</v>
          </cell>
        </row>
        <row r="108">
          <cell r="BG108" t="e">
            <v>#N/A</v>
          </cell>
        </row>
        <row r="109">
          <cell r="B109" t="str">
            <v>罗鹏</v>
          </cell>
          <cell r="C109">
            <v>106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总装车间</v>
          </cell>
          <cell r="H109" t="str">
            <v>总装操作工</v>
          </cell>
        </row>
        <row r="109">
          <cell r="K109" t="str">
            <v>关键岗</v>
          </cell>
          <cell r="L109">
            <v>41213</v>
          </cell>
          <cell r="M109">
            <v>41243</v>
          </cell>
          <cell r="N109">
            <v>36342</v>
          </cell>
          <cell r="O109">
            <v>26</v>
          </cell>
          <cell r="P109">
            <v>12</v>
          </cell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  <cell r="U109" t="str">
            <v>已婚</v>
          </cell>
          <cell r="V109" t="str">
            <v>1981-05-21</v>
          </cell>
          <cell r="W109">
            <v>44</v>
          </cell>
          <cell r="X109" t="str">
            <v>初中</v>
          </cell>
        </row>
        <row r="109">
          <cell r="AA109" t="str">
            <v>马家河中学</v>
          </cell>
        </row>
        <row r="109">
          <cell r="AD109" t="str">
            <v>无</v>
          </cell>
          <cell r="AE109" t="str">
            <v>钳工中级</v>
          </cell>
          <cell r="AF109" t="str">
            <v>430221198105216510</v>
          </cell>
          <cell r="AG109">
            <v>15675378461</v>
          </cell>
          <cell r="AH109" t="str">
            <v>袁利</v>
          </cell>
          <cell r="AI109">
            <v>13037331007</v>
          </cell>
        </row>
        <row r="109">
          <cell r="AL109" t="str">
            <v>湖南省株洲市天元区群丰镇响塘村谭碧组21号</v>
          </cell>
          <cell r="AM109" t="str">
            <v>农村</v>
          </cell>
          <cell r="AN109" t="str">
            <v>湖南省株洲市天元区响塘花园9栋101号</v>
          </cell>
          <cell r="AO109" t="str">
            <v>2015.05.01-2017.04.30
2017.05.01-2020.04.30
2020.05.01-无固定期限</v>
          </cell>
          <cell r="AP109" t="str">
            <v>——</v>
          </cell>
          <cell r="AQ109" t="e">
            <v>#VALUE!</v>
          </cell>
          <cell r="AR109" t="e">
            <v>#VALUE!</v>
          </cell>
          <cell r="AS109">
            <v>43952</v>
          </cell>
          <cell r="AT109" t="str">
            <v>无固定期限</v>
          </cell>
          <cell r="AU109" t="str">
            <v>是</v>
          </cell>
          <cell r="AV109" t="str">
            <v>4302110000670931</v>
          </cell>
          <cell r="AW109" t="str">
            <v>ZZ-DA-0118</v>
          </cell>
          <cell r="AX109" t="str">
            <v>合同工</v>
          </cell>
          <cell r="AY109" t="str">
            <v>光华荣昌</v>
          </cell>
          <cell r="AZ109" t="str">
            <v>光华荣昌</v>
          </cell>
        </row>
        <row r="109">
          <cell r="BB109" t="str">
            <v>缺入职体检（劳务工转入）</v>
          </cell>
        </row>
        <row r="109">
          <cell r="BG109" t="e">
            <v>#N/A</v>
          </cell>
        </row>
        <row r="110">
          <cell r="B110" t="str">
            <v>刘明</v>
          </cell>
          <cell r="C110">
            <v>937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总装车间</v>
          </cell>
          <cell r="H110" t="str">
            <v>总装操作工</v>
          </cell>
        </row>
        <row r="110">
          <cell r="L110">
            <v>44306</v>
          </cell>
          <cell r="M110">
            <v>44336</v>
          </cell>
          <cell r="N110">
            <v>37073</v>
          </cell>
          <cell r="O110">
            <v>24</v>
          </cell>
          <cell r="P110">
            <v>4</v>
          </cell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  <cell r="U110" t="str">
            <v>未婚</v>
          </cell>
          <cell r="V110" t="str">
            <v>1984-11-12</v>
          </cell>
          <cell r="W110">
            <v>40</v>
          </cell>
          <cell r="X110" t="str">
            <v>初中</v>
          </cell>
        </row>
        <row r="110">
          <cell r="AD110" t="str">
            <v>无</v>
          </cell>
        </row>
        <row r="110">
          <cell r="AF110" t="str">
            <v>430221198411125318</v>
          </cell>
          <cell r="AG110">
            <v>18173397517</v>
          </cell>
          <cell r="AH110" t="str">
            <v>刘平</v>
          </cell>
          <cell r="AI110">
            <v>18670801876</v>
          </cell>
        </row>
        <row r="110">
          <cell r="AL110" t="str">
            <v>湖南省株洲市芦淞区姚家坝乡姚家坝村苏家坝组01号</v>
          </cell>
          <cell r="AM110" t="str">
            <v>农村</v>
          </cell>
          <cell r="AN110" t="str">
            <v>湖南省株洲市芦淞区姚家坝乡姚家坝村苏家坝组01号</v>
          </cell>
          <cell r="AO110" t="str">
            <v>2021.04.18-2024.04.17     2024.04.17-2027.04.17</v>
          </cell>
          <cell r="AP110">
            <v>46494</v>
          </cell>
          <cell r="AQ110">
            <v>584</v>
          </cell>
          <cell r="AR110">
            <v>1</v>
          </cell>
        </row>
        <row r="110">
          <cell r="AT110" t="str">
            <v>有固定期限</v>
          </cell>
          <cell r="AU110" t="str">
            <v>是</v>
          </cell>
        </row>
        <row r="110">
          <cell r="AX110" t="str">
            <v>劳务工</v>
          </cell>
          <cell r="AY110" t="str">
            <v>湖南鑫起</v>
          </cell>
          <cell r="AZ110" t="str">
            <v>光华荣昌</v>
          </cell>
        </row>
        <row r="110">
          <cell r="BG110" t="e">
            <v>#N/A</v>
          </cell>
        </row>
        <row r="111">
          <cell r="B111" t="str">
            <v>邓日顺</v>
          </cell>
          <cell r="C111">
            <v>125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总装车间</v>
          </cell>
          <cell r="H111" t="str">
            <v>总装操作工</v>
          </cell>
        </row>
        <row r="111">
          <cell r="L111">
            <v>41881</v>
          </cell>
          <cell r="M111">
            <v>42032</v>
          </cell>
          <cell r="N111">
            <v>40725</v>
          </cell>
          <cell r="O111">
            <v>14</v>
          </cell>
          <cell r="P111">
            <v>11</v>
          </cell>
          <cell r="Q111" t="str">
            <v>男</v>
          </cell>
          <cell r="R111" t="str">
            <v>汉</v>
          </cell>
          <cell r="S111" t="str">
            <v>群众</v>
          </cell>
          <cell r="T111" t="str">
            <v>否</v>
          </cell>
          <cell r="U111" t="str">
            <v>已婚</v>
          </cell>
          <cell r="V111" t="str">
            <v>1993-02-17</v>
          </cell>
          <cell r="W111">
            <v>32</v>
          </cell>
          <cell r="X111" t="str">
            <v>中专</v>
          </cell>
        </row>
        <row r="111">
          <cell r="Z111" t="str">
            <v>数控</v>
          </cell>
          <cell r="AA111" t="str">
            <v>湖南工贸技师学院</v>
          </cell>
          <cell r="AB111">
            <v>41090</v>
          </cell>
        </row>
        <row r="111">
          <cell r="AD111" t="str">
            <v>五级/初级技能</v>
          </cell>
          <cell r="AE111" t="str">
            <v>钳工中级</v>
          </cell>
          <cell r="AF111" t="str">
            <v>430204199302173239</v>
          </cell>
          <cell r="AG111">
            <v>17770910100</v>
          </cell>
          <cell r="AH111" t="str">
            <v>陈傲然</v>
          </cell>
          <cell r="AI111">
            <v>17770901616</v>
          </cell>
        </row>
        <row r="111">
          <cell r="AL111" t="str">
            <v>湖南省株洲市芦淞区枫溪街道办事处曲尺村白岳一组008号</v>
          </cell>
          <cell r="AM111" t="str">
            <v>农村</v>
          </cell>
          <cell r="AN111" t="str">
            <v>湖南省株洲市芦淞区枫溪街道办事处曲尺村白岳一组008号</v>
          </cell>
          <cell r="AO111" t="str">
            <v>2016.9.1-2019.8.31
2019.09.01-2022.08.31
2022.09.01-无固定期限</v>
          </cell>
          <cell r="AP111" t="str">
            <v>——</v>
          </cell>
          <cell r="AQ111" t="e">
            <v>#VALUE!</v>
          </cell>
          <cell r="AR111" t="e">
            <v>#VALUE!</v>
          </cell>
          <cell r="AS111">
            <v>44805</v>
          </cell>
          <cell r="AT111" t="str">
            <v>无固定期限</v>
          </cell>
          <cell r="AU111" t="str">
            <v>是</v>
          </cell>
          <cell r="AV111" t="str">
            <v>4302110000680998</v>
          </cell>
          <cell r="AW111" t="str">
            <v>ZZ-DA-0188</v>
          </cell>
          <cell r="AX111" t="str">
            <v>合同工</v>
          </cell>
          <cell r="AY111" t="str">
            <v>光华荣昌</v>
          </cell>
          <cell r="AZ111" t="str">
            <v>湖南红海</v>
          </cell>
          <cell r="BA111" t="str">
            <v>初级工</v>
          </cell>
        </row>
        <row r="111">
          <cell r="BG111" t="e">
            <v>#N/A</v>
          </cell>
        </row>
        <row r="112">
          <cell r="B112" t="str">
            <v>欧响亮</v>
          </cell>
          <cell r="C112">
            <v>709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总装车间</v>
          </cell>
          <cell r="H112" t="str">
            <v>总装操作工</v>
          </cell>
        </row>
        <row r="112">
          <cell r="L112">
            <v>43595</v>
          </cell>
          <cell r="M112">
            <v>43600</v>
          </cell>
          <cell r="N112">
            <v>39965</v>
          </cell>
          <cell r="O112">
            <v>16</v>
          </cell>
          <cell r="P112">
            <v>6</v>
          </cell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  <cell r="U112" t="str">
            <v>已婚</v>
          </cell>
          <cell r="V112" t="str">
            <v>1990-06-28</v>
          </cell>
          <cell r="W112">
            <v>35</v>
          </cell>
          <cell r="X112" t="str">
            <v>高中</v>
          </cell>
        </row>
        <row r="112">
          <cell r="AA112" t="str">
            <v>株洲县第三中学</v>
          </cell>
        </row>
        <row r="112">
          <cell r="AD112" t="str">
            <v>无</v>
          </cell>
          <cell r="AE112" t="str">
            <v>钳工中级</v>
          </cell>
          <cell r="AF112" t="str">
            <v>430221199006283835</v>
          </cell>
          <cell r="AG112">
            <v>13217339556</v>
          </cell>
          <cell r="AH112" t="str">
            <v>吴倩</v>
          </cell>
          <cell r="AI112">
            <v>18673371735</v>
          </cell>
        </row>
        <row r="112">
          <cell r="AL112" t="str">
            <v>湖南省株洲县洲坪乡石板桥村祠堂组10号</v>
          </cell>
          <cell r="AM112" t="str">
            <v>农村</v>
          </cell>
          <cell r="AN112" t="str">
            <v>湖南省株洲市石峰区红旗北路亿都新天地5栋2402号</v>
          </cell>
          <cell r="AO112" t="str">
            <v>2019.12.01-2022.11.30
2022.10.01-2025.11.30</v>
          </cell>
          <cell r="AP112">
            <v>45991</v>
          </cell>
          <cell r="AQ112">
            <v>81</v>
          </cell>
          <cell r="AR112">
            <v>1</v>
          </cell>
          <cell r="AS112">
            <v>44896</v>
          </cell>
          <cell r="AT112" t="str">
            <v>有固定期限</v>
          </cell>
          <cell r="AU112" t="str">
            <v>是</v>
          </cell>
          <cell r="AV112" t="str">
            <v>4302110000746575</v>
          </cell>
          <cell r="AW112" t="str">
            <v>ZZ-DA-0237</v>
          </cell>
          <cell r="AX112" t="str">
            <v>合同工</v>
          </cell>
          <cell r="AY112" t="str">
            <v>光华荣昌</v>
          </cell>
          <cell r="AZ112" t="str">
            <v>光华荣昌</v>
          </cell>
          <cell r="BA112" t="str">
            <v>2019年12月转正式合同工</v>
          </cell>
        </row>
        <row r="112">
          <cell r="BG112" t="e">
            <v>#N/A</v>
          </cell>
        </row>
        <row r="113">
          <cell r="B113" t="str">
            <v>刘文强</v>
          </cell>
          <cell r="C113">
            <v>311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总装车间</v>
          </cell>
          <cell r="H113" t="str">
            <v>总装操作工</v>
          </cell>
        </row>
        <row r="113">
          <cell r="L113">
            <v>42554</v>
          </cell>
          <cell r="M113">
            <v>42823</v>
          </cell>
          <cell r="N113">
            <v>36342</v>
          </cell>
          <cell r="O113">
            <v>26</v>
          </cell>
          <cell r="P113">
            <v>9</v>
          </cell>
          <cell r="Q113" t="str">
            <v>男</v>
          </cell>
          <cell r="R113" t="str">
            <v>汉</v>
          </cell>
          <cell r="S113" t="str">
            <v>群众</v>
          </cell>
          <cell r="T113" t="str">
            <v>否</v>
          </cell>
          <cell r="U113" t="str">
            <v>已婚</v>
          </cell>
          <cell r="V113" t="str">
            <v>1981-01-04</v>
          </cell>
          <cell r="W113">
            <v>44</v>
          </cell>
          <cell r="X113" t="str">
            <v>高中</v>
          </cell>
        </row>
        <row r="113">
          <cell r="AA113" t="str">
            <v>小南州中学</v>
          </cell>
        </row>
        <row r="113">
          <cell r="AD113" t="str">
            <v>无</v>
          </cell>
          <cell r="AE113" t="str">
            <v>钳工中级</v>
          </cell>
          <cell r="AF113" t="str">
            <v>430921198101045118</v>
          </cell>
          <cell r="AG113">
            <v>17377906558</v>
          </cell>
          <cell r="AH113" t="str">
            <v>罗艳</v>
          </cell>
          <cell r="AI113">
            <v>17377906365</v>
          </cell>
        </row>
        <row r="113">
          <cell r="AL113" t="str">
            <v>湖南省株洲市天元区马家河镇新马社区下龙8号</v>
          </cell>
          <cell r="AM113" t="str">
            <v>农村</v>
          </cell>
          <cell r="AN113" t="str">
            <v>湖南省株洲市天元区翠谷城三期16栋2201号</v>
          </cell>
          <cell r="AO113" t="str">
            <v>2019.12.01-2022.11.30
2022.10.01-2025.11.30</v>
          </cell>
          <cell r="AP113">
            <v>45991</v>
          </cell>
          <cell r="AQ113">
            <v>81</v>
          </cell>
          <cell r="AR113">
            <v>1</v>
          </cell>
          <cell r="AS113">
            <v>44896</v>
          </cell>
          <cell r="AT113" t="str">
            <v>有固定期限</v>
          </cell>
          <cell r="AU113" t="str">
            <v>是</v>
          </cell>
          <cell r="AV113" t="str">
            <v>4302110000746570</v>
          </cell>
          <cell r="AW113" t="str">
            <v>ZZ-DA-0239</v>
          </cell>
          <cell r="AX113" t="str">
            <v>合同工</v>
          </cell>
          <cell r="AY113" t="str">
            <v>光华荣昌</v>
          </cell>
          <cell r="AZ113" t="str">
            <v>光华荣昌</v>
          </cell>
        </row>
        <row r="113">
          <cell r="BG113" t="e">
            <v>#N/A</v>
          </cell>
        </row>
        <row r="114">
          <cell r="B114" t="str">
            <v>杨亮亮</v>
          </cell>
          <cell r="C114">
            <v>851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总装车间</v>
          </cell>
          <cell r="H114" t="str">
            <v>总装操作工</v>
          </cell>
        </row>
        <row r="114">
          <cell r="L114">
            <v>43685</v>
          </cell>
          <cell r="M114">
            <v>43703</v>
          </cell>
          <cell r="N114">
            <v>37500</v>
          </cell>
          <cell r="O114">
            <v>23</v>
          </cell>
          <cell r="P114">
            <v>6</v>
          </cell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  <cell r="U114" t="str">
            <v>已婚</v>
          </cell>
          <cell r="V114" t="str">
            <v>1986-01-16</v>
          </cell>
          <cell r="W114">
            <v>39</v>
          </cell>
          <cell r="X114" t="str">
            <v>中专</v>
          </cell>
        </row>
        <row r="114">
          <cell r="AA114" t="str">
            <v>株洲市三中</v>
          </cell>
        </row>
        <row r="114">
          <cell r="AD114" t="str">
            <v>无</v>
          </cell>
          <cell r="AE114" t="str">
            <v>钳工中级</v>
          </cell>
          <cell r="AF114" t="str">
            <v>430224198601162717</v>
          </cell>
          <cell r="AG114">
            <v>13337338300</v>
          </cell>
          <cell r="AH114" t="str">
            <v>杨金善</v>
          </cell>
          <cell r="AI114">
            <v>15873385658</v>
          </cell>
        </row>
        <row r="114">
          <cell r="AL114" t="str">
            <v>湖南省株洲市石峰区杉木塘路26号601号</v>
          </cell>
          <cell r="AM114" t="str">
            <v>城镇</v>
          </cell>
          <cell r="AN114" t="str">
            <v>湖南省株洲市石峰区杉木塘圣华名城13栋</v>
          </cell>
          <cell r="AO114" t="str">
            <v>2019.08.08-2022.08.07  2022.08.08-2025.08.07          </v>
          </cell>
          <cell r="AP114">
            <v>45876</v>
          </cell>
          <cell r="AQ114">
            <v>-34</v>
          </cell>
          <cell r="AR114">
            <v>0</v>
          </cell>
        </row>
        <row r="114">
          <cell r="AT114" t="str">
            <v>有固定期限</v>
          </cell>
          <cell r="AU114" t="str">
            <v>是</v>
          </cell>
          <cell r="AV114" t="str">
            <v>4302990003328799</v>
          </cell>
        </row>
        <row r="114">
          <cell r="AX114" t="str">
            <v>劳务工</v>
          </cell>
          <cell r="AY114" t="str">
            <v>湖南鑫起</v>
          </cell>
          <cell r="AZ114" t="str">
            <v>湖南鑫起</v>
          </cell>
        </row>
        <row r="114">
          <cell r="BG114" t="e">
            <v>#N/A</v>
          </cell>
        </row>
        <row r="115">
          <cell r="B115" t="str">
            <v>刘谦</v>
          </cell>
          <cell r="C115">
            <v>563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总装车间</v>
          </cell>
          <cell r="H115" t="str">
            <v>总装操作工</v>
          </cell>
        </row>
        <row r="115">
          <cell r="L115">
            <v>42783</v>
          </cell>
          <cell r="M115">
            <v>42810</v>
          </cell>
          <cell r="N115">
            <v>37073</v>
          </cell>
          <cell r="O115">
            <v>24</v>
          </cell>
          <cell r="P115">
            <v>8</v>
          </cell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  <cell r="U115" t="str">
            <v>已婚</v>
          </cell>
          <cell r="V115" t="str">
            <v>1981-04-03</v>
          </cell>
          <cell r="W115">
            <v>44</v>
          </cell>
          <cell r="X115" t="str">
            <v>高中</v>
          </cell>
        </row>
        <row r="115">
          <cell r="AA115" t="str">
            <v>醴陵市第八中学</v>
          </cell>
        </row>
        <row r="115">
          <cell r="AD115" t="str">
            <v>无</v>
          </cell>
          <cell r="AE115" t="str">
            <v>钳工中级</v>
          </cell>
          <cell r="AF115" t="str">
            <v>43028119810403683X</v>
          </cell>
          <cell r="AG115">
            <v>15773142835</v>
          </cell>
          <cell r="AH115" t="str">
            <v>车金芳</v>
          </cell>
          <cell r="AI115">
            <v>18874235753</v>
          </cell>
        </row>
        <row r="115">
          <cell r="AL115" t="str">
            <v>湖南省醴陵市仙霞镇清安村石塘坡组</v>
          </cell>
          <cell r="AM115" t="str">
            <v>农村</v>
          </cell>
          <cell r="AN115" t="str">
            <v>湖南省株洲市天元区天元区中建玥熙台一期12栋1002号</v>
          </cell>
          <cell r="AO115" t="str">
            <v>2019.12.01-2022.11.30
2022.10.01-2025.11.30</v>
          </cell>
          <cell r="AP115">
            <v>45991</v>
          </cell>
          <cell r="AQ115">
            <v>81</v>
          </cell>
          <cell r="AR115">
            <v>1</v>
          </cell>
          <cell r="AS115">
            <v>44896</v>
          </cell>
          <cell r="AT115" t="str">
            <v>有固定期限</v>
          </cell>
          <cell r="AU115" t="str">
            <v>是</v>
          </cell>
          <cell r="AV115" t="str">
            <v>4302110000746571</v>
          </cell>
          <cell r="AW115" t="str">
            <v>ZZ-DA-0240</v>
          </cell>
          <cell r="AX115" t="str">
            <v>合同工</v>
          </cell>
          <cell r="AY115" t="str">
            <v>光华荣昌</v>
          </cell>
          <cell r="AZ115" t="str">
            <v>光华荣昌</v>
          </cell>
          <cell r="BA115" t="str">
            <v>2019年12月转正式合同工</v>
          </cell>
        </row>
        <row r="115">
          <cell r="BG115" t="e">
            <v>#N/A</v>
          </cell>
        </row>
        <row r="116">
          <cell r="B116" t="str">
            <v>吴陈</v>
          </cell>
          <cell r="C116">
            <v>230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总装车间</v>
          </cell>
          <cell r="H116" t="str">
            <v>总装操作工</v>
          </cell>
        </row>
        <row r="116">
          <cell r="K116" t="str">
            <v>关键岗</v>
          </cell>
          <cell r="L116">
            <v>42107</v>
          </cell>
          <cell r="M116">
            <v>42137</v>
          </cell>
          <cell r="N116">
            <v>38899</v>
          </cell>
          <cell r="O116">
            <v>19</v>
          </cell>
          <cell r="P116">
            <v>10</v>
          </cell>
          <cell r="Q116" t="str">
            <v>男</v>
          </cell>
          <cell r="R116" t="str">
            <v>汉</v>
          </cell>
          <cell r="S116" t="str">
            <v>群众</v>
          </cell>
          <cell r="T116" t="str">
            <v>否</v>
          </cell>
          <cell r="U116" t="str">
            <v>已婚</v>
          </cell>
          <cell r="V116" t="str">
            <v>1990-01-13</v>
          </cell>
          <cell r="W116">
            <v>35</v>
          </cell>
          <cell r="X116" t="str">
            <v>初中</v>
          </cell>
        </row>
        <row r="116">
          <cell r="AD116" t="str">
            <v>无</v>
          </cell>
          <cell r="AE116" t="str">
            <v>钳工中级</v>
          </cell>
          <cell r="AF116" t="str">
            <v>430203199001137035</v>
          </cell>
          <cell r="AG116">
            <v>18390263775</v>
          </cell>
          <cell r="AH116" t="str">
            <v>李盼盼</v>
          </cell>
          <cell r="AI116">
            <v>18670840066</v>
          </cell>
        </row>
        <row r="116">
          <cell r="AL116" t="str">
            <v>湖南省株洲市石峰区先锋村散户10号</v>
          </cell>
          <cell r="AM116" t="str">
            <v>城镇</v>
          </cell>
          <cell r="AN116" t="str">
            <v>湖南省株洲市石峰区先锋村散户10号</v>
          </cell>
          <cell r="AO116" t="str">
            <v>2016.6.1-2018.5.31
2018.06.01-2021.05.31
2021.06.01-无固定期限</v>
          </cell>
          <cell r="AP116" t="str">
            <v>——</v>
          </cell>
          <cell r="AQ116" t="e">
            <v>#VALUE!</v>
          </cell>
          <cell r="AR116" t="e">
            <v>#VALUE!</v>
          </cell>
          <cell r="AS116">
            <v>44348</v>
          </cell>
          <cell r="AT116" t="str">
            <v>无固定期限</v>
          </cell>
          <cell r="AU116" t="str">
            <v>是</v>
          </cell>
          <cell r="AV116" t="str">
            <v>4302110000679508</v>
          </cell>
          <cell r="AW116" t="str">
            <v>ZZ-DA-0176</v>
          </cell>
          <cell r="AX116" t="str">
            <v>合同工</v>
          </cell>
          <cell r="AY116" t="str">
            <v>光华荣昌</v>
          </cell>
          <cell r="AZ116" t="str">
            <v>光华荣昌</v>
          </cell>
        </row>
        <row r="116">
          <cell r="BG116" t="e">
            <v>#N/A</v>
          </cell>
        </row>
        <row r="117">
          <cell r="B117" t="str">
            <v>李亦斌</v>
          </cell>
          <cell r="C117">
            <v>241</v>
          </cell>
          <cell r="D117" t="str">
            <v>直接</v>
          </cell>
          <cell r="E117" t="str">
            <v>蓝领</v>
          </cell>
          <cell r="F117" t="str">
            <v>生产制造部</v>
          </cell>
          <cell r="G117" t="str">
            <v>总装车间</v>
          </cell>
          <cell r="H117" t="str">
            <v>总装操作工</v>
          </cell>
        </row>
        <row r="117">
          <cell r="K117" t="str">
            <v>关键岗</v>
          </cell>
          <cell r="L117">
            <v>41718</v>
          </cell>
          <cell r="M117">
            <v>41780</v>
          </cell>
          <cell r="N117">
            <v>35247</v>
          </cell>
          <cell r="O117">
            <v>29</v>
          </cell>
          <cell r="P117">
            <v>11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离异</v>
          </cell>
          <cell r="V117" t="str">
            <v>1977-10-28</v>
          </cell>
          <cell r="W117">
            <v>47</v>
          </cell>
          <cell r="X117" t="str">
            <v>高中</v>
          </cell>
        </row>
        <row r="117">
          <cell r="AD117" t="str">
            <v>无</v>
          </cell>
          <cell r="AE117" t="str">
            <v>钳工中级</v>
          </cell>
          <cell r="AF117" t="str">
            <v>430223197710281810</v>
          </cell>
          <cell r="AG117">
            <v>15773317299</v>
          </cell>
          <cell r="AH117" t="str">
            <v>李正忠</v>
          </cell>
          <cell r="AI117">
            <v>18975338550</v>
          </cell>
        </row>
        <row r="117">
          <cell r="AL117" t="str">
            <v>湖南省株洲市攸县酒埠江镇大屋场村下瓦屋组下瓦屋008</v>
          </cell>
          <cell r="AM117" t="str">
            <v>农村</v>
          </cell>
          <cell r="AN117" t="str">
            <v>湖南省株洲市天元区月塘小区9栋606号</v>
          </cell>
          <cell r="AO117" t="str">
            <v>2016.6.1-2018.5.31
2018.06.01-2021.05.31
2021.06.01-无固定期限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44348</v>
          </cell>
          <cell r="AT117" t="str">
            <v>无固定期限</v>
          </cell>
          <cell r="AU117" t="str">
            <v>是</v>
          </cell>
          <cell r="AV117" t="str">
            <v>4302110000705396</v>
          </cell>
          <cell r="AW117" t="str">
            <v>ZZ-DA-0177</v>
          </cell>
          <cell r="AX117" t="str">
            <v>合同工</v>
          </cell>
          <cell r="AY117" t="str">
            <v>光华荣昌</v>
          </cell>
          <cell r="AZ117" t="str">
            <v>湖南红海</v>
          </cell>
        </row>
        <row r="117">
          <cell r="BG117" t="e">
            <v>#N/A</v>
          </cell>
        </row>
        <row r="118">
          <cell r="B118" t="str">
            <v>苏超</v>
          </cell>
          <cell r="C118">
            <v>173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总装车间</v>
          </cell>
          <cell r="H118" t="str">
            <v>总装操作工</v>
          </cell>
        </row>
        <row r="118">
          <cell r="L118">
            <v>41884</v>
          </cell>
          <cell r="M118">
            <v>41913</v>
          </cell>
          <cell r="N118">
            <v>38169</v>
          </cell>
          <cell r="O118">
            <v>21</v>
          </cell>
          <cell r="P118">
            <v>11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未婚</v>
          </cell>
          <cell r="V118" t="str">
            <v>1984-09-15</v>
          </cell>
          <cell r="W118">
            <v>41</v>
          </cell>
          <cell r="X118" t="str">
            <v>中技</v>
          </cell>
        </row>
        <row r="118">
          <cell r="Z118" t="str">
            <v>电子电工</v>
          </cell>
          <cell r="AA118" t="str">
            <v>冷江技校</v>
          </cell>
          <cell r="AB118">
            <v>37803</v>
          </cell>
        </row>
        <row r="118">
          <cell r="AD118" t="str">
            <v>中级</v>
          </cell>
          <cell r="AE118" t="str">
            <v>钳工中级</v>
          </cell>
          <cell r="AF118" t="str">
            <v>432502198409158371</v>
          </cell>
          <cell r="AG118">
            <v>13203344276</v>
          </cell>
          <cell r="AH118" t="str">
            <v>苏艳</v>
          </cell>
          <cell r="AI118">
            <v>18573330308</v>
          </cell>
          <cell r="AJ118" t="str">
            <v>hallcow@163.com</v>
          </cell>
          <cell r="AK118">
            <v>278246386</v>
          </cell>
          <cell r="AL118" t="str">
            <v>湖南省冷水江市岩口镇槐花村2组</v>
          </cell>
          <cell r="AM118" t="str">
            <v>农村</v>
          </cell>
          <cell r="AN118" t="str">
            <v>湖南省株洲市天元区北京海纳川株洲公司宿舍</v>
          </cell>
          <cell r="AO118" t="str">
            <v>2015.10.04-2017.10.03
2017.10.04-2020.10.03
2020.10.04-2023.10.03  2023.10.04-2026.10.03</v>
          </cell>
          <cell r="AP118">
            <v>46298</v>
          </cell>
          <cell r="AQ118">
            <v>388</v>
          </cell>
          <cell r="AR118">
            <v>1</v>
          </cell>
          <cell r="AS118">
            <v>45203</v>
          </cell>
          <cell r="AT118" t="str">
            <v>有固定期限</v>
          </cell>
          <cell r="AU118" t="str">
            <v>是</v>
          </cell>
          <cell r="AV118" t="str">
            <v>4302110000675603</v>
          </cell>
          <cell r="AW118" t="str">
            <v>ZZ-DA-0142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 t="str">
            <v>中级工</v>
          </cell>
        </row>
        <row r="118">
          <cell r="BG118" t="e">
            <v>#N/A</v>
          </cell>
        </row>
        <row r="119">
          <cell r="B119" t="str">
            <v>王锋卡</v>
          </cell>
          <cell r="C119">
            <v>1267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总装车间</v>
          </cell>
          <cell r="H119" t="str">
            <v>总装操作工</v>
          </cell>
        </row>
        <row r="119">
          <cell r="L119">
            <v>45102</v>
          </cell>
          <cell r="M119">
            <v>45131</v>
          </cell>
        </row>
        <row r="119">
          <cell r="O119">
            <v>125</v>
          </cell>
          <cell r="P119">
            <v>2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已婚</v>
          </cell>
          <cell r="V119">
            <v>32795</v>
          </cell>
          <cell r="W119">
            <v>35</v>
          </cell>
        </row>
        <row r="119">
          <cell r="AF119" t="str">
            <v>430221198910145954</v>
          </cell>
          <cell r="AG119">
            <v>18797431005</v>
          </cell>
          <cell r="AH119" t="str">
            <v>谭杏</v>
          </cell>
          <cell r="AI119">
            <v>13342531827</v>
          </cell>
        </row>
        <row r="119">
          <cell r="AL119" t="str">
            <v>天元区雷打镇建强村</v>
          </cell>
          <cell r="AM119" t="str">
            <v>农村</v>
          </cell>
          <cell r="AN119" t="str">
            <v>天元区桂花城</v>
          </cell>
          <cell r="AO119" t="str">
            <v>2023.06.25-2026.06.24</v>
          </cell>
          <cell r="AP119">
            <v>46197</v>
          </cell>
          <cell r="AQ119">
            <v>287</v>
          </cell>
        </row>
        <row r="119">
          <cell r="AU119" t="str">
            <v>是</v>
          </cell>
        </row>
        <row r="119">
          <cell r="AX119" t="str">
            <v>劳务工</v>
          </cell>
          <cell r="AY119" t="str">
            <v>诚展</v>
          </cell>
          <cell r="AZ119" t="str">
            <v>诚展</v>
          </cell>
        </row>
        <row r="120">
          <cell r="B120" t="str">
            <v>胡荣华</v>
          </cell>
          <cell r="C120">
            <v>127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总装车间</v>
          </cell>
          <cell r="H120" t="str">
            <v>总装操作工</v>
          </cell>
        </row>
        <row r="120">
          <cell r="L120">
            <v>41518</v>
          </cell>
          <cell r="M120">
            <v>41577</v>
          </cell>
          <cell r="N120">
            <v>33420</v>
          </cell>
          <cell r="O120">
            <v>34</v>
          </cell>
          <cell r="P120">
            <v>12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1974-07-08</v>
          </cell>
          <cell r="W120">
            <v>51</v>
          </cell>
          <cell r="X120" t="str">
            <v>初中</v>
          </cell>
        </row>
        <row r="120">
          <cell r="AD120" t="str">
            <v>无</v>
          </cell>
          <cell r="AE120" t="str">
            <v>钳工中级</v>
          </cell>
          <cell r="AF120" t="str">
            <v>430219197407087017</v>
          </cell>
          <cell r="AG120">
            <v>18692636968</v>
          </cell>
          <cell r="AH120" t="str">
            <v>胡有期</v>
          </cell>
          <cell r="AI120">
            <v>18870853653</v>
          </cell>
        </row>
        <row r="120">
          <cell r="AL120" t="str">
            <v>湖南省醴陵市均楚镇岱兴桥村侍郎冲组5号</v>
          </cell>
          <cell r="AM120" t="str">
            <v>农村</v>
          </cell>
          <cell r="AN120" t="str">
            <v>湖南省株洲市天元区安泰小区2栋1单元501号</v>
          </cell>
          <cell r="AO120" t="str">
            <v>2016.1.4-2018.1.3
2018.01.04-2021.01.03
2021.01.04-无固定期限</v>
          </cell>
          <cell r="AP120" t="str">
            <v>——</v>
          </cell>
          <cell r="AQ120" t="e">
            <v>#VALUE!</v>
          </cell>
          <cell r="AR120" t="e">
            <v>#VALUE!</v>
          </cell>
          <cell r="AS120">
            <v>44200</v>
          </cell>
          <cell r="AT120" t="str">
            <v>无固定期限</v>
          </cell>
          <cell r="AU120" t="str">
            <v>是</v>
          </cell>
          <cell r="AV120" t="str">
            <v>4302110000675599</v>
          </cell>
          <cell r="AW120" t="str">
            <v>ZZ-DA-0152</v>
          </cell>
          <cell r="AX120" t="str">
            <v>合同工</v>
          </cell>
          <cell r="AY120" t="str">
            <v>光华荣昌</v>
          </cell>
          <cell r="AZ120" t="str">
            <v>湖南鑫起</v>
          </cell>
        </row>
        <row r="120">
          <cell r="BG120" t="e">
            <v>#N/A</v>
          </cell>
        </row>
      </sheetData>
      <sheetData sheetId="9" refreshError="1">
        <row r="1">
          <cell r="B1">
            <v>1</v>
          </cell>
        </row>
        <row r="1">
          <cell r="AF1">
            <v>31</v>
          </cell>
        </row>
        <row r="2">
          <cell r="B2" t="str">
            <v>姓名</v>
          </cell>
        </row>
        <row r="2">
          <cell r="AF2" t="str">
            <v>联系方式</v>
          </cell>
        </row>
        <row r="3">
          <cell r="B3" t="str">
            <v>文磊</v>
          </cell>
        </row>
        <row r="3">
          <cell r="AF3" t="str">
            <v>430321198808307019</v>
          </cell>
        </row>
        <row r="4">
          <cell r="B4" t="str">
            <v>高贤勇</v>
          </cell>
        </row>
        <row r="4">
          <cell r="AF4" t="str">
            <v>430203198208203015</v>
          </cell>
        </row>
        <row r="5">
          <cell r="B5" t="str">
            <v>刘红勇</v>
          </cell>
        </row>
        <row r="5">
          <cell r="AF5" t="str">
            <v>430221197903227850</v>
          </cell>
        </row>
        <row r="6">
          <cell r="B6" t="str">
            <v>彭光宏</v>
          </cell>
        </row>
        <row r="6">
          <cell r="AF6" t="str">
            <v>432926197405151015</v>
          </cell>
        </row>
        <row r="7">
          <cell r="B7" t="str">
            <v>曾选泽</v>
          </cell>
        </row>
        <row r="7">
          <cell r="AF7" t="str">
            <v>430224198810182976</v>
          </cell>
        </row>
        <row r="8">
          <cell r="B8" t="str">
            <v>陈子豪</v>
          </cell>
        </row>
        <row r="8">
          <cell r="AF8" t="str">
            <v>430224199501210034</v>
          </cell>
        </row>
        <row r="9">
          <cell r="B9" t="str">
            <v>刘孝其</v>
          </cell>
        </row>
        <row r="9">
          <cell r="AF9" t="str">
            <v>430221196508206879</v>
          </cell>
        </row>
        <row r="10">
          <cell r="B10" t="str">
            <v>曾李文</v>
          </cell>
        </row>
        <row r="10">
          <cell r="AF10" t="str">
            <v>430225198404252517</v>
          </cell>
        </row>
        <row r="11">
          <cell r="B11" t="str">
            <v>曾丽梅</v>
          </cell>
        </row>
        <row r="11">
          <cell r="AF11" t="str">
            <v>432503197404180563</v>
          </cell>
        </row>
        <row r="12">
          <cell r="B12" t="str">
            <v>游围广</v>
          </cell>
        </row>
        <row r="12">
          <cell r="AF12" t="str">
            <v>320203198309174030</v>
          </cell>
        </row>
        <row r="13">
          <cell r="B13" t="str">
            <v>王明</v>
          </cell>
        </row>
        <row r="13">
          <cell r="AF13" t="str">
            <v>430221199404100811</v>
          </cell>
        </row>
        <row r="14">
          <cell r="B14" t="str">
            <v>谭哲</v>
          </cell>
        </row>
        <row r="14">
          <cell r="AF14" t="str">
            <v>430921200304261777</v>
          </cell>
        </row>
        <row r="15">
          <cell r="B15" t="str">
            <v>袁建平</v>
          </cell>
        </row>
        <row r="15">
          <cell r="AF15" t="str">
            <v>432801197506014017</v>
          </cell>
        </row>
        <row r="18">
          <cell r="B18">
            <v>8.13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经济补偿金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45870</v>
          </cell>
          <cell r="H5">
            <v>24</v>
          </cell>
          <cell r="I5">
            <v>2</v>
          </cell>
          <cell r="J5">
            <v>0</v>
          </cell>
          <cell r="K5">
            <v>0</v>
          </cell>
        </row>
        <row r="5">
          <cell r="O5">
            <v>175</v>
          </cell>
        </row>
        <row r="5">
          <cell r="U5">
            <v>175</v>
          </cell>
          <cell r="V5">
            <v>0</v>
          </cell>
          <cell r="W5">
            <v>27.5862068965517</v>
          </cell>
          <cell r="X5">
            <v>120</v>
          </cell>
        </row>
        <row r="5">
          <cell r="AB5">
            <v>13.7931034482759</v>
          </cell>
        </row>
        <row r="5">
          <cell r="AD5">
            <v>113.103448275862</v>
          </cell>
        </row>
        <row r="5">
          <cell r="AF5">
            <v>24</v>
          </cell>
        </row>
        <row r="5">
          <cell r="AJ5">
            <v>-10</v>
          </cell>
        </row>
        <row r="5">
          <cell r="AM5">
            <v>463.48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4.76000000000003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4.76000000000003</v>
          </cell>
        </row>
        <row r="5">
          <cell r="BL5" t="str">
            <v>2025/8/20离职</v>
          </cell>
          <cell r="BM5">
            <v>22.0704761904762</v>
          </cell>
          <cell r="BN5">
            <v>0.226666666666668</v>
          </cell>
          <cell r="BO5" t="str">
            <v>430203198208203015</v>
          </cell>
          <cell r="BP5" t="str">
            <v>劳务工</v>
          </cell>
          <cell r="BQ5">
            <v>443.72</v>
          </cell>
          <cell r="BR5" t="str">
            <v>430203198208203015</v>
          </cell>
          <cell r="BS5" t="str">
            <v>鑫起</v>
          </cell>
        </row>
        <row r="6">
          <cell r="C6" t="str">
            <v>贺楚平</v>
          </cell>
          <cell r="D6" t="str">
            <v>生产制造部</v>
          </cell>
          <cell r="E6">
            <v>44760</v>
          </cell>
          <cell r="F6" t="str">
            <v>仓管员</v>
          </cell>
          <cell r="G6">
            <v>45870</v>
          </cell>
          <cell r="H6">
            <v>24</v>
          </cell>
          <cell r="I6">
            <v>31</v>
          </cell>
          <cell r="J6">
            <v>15.5</v>
          </cell>
          <cell r="K6">
            <v>73.5</v>
          </cell>
        </row>
        <row r="6">
          <cell r="O6">
            <v>2100</v>
          </cell>
        </row>
        <row r="6">
          <cell r="U6">
            <v>2100</v>
          </cell>
          <cell r="V6">
            <v>1513</v>
          </cell>
          <cell r="W6">
            <v>700</v>
          </cell>
          <cell r="X6">
            <v>60</v>
          </cell>
        </row>
        <row r="6">
          <cell r="AB6">
            <v>150</v>
          </cell>
        </row>
        <row r="6">
          <cell r="AD6">
            <v>1230</v>
          </cell>
        </row>
        <row r="6">
          <cell r="AF6">
            <v>620</v>
          </cell>
          <cell r="AG6">
            <v>-50</v>
          </cell>
        </row>
        <row r="6">
          <cell r="AM6">
            <v>6323</v>
          </cell>
          <cell r="AN6">
            <v>344.64</v>
          </cell>
          <cell r="AO6">
            <v>86.16</v>
          </cell>
          <cell r="AP6">
            <v>12.92</v>
          </cell>
          <cell r="AQ6">
            <v>15</v>
          </cell>
        </row>
        <row r="6">
          <cell r="AY6">
            <v>5864.28</v>
          </cell>
          <cell r="AZ6">
            <v>26.38</v>
          </cell>
        </row>
        <row r="6">
          <cell r="BB6">
            <v>0</v>
          </cell>
          <cell r="BC6">
            <v>0</v>
          </cell>
          <cell r="BD6">
            <v>147.63</v>
          </cell>
        </row>
        <row r="6">
          <cell r="BJ6">
            <v>5690.27</v>
          </cell>
        </row>
        <row r="6">
          <cell r="BM6">
            <v>19.4254992319508</v>
          </cell>
          <cell r="BN6">
            <v>17.4816282642089</v>
          </cell>
          <cell r="BO6" t="str">
            <v>430124196509180694</v>
          </cell>
          <cell r="BP6" t="str">
            <v>劳务工</v>
          </cell>
          <cell r="BQ6">
            <v>443.72</v>
          </cell>
          <cell r="BR6" t="str">
            <v>430124196509180694</v>
          </cell>
          <cell r="BS6" t="str">
            <v>鑫起</v>
          </cell>
        </row>
        <row r="7">
          <cell r="C7" t="str">
            <v>赵亮</v>
          </cell>
          <cell r="D7" t="str">
            <v>生产制造部</v>
          </cell>
          <cell r="E7">
            <v>45814</v>
          </cell>
          <cell r="F7" t="str">
            <v>仓管员</v>
          </cell>
          <cell r="G7">
            <v>45870</v>
          </cell>
          <cell r="H7">
            <v>24</v>
          </cell>
          <cell r="I7">
            <v>29</v>
          </cell>
          <cell r="J7">
            <v>10.5</v>
          </cell>
          <cell r="K7">
            <v>52.5</v>
          </cell>
        </row>
        <row r="7">
          <cell r="O7">
            <v>2100</v>
          </cell>
        </row>
        <row r="7">
          <cell r="U7">
            <v>2100</v>
          </cell>
          <cell r="V7">
            <v>1071</v>
          </cell>
          <cell r="W7">
            <v>700</v>
          </cell>
        </row>
        <row r="7">
          <cell r="AB7">
            <v>150</v>
          </cell>
        </row>
        <row r="7">
          <cell r="AD7">
            <v>1230</v>
          </cell>
        </row>
        <row r="7">
          <cell r="AF7">
            <v>516</v>
          </cell>
          <cell r="AG7">
            <v>-50</v>
          </cell>
        </row>
        <row r="7">
          <cell r="AJ7">
            <v>-10</v>
          </cell>
        </row>
        <row r="7">
          <cell r="AM7">
            <v>5707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</row>
        <row r="7">
          <cell r="AY7">
            <v>5707</v>
          </cell>
          <cell r="AZ7">
            <v>0</v>
          </cell>
        </row>
        <row r="7">
          <cell r="BJ7">
            <v>5707</v>
          </cell>
        </row>
        <row r="7">
          <cell r="BM7">
            <v>18.7422003284072</v>
          </cell>
          <cell r="BN7">
            <v>18.7422003284072</v>
          </cell>
        </row>
        <row r="7">
          <cell r="BP7" t="str">
            <v>劳务工-劳务发放</v>
          </cell>
        </row>
        <row r="7">
          <cell r="BR7">
            <v>0</v>
          </cell>
          <cell r="BS7" t="str">
            <v>湘潭宏顺</v>
          </cell>
        </row>
        <row r="8">
          <cell r="C8" t="str">
            <v>文磊</v>
          </cell>
          <cell r="D8" t="str">
            <v>生产制造部</v>
          </cell>
          <cell r="E8">
            <v>45811</v>
          </cell>
          <cell r="F8" t="str">
            <v>仓管员</v>
          </cell>
          <cell r="G8">
            <v>45870</v>
          </cell>
          <cell r="H8">
            <v>24</v>
          </cell>
          <cell r="I8">
            <v>7.5</v>
          </cell>
          <cell r="J8">
            <v>0</v>
          </cell>
          <cell r="K8">
            <v>0</v>
          </cell>
        </row>
        <row r="8">
          <cell r="O8">
            <v>656.25</v>
          </cell>
        </row>
        <row r="8">
          <cell r="U8">
            <v>656.25</v>
          </cell>
          <cell r="V8">
            <v>0</v>
          </cell>
          <cell r="W8">
            <v>200</v>
          </cell>
        </row>
        <row r="8">
          <cell r="AB8">
            <v>51.7241379310345</v>
          </cell>
        </row>
        <row r="8">
          <cell r="AD8">
            <v>290.625</v>
          </cell>
        </row>
        <row r="8">
          <cell r="AF8">
            <v>140</v>
          </cell>
          <cell r="AG8">
            <v>-50</v>
          </cell>
        </row>
        <row r="8">
          <cell r="AI8">
            <v>-917.5</v>
          </cell>
        </row>
        <row r="8">
          <cell r="AM8">
            <v>371.1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8">
          <cell r="AY8">
            <v>371.1</v>
          </cell>
          <cell r="AZ8">
            <v>0</v>
          </cell>
        </row>
        <row r="8">
          <cell r="BD8">
            <v>146.56</v>
          </cell>
        </row>
        <row r="8">
          <cell r="BJ8">
            <v>224.54</v>
          </cell>
        </row>
        <row r="8">
          <cell r="BL8" t="str">
            <v>2025/8/12自离</v>
          </cell>
          <cell r="BM8">
            <v>4.71238095238095</v>
          </cell>
          <cell r="BN8">
            <v>2.85130158730159</v>
          </cell>
        </row>
        <row r="8">
          <cell r="BP8" t="str">
            <v>劳务工-劳务发放</v>
          </cell>
        </row>
        <row r="8">
          <cell r="BR8" t="str">
            <v>430321198808307019</v>
          </cell>
          <cell r="BS8" t="str">
            <v>湘潭宏顺</v>
          </cell>
        </row>
        <row r="9">
          <cell r="C9" t="str">
            <v>王启明</v>
          </cell>
          <cell r="D9" t="str">
            <v>生产制造部</v>
          </cell>
          <cell r="E9">
            <v>45809</v>
          </cell>
          <cell r="F9" t="str">
            <v>仓管员</v>
          </cell>
          <cell r="G9">
            <v>45870</v>
          </cell>
          <cell r="H9">
            <v>24</v>
          </cell>
          <cell r="I9">
            <v>26</v>
          </cell>
          <cell r="J9">
            <v>13</v>
          </cell>
          <cell r="K9">
            <v>21</v>
          </cell>
        </row>
        <row r="9">
          <cell r="O9">
            <v>2100</v>
          </cell>
        </row>
        <row r="9">
          <cell r="U9">
            <v>2100</v>
          </cell>
          <cell r="V9">
            <v>578</v>
          </cell>
          <cell r="W9">
            <v>700</v>
          </cell>
        </row>
        <row r="9">
          <cell r="AB9">
            <v>150</v>
          </cell>
        </row>
        <row r="9">
          <cell r="AD9">
            <v>1230</v>
          </cell>
        </row>
        <row r="9">
          <cell r="AF9">
            <v>520</v>
          </cell>
          <cell r="AG9">
            <v>-50</v>
          </cell>
        </row>
        <row r="9">
          <cell r="AM9">
            <v>5228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9">
          <cell r="AY9">
            <v>5228</v>
          </cell>
          <cell r="AZ9">
            <v>0</v>
          </cell>
        </row>
        <row r="9">
          <cell r="BD9">
            <v>165.53</v>
          </cell>
        </row>
        <row r="9">
          <cell r="BJ9">
            <v>5062.47</v>
          </cell>
        </row>
        <row r="9">
          <cell r="BM9">
            <v>19.1501831501831</v>
          </cell>
          <cell r="BN9">
            <v>18.5438461538462</v>
          </cell>
        </row>
        <row r="9">
          <cell r="BP9" t="str">
            <v>劳务工-劳务发放</v>
          </cell>
        </row>
        <row r="9">
          <cell r="BR9" t="str">
            <v>430321196709174557</v>
          </cell>
          <cell r="BS9" t="str">
            <v>湘潭宏顺</v>
          </cell>
        </row>
        <row r="10">
          <cell r="C10" t="str">
            <v>殷胜</v>
          </cell>
          <cell r="D10" t="str">
            <v>生产制造部</v>
          </cell>
          <cell r="E10">
            <v>41492</v>
          </cell>
          <cell r="F10" t="str">
            <v>库管</v>
          </cell>
          <cell r="G10">
            <v>45870</v>
          </cell>
          <cell r="H10">
            <v>24</v>
          </cell>
          <cell r="I10">
            <v>26</v>
          </cell>
          <cell r="J10">
            <v>0</v>
          </cell>
          <cell r="K10">
            <v>16</v>
          </cell>
        </row>
        <row r="10">
          <cell r="O10">
            <v>2100</v>
          </cell>
        </row>
        <row r="10">
          <cell r="U10">
            <v>2100</v>
          </cell>
          <cell r="V10">
            <v>272</v>
          </cell>
          <cell r="W10">
            <v>850</v>
          </cell>
          <cell r="X10">
            <v>220</v>
          </cell>
        </row>
        <row r="10">
          <cell r="AB10">
            <v>150</v>
          </cell>
        </row>
        <row r="10">
          <cell r="AD10">
            <v>1500</v>
          </cell>
        </row>
        <row r="10">
          <cell r="AF10">
            <v>312</v>
          </cell>
        </row>
        <row r="10">
          <cell r="AJ10">
            <v>-20</v>
          </cell>
        </row>
        <row r="10">
          <cell r="AM10">
            <v>5384</v>
          </cell>
          <cell r="AN10">
            <v>344.64</v>
          </cell>
          <cell r="AO10">
            <v>82</v>
          </cell>
          <cell r="AP10">
            <v>12.92</v>
          </cell>
          <cell r="AQ10">
            <v>15</v>
          </cell>
          <cell r="AR10">
            <v>205</v>
          </cell>
        </row>
        <row r="10">
          <cell r="AY10">
            <v>4724.44</v>
          </cell>
          <cell r="AZ10">
            <v>0</v>
          </cell>
        </row>
        <row r="10">
          <cell r="BB10">
            <v>0</v>
          </cell>
          <cell r="BC10">
            <v>0</v>
          </cell>
        </row>
        <row r="10">
          <cell r="BJ10">
            <v>4724.44</v>
          </cell>
        </row>
        <row r="10">
          <cell r="BM10">
            <v>19.7216117216117</v>
          </cell>
          <cell r="BN10">
            <v>17.305641025641</v>
          </cell>
          <cell r="BO10" t="str">
            <v>430211199107030412</v>
          </cell>
          <cell r="BP10" t="str">
            <v>合同工</v>
          </cell>
          <cell r="BQ10">
            <v>644.56</v>
          </cell>
          <cell r="BR10" t="str">
            <v>430211199107030412</v>
          </cell>
          <cell r="BS10" t="str">
            <v>光华荣昌</v>
          </cell>
        </row>
        <row r="11">
          <cell r="C11" t="str">
            <v>邹彬彬</v>
          </cell>
          <cell r="D11" t="str">
            <v>生产制造部</v>
          </cell>
          <cell r="E11">
            <v>45708</v>
          </cell>
          <cell r="F11" t="str">
            <v>库管</v>
          </cell>
          <cell r="G11">
            <v>45870</v>
          </cell>
          <cell r="H11">
            <v>24</v>
          </cell>
          <cell r="I11">
            <v>28</v>
          </cell>
          <cell r="J11">
            <v>14</v>
          </cell>
          <cell r="K11">
            <v>42</v>
          </cell>
        </row>
        <row r="11">
          <cell r="O11">
            <v>2100</v>
          </cell>
        </row>
        <row r="11">
          <cell r="U11">
            <v>2100</v>
          </cell>
          <cell r="V11">
            <v>952</v>
          </cell>
          <cell r="W11">
            <v>850</v>
          </cell>
        </row>
        <row r="11">
          <cell r="AB11">
            <v>150</v>
          </cell>
        </row>
        <row r="11">
          <cell r="AD11">
            <v>1500</v>
          </cell>
        </row>
        <row r="11">
          <cell r="AF11">
            <v>560</v>
          </cell>
        </row>
        <row r="11">
          <cell r="AJ11">
            <v>-20</v>
          </cell>
        </row>
        <row r="11">
          <cell r="AM11">
            <v>6092</v>
          </cell>
          <cell r="AN11">
            <v>344.64</v>
          </cell>
          <cell r="AO11">
            <v>86.16</v>
          </cell>
          <cell r="AP11">
            <v>12.92</v>
          </cell>
          <cell r="AQ11">
            <v>15</v>
          </cell>
        </row>
        <row r="11">
          <cell r="AY11">
            <v>5633.28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5633.28</v>
          </cell>
        </row>
        <row r="11">
          <cell r="BM11">
            <v>20.7210884353741</v>
          </cell>
          <cell r="BN11">
            <v>19.1608163265306</v>
          </cell>
          <cell r="BO11" t="str">
            <v>432524199310095422</v>
          </cell>
          <cell r="BP11" t="str">
            <v>合同工</v>
          </cell>
          <cell r="BQ11">
            <v>443.72</v>
          </cell>
          <cell r="BR11" t="str">
            <v>432524199310095422</v>
          </cell>
          <cell r="BS11" t="str">
            <v>光华荣昌</v>
          </cell>
        </row>
        <row r="12">
          <cell r="C12" t="str">
            <v>何柒林</v>
          </cell>
          <cell r="D12" t="str">
            <v>生产制造部</v>
          </cell>
          <cell r="E12">
            <v>45658</v>
          </cell>
          <cell r="F12" t="str">
            <v>电工</v>
          </cell>
          <cell r="G12">
            <v>45870</v>
          </cell>
          <cell r="H12">
            <v>24</v>
          </cell>
          <cell r="I12">
            <v>31</v>
          </cell>
        </row>
        <row r="12">
          <cell r="N12">
            <v>3487.5</v>
          </cell>
          <cell r="O12">
            <v>2583.33333333333</v>
          </cell>
        </row>
        <row r="12">
          <cell r="U12">
            <v>6070.83333333333</v>
          </cell>
        </row>
        <row r="12">
          <cell r="W12">
            <v>645.833333333333</v>
          </cell>
        </row>
        <row r="12">
          <cell r="AB12">
            <v>150</v>
          </cell>
        </row>
        <row r="12">
          <cell r="AF12">
            <v>620</v>
          </cell>
          <cell r="AG12">
            <v>-50</v>
          </cell>
        </row>
        <row r="12">
          <cell r="AJ12">
            <v>-10</v>
          </cell>
        </row>
        <row r="12">
          <cell r="AM12">
            <v>7426.67</v>
          </cell>
          <cell r="AN12">
            <v>344.64</v>
          </cell>
          <cell r="AO12">
            <v>80.54</v>
          </cell>
          <cell r="AP12">
            <v>12.92</v>
          </cell>
          <cell r="AQ12">
            <v>15</v>
          </cell>
        </row>
        <row r="12">
          <cell r="AY12">
            <v>6973.57</v>
          </cell>
          <cell r="AZ12">
            <v>59.65</v>
          </cell>
        </row>
        <row r="12">
          <cell r="BB12">
            <v>0</v>
          </cell>
          <cell r="BC12">
            <v>0</v>
          </cell>
        </row>
        <row r="12">
          <cell r="BJ12">
            <v>6913.92</v>
          </cell>
        </row>
        <row r="12">
          <cell r="BM12">
            <v>22.8161904761905</v>
          </cell>
          <cell r="BN12">
            <v>21.2409216589862</v>
          </cell>
          <cell r="BO12" t="str">
            <v>430203197604116015</v>
          </cell>
          <cell r="BP12" t="str">
            <v>合同工</v>
          </cell>
          <cell r="BQ12">
            <v>438.1</v>
          </cell>
          <cell r="BR12" t="str">
            <v>430203197604116015</v>
          </cell>
          <cell r="BS12" t="str">
            <v>光华荣昌</v>
          </cell>
        </row>
        <row r="13">
          <cell r="C13" t="str">
            <v>周建华</v>
          </cell>
          <cell r="D13" t="str">
            <v>生产制造部</v>
          </cell>
          <cell r="E13">
            <v>45802</v>
          </cell>
          <cell r="F13" t="str">
            <v>电工</v>
          </cell>
          <cell r="G13">
            <v>45870</v>
          </cell>
          <cell r="H13">
            <v>24</v>
          </cell>
          <cell r="I13">
            <v>23</v>
          </cell>
        </row>
        <row r="13">
          <cell r="N13">
            <v>2587.5</v>
          </cell>
          <cell r="O13">
            <v>1916.66666666667</v>
          </cell>
        </row>
        <row r="13">
          <cell r="U13">
            <v>4504.16666666667</v>
          </cell>
        </row>
        <row r="13">
          <cell r="W13">
            <v>479.166666666667</v>
          </cell>
        </row>
        <row r="13">
          <cell r="AB13">
            <v>150</v>
          </cell>
        </row>
        <row r="13">
          <cell r="AF13">
            <v>460</v>
          </cell>
          <cell r="AG13">
            <v>-50</v>
          </cell>
        </row>
        <row r="13">
          <cell r="AJ13">
            <v>-30</v>
          </cell>
        </row>
        <row r="13">
          <cell r="AM13">
            <v>5513.33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5513.33</v>
          </cell>
          <cell r="AZ13">
            <v>0</v>
          </cell>
        </row>
        <row r="13">
          <cell r="BC13">
            <v>0</v>
          </cell>
        </row>
        <row r="13">
          <cell r="BJ13">
            <v>5513.33</v>
          </cell>
        </row>
        <row r="13">
          <cell r="BM13">
            <v>22.8295238095238</v>
          </cell>
          <cell r="BN13">
            <v>22.8295238095238</v>
          </cell>
        </row>
        <row r="13">
          <cell r="BP13" t="str">
            <v>劳务工-劳务发放</v>
          </cell>
          <cell r="BQ13">
            <v>0</v>
          </cell>
          <cell r="BR13" t="str">
            <v>430321196701185593</v>
          </cell>
          <cell r="BS13" t="str">
            <v>湘潭宏顺</v>
          </cell>
        </row>
        <row r="14">
          <cell r="C14" t="str">
            <v>赖金龙</v>
          </cell>
          <cell r="D14" t="str">
            <v>生产制造部</v>
          </cell>
          <cell r="E14">
            <v>45810</v>
          </cell>
          <cell r="F14" t="str">
            <v>电工</v>
          </cell>
          <cell r="G14">
            <v>45870</v>
          </cell>
          <cell r="H14">
            <v>24</v>
          </cell>
          <cell r="I14">
            <v>27</v>
          </cell>
        </row>
        <row r="14">
          <cell r="N14">
            <v>3037.5</v>
          </cell>
          <cell r="O14">
            <v>2250</v>
          </cell>
          <cell r="P14">
            <v>0</v>
          </cell>
        </row>
        <row r="14">
          <cell r="R14">
            <v>0</v>
          </cell>
        </row>
        <row r="14">
          <cell r="U14">
            <v>5287.5</v>
          </cell>
        </row>
        <row r="14">
          <cell r="W14">
            <v>562.5</v>
          </cell>
        </row>
        <row r="14">
          <cell r="AB14">
            <v>150</v>
          </cell>
        </row>
        <row r="14">
          <cell r="AF14">
            <v>540</v>
          </cell>
        </row>
        <row r="14">
          <cell r="AJ14">
            <v>-30</v>
          </cell>
        </row>
        <row r="14">
          <cell r="AM14">
            <v>6510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Y14">
            <v>6510</v>
          </cell>
          <cell r="AZ14">
            <v>0</v>
          </cell>
        </row>
        <row r="14">
          <cell r="BD14">
            <v>160.83</v>
          </cell>
        </row>
        <row r="14">
          <cell r="BJ14">
            <v>6349.17</v>
          </cell>
        </row>
        <row r="14">
          <cell r="BM14">
            <v>22.962962962963</v>
          </cell>
          <cell r="BN14">
            <v>22.3956613756614</v>
          </cell>
        </row>
        <row r="14">
          <cell r="BP14" t="str">
            <v>劳务工-劳务发放</v>
          </cell>
        </row>
        <row r="14">
          <cell r="BR14" t="str">
            <v>430321198801019014</v>
          </cell>
          <cell r="BS14" t="str">
            <v>湘潭宏顺</v>
          </cell>
        </row>
        <row r="15">
          <cell r="C15" t="str">
            <v>王虎彪</v>
          </cell>
          <cell r="D15" t="str">
            <v>生产制造部</v>
          </cell>
          <cell r="E15">
            <v>44743</v>
          </cell>
          <cell r="F15" t="str">
            <v>发泡操作工</v>
          </cell>
          <cell r="G15">
            <v>45870</v>
          </cell>
          <cell r="H15">
            <v>24</v>
          </cell>
          <cell r="I15">
            <v>29</v>
          </cell>
        </row>
        <row r="15">
          <cell r="N15">
            <v>6000</v>
          </cell>
        </row>
        <row r="15">
          <cell r="R15">
            <v>300</v>
          </cell>
        </row>
        <row r="15">
          <cell r="U15">
            <v>6300</v>
          </cell>
        </row>
        <row r="15">
          <cell r="W15">
            <v>537.708333333333</v>
          </cell>
          <cell r="X15">
            <v>60</v>
          </cell>
        </row>
        <row r="15">
          <cell r="AB15">
            <v>150</v>
          </cell>
        </row>
        <row r="15">
          <cell r="AD15">
            <v>604.166666666667</v>
          </cell>
        </row>
        <row r="15">
          <cell r="AF15">
            <v>580</v>
          </cell>
          <cell r="AG15">
            <v>-20</v>
          </cell>
        </row>
        <row r="15">
          <cell r="AJ15">
            <v>-20</v>
          </cell>
        </row>
        <row r="15">
          <cell r="AM15">
            <v>8191.88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</row>
        <row r="15">
          <cell r="AY15">
            <v>7733.16</v>
          </cell>
          <cell r="AZ15">
            <v>82.44</v>
          </cell>
        </row>
        <row r="15">
          <cell r="BB15">
            <v>0</v>
          </cell>
          <cell r="BC15">
            <v>0</v>
          </cell>
          <cell r="BD15">
            <v>59.38</v>
          </cell>
        </row>
        <row r="15">
          <cell r="BJ15">
            <v>7591.34</v>
          </cell>
        </row>
        <row r="15">
          <cell r="BM15">
            <v>26.9027257799672</v>
          </cell>
          <cell r="BN15">
            <v>24.9305090311987</v>
          </cell>
          <cell r="BO15" t="str">
            <v>430221197608157116</v>
          </cell>
          <cell r="BP15" t="str">
            <v>劳务工</v>
          </cell>
          <cell r="BQ15">
            <v>443.72</v>
          </cell>
          <cell r="BR15" t="str">
            <v>430221197608157116</v>
          </cell>
          <cell r="BS15" t="str">
            <v>鑫起</v>
          </cell>
        </row>
        <row r="16">
          <cell r="C16" t="str">
            <v>麻志超</v>
          </cell>
          <cell r="D16" t="str">
            <v>生产制造部</v>
          </cell>
          <cell r="E16">
            <v>44741</v>
          </cell>
          <cell r="F16" t="str">
            <v>设备维护及模具工程师</v>
          </cell>
          <cell r="G16">
            <v>45870</v>
          </cell>
          <cell r="H16">
            <v>24</v>
          </cell>
          <cell r="I16">
            <v>29</v>
          </cell>
        </row>
        <row r="16">
          <cell r="N16">
            <v>4500</v>
          </cell>
          <cell r="O16">
            <v>937.5</v>
          </cell>
        </row>
        <row r="16">
          <cell r="U16">
            <v>5437.5</v>
          </cell>
        </row>
        <row r="16">
          <cell r="W16">
            <v>592.083333333333</v>
          </cell>
          <cell r="X16">
            <v>60</v>
          </cell>
        </row>
        <row r="16">
          <cell r="AB16">
            <v>150</v>
          </cell>
        </row>
        <row r="16">
          <cell r="AD16">
            <v>1161.85897435897</v>
          </cell>
        </row>
        <row r="16">
          <cell r="AF16">
            <v>580</v>
          </cell>
        </row>
        <row r="16">
          <cell r="AM16">
            <v>7981.44</v>
          </cell>
          <cell r="AN16">
            <v>440</v>
          </cell>
          <cell r="AO16">
            <v>110</v>
          </cell>
          <cell r="AP16">
            <v>16.5</v>
          </cell>
          <cell r="AQ16">
            <v>15</v>
          </cell>
        </row>
        <row r="16">
          <cell r="AY16">
            <v>7399.94</v>
          </cell>
          <cell r="AZ16">
            <v>72.44</v>
          </cell>
        </row>
        <row r="16">
          <cell r="BB16">
            <v>0</v>
          </cell>
          <cell r="BC16">
            <v>0</v>
          </cell>
          <cell r="BD16">
            <v>59.38</v>
          </cell>
        </row>
        <row r="16">
          <cell r="BJ16">
            <v>7268.12</v>
          </cell>
        </row>
        <row r="16">
          <cell r="BM16">
            <v>26.2116256157635</v>
          </cell>
          <cell r="BN16">
            <v>23.8690311986864</v>
          </cell>
          <cell r="BO16" t="str">
            <v>433124196808279056</v>
          </cell>
          <cell r="BP16" t="str">
            <v>劳务工</v>
          </cell>
          <cell r="BQ16">
            <v>566.5</v>
          </cell>
          <cell r="BR16" t="str">
            <v>433124196808279056</v>
          </cell>
          <cell r="BS16" t="str">
            <v>鑫起</v>
          </cell>
        </row>
        <row r="17">
          <cell r="C17" t="str">
            <v>赵新辉</v>
          </cell>
          <cell r="D17" t="str">
            <v>生产制造部</v>
          </cell>
          <cell r="E17">
            <v>41689</v>
          </cell>
          <cell r="F17" t="str">
            <v>发泡设备维修</v>
          </cell>
          <cell r="G17">
            <v>45870</v>
          </cell>
          <cell r="H17">
            <v>26</v>
          </cell>
          <cell r="I17">
            <v>31</v>
          </cell>
        </row>
        <row r="17">
          <cell r="M17">
            <v>103.569958064516</v>
          </cell>
          <cell r="N17">
            <v>3210.6687</v>
          </cell>
          <cell r="O17">
            <v>1776.53846153846</v>
          </cell>
          <cell r="P17">
            <v>0</v>
          </cell>
        </row>
        <row r="17">
          <cell r="R17">
            <v>300</v>
          </cell>
        </row>
        <row r="17">
          <cell r="U17">
            <v>5287.20716153846</v>
          </cell>
        </row>
        <row r="17">
          <cell r="W17">
            <v>291</v>
          </cell>
          <cell r="X17">
            <v>220</v>
          </cell>
        </row>
        <row r="17">
          <cell r="AA17">
            <v>248</v>
          </cell>
          <cell r="AB17">
            <v>150</v>
          </cell>
        </row>
        <row r="17">
          <cell r="AD17">
            <v>1000</v>
          </cell>
        </row>
        <row r="17">
          <cell r="AF17">
            <v>620</v>
          </cell>
        </row>
        <row r="17">
          <cell r="AM17">
            <v>7816.21</v>
          </cell>
          <cell r="AN17">
            <v>344.64</v>
          </cell>
          <cell r="AO17">
            <v>86.16</v>
          </cell>
          <cell r="AP17">
            <v>12.92</v>
          </cell>
          <cell r="AQ17">
            <v>15</v>
          </cell>
          <cell r="AR17">
            <v>215</v>
          </cell>
        </row>
        <row r="17">
          <cell r="AY17">
            <v>7142.49</v>
          </cell>
          <cell r="AZ17">
            <v>64.73</v>
          </cell>
        </row>
        <row r="17">
          <cell r="BB17">
            <v>0</v>
          </cell>
          <cell r="BC17">
            <v>0</v>
          </cell>
        </row>
        <row r="17">
          <cell r="BJ17">
            <v>7077.76</v>
          </cell>
        </row>
        <row r="17">
          <cell r="BM17">
            <v>24.0129339477727</v>
          </cell>
          <cell r="BN17">
            <v>21.7442703533026</v>
          </cell>
          <cell r="BO17" t="str">
            <v>430423198210115811</v>
          </cell>
          <cell r="BP17" t="str">
            <v>合同工</v>
          </cell>
          <cell r="BQ17">
            <v>658.72</v>
          </cell>
          <cell r="BR17" t="str">
            <v>430423198210115811</v>
          </cell>
          <cell r="BS17" t="str">
            <v>光华荣昌</v>
          </cell>
        </row>
        <row r="18">
          <cell r="C18" t="str">
            <v>肖燕丹</v>
          </cell>
          <cell r="D18" t="str">
            <v>生产制造部</v>
          </cell>
          <cell r="E18">
            <v>44801</v>
          </cell>
          <cell r="F18" t="str">
            <v>发泡班长</v>
          </cell>
          <cell r="G18">
            <v>45870</v>
          </cell>
          <cell r="H18">
            <v>26</v>
          </cell>
          <cell r="I18">
            <v>26.5</v>
          </cell>
        </row>
        <row r="18">
          <cell r="M18">
            <v>14.686358490566</v>
          </cell>
          <cell r="N18">
            <v>389.1885</v>
          </cell>
          <cell r="O18">
            <v>1518.65384615385</v>
          </cell>
          <cell r="P18">
            <v>0</v>
          </cell>
        </row>
        <row r="18">
          <cell r="R18">
            <v>300</v>
          </cell>
        </row>
        <row r="18">
          <cell r="U18">
            <v>2207.84234615385</v>
          </cell>
        </row>
        <row r="18">
          <cell r="W18">
            <v>294</v>
          </cell>
          <cell r="X18">
            <v>40</v>
          </cell>
        </row>
        <row r="18">
          <cell r="AA18">
            <v>212</v>
          </cell>
          <cell r="AB18">
            <v>150</v>
          </cell>
        </row>
        <row r="18">
          <cell r="AD18">
            <v>250</v>
          </cell>
        </row>
        <row r="18">
          <cell r="AF18">
            <v>352</v>
          </cell>
          <cell r="AG18">
            <v>-45</v>
          </cell>
        </row>
        <row r="18">
          <cell r="AM18">
            <v>3460.84</v>
          </cell>
          <cell r="AN18">
            <v>344.64</v>
          </cell>
          <cell r="AO18">
            <v>81.06</v>
          </cell>
          <cell r="AP18">
            <v>12.92</v>
          </cell>
          <cell r="AQ18">
            <v>15</v>
          </cell>
          <cell r="AR18">
            <v>205</v>
          </cell>
        </row>
        <row r="18">
          <cell r="AY18">
            <v>2802.22</v>
          </cell>
          <cell r="AZ18">
            <v>0</v>
          </cell>
        </row>
        <row r="18">
          <cell r="BB18">
            <v>0</v>
          </cell>
          <cell r="BC18">
            <v>0</v>
          </cell>
        </row>
        <row r="18">
          <cell r="BJ18">
            <v>2802.22</v>
          </cell>
        </row>
        <row r="18">
          <cell r="BM18">
            <v>12.4378796046721</v>
          </cell>
          <cell r="BN18">
            <v>10.0708715184187</v>
          </cell>
          <cell r="BO18" t="str">
            <v>43032119730510854X</v>
          </cell>
          <cell r="BP18" t="str">
            <v>合同工</v>
          </cell>
          <cell r="BQ18">
            <v>643.62</v>
          </cell>
          <cell r="BR18" t="str">
            <v>43032119730510854X</v>
          </cell>
          <cell r="BS18" t="str">
            <v>光华荣昌</v>
          </cell>
        </row>
        <row r="19">
          <cell r="C19" t="str">
            <v>左昌福</v>
          </cell>
          <cell r="D19" t="str">
            <v>生产制造部</v>
          </cell>
          <cell r="E19">
            <v>43554</v>
          </cell>
          <cell r="F19" t="str">
            <v>发泡操作工</v>
          </cell>
          <cell r="G19">
            <v>45870</v>
          </cell>
          <cell r="H19">
            <v>26</v>
          </cell>
          <cell r="I19">
            <v>30</v>
          </cell>
        </row>
        <row r="19">
          <cell r="M19">
            <v>113.397906666667</v>
          </cell>
          <cell r="N19">
            <v>3401.9372</v>
          </cell>
          <cell r="O19">
            <v>1719.23076923077</v>
          </cell>
          <cell r="P19">
            <v>0</v>
          </cell>
        </row>
        <row r="19">
          <cell r="R19">
            <v>300</v>
          </cell>
        </row>
        <row r="19">
          <cell r="U19">
            <v>5421.16796923077</v>
          </cell>
        </row>
        <row r="19">
          <cell r="W19">
            <v>282</v>
          </cell>
          <cell r="X19">
            <v>120</v>
          </cell>
        </row>
        <row r="19">
          <cell r="AA19">
            <v>240</v>
          </cell>
          <cell r="AB19">
            <v>150</v>
          </cell>
        </row>
        <row r="19">
          <cell r="AD19">
            <v>860</v>
          </cell>
        </row>
        <row r="19">
          <cell r="AF19">
            <v>600</v>
          </cell>
        </row>
        <row r="19">
          <cell r="AM19">
            <v>7673.17</v>
          </cell>
          <cell r="AN19">
            <v>344.64</v>
          </cell>
          <cell r="AO19">
            <v>86.16</v>
          </cell>
          <cell r="AP19">
            <v>12.92</v>
          </cell>
          <cell r="AQ19">
            <v>15</v>
          </cell>
          <cell r="AR19">
            <v>211</v>
          </cell>
        </row>
        <row r="19">
          <cell r="AY19">
            <v>7003.45</v>
          </cell>
          <cell r="AZ19">
            <v>60.55</v>
          </cell>
        </row>
        <row r="19">
          <cell r="BB19">
            <v>0</v>
          </cell>
          <cell r="BC19">
            <v>0</v>
          </cell>
          <cell r="BD19">
            <v>31.2</v>
          </cell>
        </row>
        <row r="19">
          <cell r="BJ19">
            <v>6911.7</v>
          </cell>
        </row>
        <row r="19">
          <cell r="BM19">
            <v>24.3592698412698</v>
          </cell>
          <cell r="BN19">
            <v>21.9419047619048</v>
          </cell>
          <cell r="BO19" t="str">
            <v>430281199707024314</v>
          </cell>
          <cell r="BP19" t="str">
            <v>合同工</v>
          </cell>
          <cell r="BQ19">
            <v>654.72</v>
          </cell>
          <cell r="BR19" t="str">
            <v>430281199707024314</v>
          </cell>
          <cell r="BS19" t="str">
            <v>光华荣昌</v>
          </cell>
        </row>
        <row r="20">
          <cell r="C20" t="str">
            <v>吴国秋</v>
          </cell>
          <cell r="D20" t="str">
            <v>生产制造部</v>
          </cell>
          <cell r="E20">
            <v>41956</v>
          </cell>
          <cell r="F20" t="str">
            <v>发泡操作工</v>
          </cell>
          <cell r="G20">
            <v>45870</v>
          </cell>
          <cell r="H20">
            <v>26</v>
          </cell>
          <cell r="I20">
            <v>29</v>
          </cell>
        </row>
        <row r="20">
          <cell r="M20">
            <v>110.179929655172</v>
          </cell>
          <cell r="N20">
            <v>3195.21796</v>
          </cell>
          <cell r="O20">
            <v>1661.92307692308</v>
          </cell>
          <cell r="P20">
            <v>100</v>
          </cell>
        </row>
        <row r="20">
          <cell r="R20">
            <v>300</v>
          </cell>
        </row>
        <row r="20">
          <cell r="U20">
            <v>5257.14103692308</v>
          </cell>
        </row>
        <row r="20">
          <cell r="W20">
            <v>273</v>
          </cell>
          <cell r="X20">
            <v>200</v>
          </cell>
        </row>
        <row r="20">
          <cell r="AA20">
            <v>232</v>
          </cell>
          <cell r="AB20">
            <v>150</v>
          </cell>
        </row>
        <row r="20">
          <cell r="AD20">
            <v>700</v>
          </cell>
        </row>
        <row r="20">
          <cell r="AF20">
            <v>580</v>
          </cell>
          <cell r="AG20">
            <v>-20</v>
          </cell>
        </row>
        <row r="20">
          <cell r="AJ20">
            <v>-10</v>
          </cell>
        </row>
        <row r="20">
          <cell r="AM20">
            <v>7362.14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  <cell r="AR20">
            <v>184</v>
          </cell>
        </row>
        <row r="20">
          <cell r="AY20">
            <v>6719.42</v>
          </cell>
          <cell r="AZ20">
            <v>52.03</v>
          </cell>
        </row>
        <row r="20">
          <cell r="BB20">
            <v>0</v>
          </cell>
          <cell r="BC20">
            <v>0</v>
          </cell>
        </row>
        <row r="20">
          <cell r="BJ20">
            <v>6667.39</v>
          </cell>
        </row>
        <row r="20">
          <cell r="BM20">
            <v>24.1777996715928</v>
          </cell>
          <cell r="BN20">
            <v>21.8961904761905</v>
          </cell>
          <cell r="BO20" t="str">
            <v>430221198608302314</v>
          </cell>
          <cell r="BP20" t="str">
            <v>合同工</v>
          </cell>
          <cell r="BQ20">
            <v>627.72</v>
          </cell>
          <cell r="BR20" t="str">
            <v>430221198608302314</v>
          </cell>
          <cell r="BS20" t="str">
            <v>光华荣昌</v>
          </cell>
        </row>
        <row r="21">
          <cell r="C21" t="str">
            <v>张迪辉</v>
          </cell>
          <cell r="D21" t="str">
            <v>生产制造部</v>
          </cell>
          <cell r="E21">
            <v>43669</v>
          </cell>
          <cell r="F21" t="str">
            <v>发泡操作工</v>
          </cell>
          <cell r="G21">
            <v>45870</v>
          </cell>
          <cell r="H21">
            <v>26</v>
          </cell>
          <cell r="I21">
            <v>30</v>
          </cell>
        </row>
        <row r="21">
          <cell r="M21">
            <v>99.7877</v>
          </cell>
          <cell r="N21">
            <v>2993.631</v>
          </cell>
          <cell r="O21">
            <v>1719.23076923077</v>
          </cell>
          <cell r="P21">
            <v>150</v>
          </cell>
        </row>
        <row r="21">
          <cell r="R21">
            <v>300</v>
          </cell>
        </row>
        <row r="21">
          <cell r="U21">
            <v>5162.86176923077</v>
          </cell>
        </row>
        <row r="21">
          <cell r="W21">
            <v>282</v>
          </cell>
          <cell r="X21">
            <v>120</v>
          </cell>
        </row>
        <row r="21">
          <cell r="AA21">
            <v>240</v>
          </cell>
          <cell r="AB21">
            <v>150</v>
          </cell>
        </row>
        <row r="21">
          <cell r="AD21">
            <v>700</v>
          </cell>
        </row>
        <row r="21">
          <cell r="AF21">
            <v>600</v>
          </cell>
        </row>
        <row r="21">
          <cell r="AJ21">
            <v>-10</v>
          </cell>
        </row>
        <row r="21">
          <cell r="AM21">
            <v>7244.86</v>
          </cell>
          <cell r="AN21">
            <v>344.64</v>
          </cell>
          <cell r="AO21">
            <v>86.16</v>
          </cell>
          <cell r="AP21">
            <v>12.92</v>
          </cell>
          <cell r="AQ21">
            <v>15</v>
          </cell>
        </row>
        <row r="21">
          <cell r="AY21">
            <v>6786.14</v>
          </cell>
          <cell r="AZ21">
            <v>54.03</v>
          </cell>
        </row>
        <row r="21">
          <cell r="BB21">
            <v>0</v>
          </cell>
          <cell r="BC21">
            <v>0</v>
          </cell>
        </row>
        <row r="21">
          <cell r="BJ21">
            <v>6732.11</v>
          </cell>
        </row>
        <row r="21">
          <cell r="BM21">
            <v>22.9995555555556</v>
          </cell>
          <cell r="BN21">
            <v>21.3717777777778</v>
          </cell>
          <cell r="BO21" t="str">
            <v>430202197307261033</v>
          </cell>
          <cell r="BP21" t="str">
            <v>劳务工</v>
          </cell>
          <cell r="BQ21">
            <v>443.72</v>
          </cell>
          <cell r="BR21" t="str">
            <v>430202197307261033</v>
          </cell>
          <cell r="BS21" t="str">
            <v>鑫起</v>
          </cell>
        </row>
        <row r="22">
          <cell r="C22" t="str">
            <v>毛伟</v>
          </cell>
          <cell r="D22" t="str">
            <v>生产制造部</v>
          </cell>
          <cell r="E22">
            <v>41234</v>
          </cell>
          <cell r="F22" t="str">
            <v>发泡操作工</v>
          </cell>
          <cell r="G22">
            <v>45870</v>
          </cell>
          <cell r="H22">
            <v>26</v>
          </cell>
          <cell r="I22">
            <v>30</v>
          </cell>
        </row>
        <row r="22">
          <cell r="M22">
            <v>92.2981925</v>
          </cell>
          <cell r="N22">
            <v>2768.945775</v>
          </cell>
          <cell r="O22">
            <v>1719.23076923077</v>
          </cell>
          <cell r="P22">
            <v>0</v>
          </cell>
        </row>
        <row r="22">
          <cell r="R22">
            <v>300</v>
          </cell>
        </row>
        <row r="22">
          <cell r="U22">
            <v>4788.17654423077</v>
          </cell>
        </row>
        <row r="22">
          <cell r="W22">
            <v>270</v>
          </cell>
          <cell r="X22">
            <v>240</v>
          </cell>
        </row>
        <row r="22">
          <cell r="AA22">
            <v>240</v>
          </cell>
          <cell r="AB22">
            <v>150</v>
          </cell>
        </row>
        <row r="22">
          <cell r="AD22">
            <v>200</v>
          </cell>
        </row>
        <row r="22">
          <cell r="AF22">
            <v>600</v>
          </cell>
        </row>
        <row r="22">
          <cell r="AM22">
            <v>6488.18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</row>
        <row r="22"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1500</v>
          </cell>
        </row>
        <row r="22">
          <cell r="AY22">
            <v>4529.46</v>
          </cell>
          <cell r="AZ22">
            <v>0</v>
          </cell>
        </row>
        <row r="22">
          <cell r="BB22">
            <v>0</v>
          </cell>
          <cell r="BC22">
            <v>1500</v>
          </cell>
        </row>
        <row r="22">
          <cell r="BJ22">
            <v>6029.46</v>
          </cell>
        </row>
        <row r="22">
          <cell r="BM22">
            <v>20.5973968253968</v>
          </cell>
          <cell r="BN22">
            <v>19.1411428571429</v>
          </cell>
          <cell r="BO22" t="str">
            <v>432930196510231818</v>
          </cell>
          <cell r="BP22" t="str">
            <v>劳务工</v>
          </cell>
          <cell r="BQ22">
            <v>443.72</v>
          </cell>
          <cell r="BR22" t="str">
            <v>432930196510231818</v>
          </cell>
          <cell r="BS22" t="str">
            <v>鑫起</v>
          </cell>
        </row>
        <row r="23">
          <cell r="C23" t="str">
            <v>王西明</v>
          </cell>
          <cell r="D23" t="str">
            <v>生产制造部</v>
          </cell>
          <cell r="E23">
            <v>44754</v>
          </cell>
          <cell r="F23" t="str">
            <v>发泡操作工</v>
          </cell>
          <cell r="G23">
            <v>45870</v>
          </cell>
          <cell r="H23">
            <v>26</v>
          </cell>
          <cell r="I23">
            <v>30</v>
          </cell>
        </row>
        <row r="23">
          <cell r="M23">
            <v>110.104573333333</v>
          </cell>
          <cell r="N23">
            <v>3303.1372</v>
          </cell>
          <cell r="O23">
            <v>1719.23076923077</v>
          </cell>
          <cell r="P23">
            <v>200</v>
          </cell>
        </row>
        <row r="23">
          <cell r="R23">
            <v>300</v>
          </cell>
        </row>
        <row r="23">
          <cell r="U23">
            <v>5522.36796923077</v>
          </cell>
        </row>
        <row r="23">
          <cell r="W23">
            <v>282</v>
          </cell>
          <cell r="X23">
            <v>60</v>
          </cell>
        </row>
        <row r="23">
          <cell r="AA23">
            <v>240</v>
          </cell>
          <cell r="AB23">
            <v>150</v>
          </cell>
        </row>
        <row r="23">
          <cell r="AD23">
            <v>300</v>
          </cell>
        </row>
        <row r="23">
          <cell r="AF23">
            <v>600</v>
          </cell>
          <cell r="AG23">
            <v>-10</v>
          </cell>
        </row>
        <row r="23">
          <cell r="AJ23">
            <v>-10</v>
          </cell>
        </row>
        <row r="23">
          <cell r="AM23">
            <v>7134.37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</row>
        <row r="23">
          <cell r="AY23">
            <v>6675.65</v>
          </cell>
          <cell r="AZ23">
            <v>50.72</v>
          </cell>
        </row>
        <row r="23">
          <cell r="BB23">
            <v>0</v>
          </cell>
          <cell r="BC23">
            <v>0</v>
          </cell>
        </row>
        <row r="23">
          <cell r="BJ23">
            <v>6624.93</v>
          </cell>
        </row>
        <row r="23">
          <cell r="BM23">
            <v>22.6487936507936</v>
          </cell>
          <cell r="BN23">
            <v>21.0315238095238</v>
          </cell>
          <cell r="BO23" t="str">
            <v>430221197210013518</v>
          </cell>
          <cell r="BP23" t="str">
            <v>劳务工</v>
          </cell>
          <cell r="BQ23">
            <v>443.72</v>
          </cell>
          <cell r="BR23" t="str">
            <v>430221197210013518</v>
          </cell>
          <cell r="BS23" t="str">
            <v>鑫起</v>
          </cell>
        </row>
        <row r="24">
          <cell r="C24" t="str">
            <v>陈爱军</v>
          </cell>
          <cell r="D24" t="str">
            <v>生产制造部</v>
          </cell>
          <cell r="E24">
            <v>44803</v>
          </cell>
          <cell r="F24" t="str">
            <v>发泡操作工</v>
          </cell>
          <cell r="G24">
            <v>45870</v>
          </cell>
          <cell r="H24">
            <v>26</v>
          </cell>
          <cell r="I24">
            <v>30</v>
          </cell>
        </row>
        <row r="24">
          <cell r="M24">
            <v>110.104573333333</v>
          </cell>
          <cell r="N24">
            <v>3303.1372</v>
          </cell>
          <cell r="O24">
            <v>1719.23076923077</v>
          </cell>
          <cell r="P24">
            <v>100</v>
          </cell>
        </row>
        <row r="24">
          <cell r="R24">
            <v>300</v>
          </cell>
        </row>
        <row r="24">
          <cell r="U24">
            <v>5422.36796923077</v>
          </cell>
        </row>
        <row r="24">
          <cell r="W24">
            <v>273</v>
          </cell>
          <cell r="X24">
            <v>40</v>
          </cell>
        </row>
        <row r="24">
          <cell r="AA24">
            <v>240</v>
          </cell>
          <cell r="AB24">
            <v>150</v>
          </cell>
        </row>
        <row r="24">
          <cell r="AD24">
            <v>200</v>
          </cell>
        </row>
        <row r="24">
          <cell r="AF24">
            <v>600</v>
          </cell>
        </row>
        <row r="24">
          <cell r="AM24">
            <v>6925.37</v>
          </cell>
          <cell r="AN24">
            <v>344.64</v>
          </cell>
          <cell r="AO24">
            <v>86.16</v>
          </cell>
          <cell r="AP24">
            <v>12.92</v>
          </cell>
          <cell r="AQ24">
            <v>15</v>
          </cell>
        </row>
        <row r="24">
          <cell r="AY24">
            <v>6466.65</v>
          </cell>
          <cell r="AZ24">
            <v>44.45</v>
          </cell>
        </row>
        <row r="24">
          <cell r="BB24">
            <v>0</v>
          </cell>
          <cell r="BC24">
            <v>0</v>
          </cell>
        </row>
        <row r="24">
          <cell r="BJ24">
            <v>6422.2</v>
          </cell>
        </row>
        <row r="24">
          <cell r="BM24">
            <v>21.9853015873016</v>
          </cell>
          <cell r="BN24">
            <v>20.3879365079365</v>
          </cell>
          <cell r="BO24" t="str">
            <v>432621197509014113</v>
          </cell>
          <cell r="BP24" t="str">
            <v>劳务工</v>
          </cell>
          <cell r="BQ24">
            <v>443.72</v>
          </cell>
          <cell r="BR24" t="str">
            <v>432621197509014113</v>
          </cell>
          <cell r="BS24" t="str">
            <v>鑫起</v>
          </cell>
        </row>
        <row r="25">
          <cell r="C25" t="str">
            <v>肖春菊</v>
          </cell>
          <cell r="D25" t="str">
            <v>生产制造部</v>
          </cell>
          <cell r="E25">
            <v>44805</v>
          </cell>
          <cell r="F25" t="str">
            <v>发泡操作工</v>
          </cell>
          <cell r="G25">
            <v>45870</v>
          </cell>
          <cell r="H25">
            <v>26</v>
          </cell>
          <cell r="I25">
            <v>30</v>
          </cell>
        </row>
        <row r="25">
          <cell r="M25">
            <v>119.336757013333</v>
          </cell>
          <cell r="N25">
            <v>3580.1027104</v>
          </cell>
          <cell r="O25">
            <v>1719.23076923077</v>
          </cell>
          <cell r="P25">
            <v>100</v>
          </cell>
        </row>
        <row r="25">
          <cell r="R25">
            <v>300</v>
          </cell>
        </row>
        <row r="25">
          <cell r="U25">
            <v>5699.33347963077</v>
          </cell>
        </row>
        <row r="25">
          <cell r="W25">
            <v>270</v>
          </cell>
          <cell r="X25">
            <v>40</v>
          </cell>
        </row>
        <row r="25">
          <cell r="AA25">
            <v>240</v>
          </cell>
          <cell r="AB25">
            <v>150</v>
          </cell>
        </row>
        <row r="25">
          <cell r="AD25">
            <v>200</v>
          </cell>
        </row>
        <row r="25">
          <cell r="AF25">
            <v>600</v>
          </cell>
        </row>
        <row r="25">
          <cell r="AM25">
            <v>7199.33</v>
          </cell>
          <cell r="AN25">
            <v>344.64</v>
          </cell>
          <cell r="AO25">
            <v>86.16</v>
          </cell>
          <cell r="AP25">
            <v>12.92</v>
          </cell>
          <cell r="AQ25">
            <v>15</v>
          </cell>
        </row>
        <row r="25">
          <cell r="AY25">
            <v>6740.61</v>
          </cell>
          <cell r="AZ25">
            <v>52.67</v>
          </cell>
        </row>
        <row r="25">
          <cell r="BB25">
            <v>0</v>
          </cell>
          <cell r="BC25">
            <v>0</v>
          </cell>
        </row>
        <row r="25">
          <cell r="BJ25">
            <v>6687.94</v>
          </cell>
        </row>
        <row r="25">
          <cell r="BM25">
            <v>22.8550158730159</v>
          </cell>
          <cell r="BN25">
            <v>21.2315555555556</v>
          </cell>
          <cell r="BO25" t="str">
            <v>430523198203022321</v>
          </cell>
          <cell r="BP25" t="str">
            <v>劳务工</v>
          </cell>
          <cell r="BQ25">
            <v>443.72</v>
          </cell>
          <cell r="BR25" t="str">
            <v>430523198203022321</v>
          </cell>
          <cell r="BS25" t="str">
            <v>鑫起</v>
          </cell>
        </row>
        <row r="26">
          <cell r="C26" t="str">
            <v>史双宇</v>
          </cell>
          <cell r="D26" t="str">
            <v>生产制造部</v>
          </cell>
          <cell r="E26">
            <v>45573</v>
          </cell>
          <cell r="F26" t="str">
            <v>发泡操作工</v>
          </cell>
          <cell r="G26">
            <v>45870</v>
          </cell>
          <cell r="H26">
            <v>26</v>
          </cell>
          <cell r="I26">
            <v>29</v>
          </cell>
        </row>
        <row r="26">
          <cell r="M26">
            <v>88.17393</v>
          </cell>
          <cell r="N26">
            <v>2557.04397</v>
          </cell>
          <cell r="O26">
            <v>1661.92307692308</v>
          </cell>
          <cell r="P26">
            <v>100</v>
          </cell>
        </row>
        <row r="26">
          <cell r="R26">
            <v>300</v>
          </cell>
        </row>
        <row r="26">
          <cell r="U26">
            <v>4618.96704692308</v>
          </cell>
        </row>
        <row r="26">
          <cell r="W26">
            <v>270</v>
          </cell>
        </row>
        <row r="26">
          <cell r="AA26">
            <v>232</v>
          </cell>
          <cell r="AB26">
            <v>150</v>
          </cell>
        </row>
        <row r="26">
          <cell r="AD26">
            <v>800</v>
          </cell>
        </row>
        <row r="26">
          <cell r="AF26">
            <v>580</v>
          </cell>
        </row>
        <row r="26">
          <cell r="AJ26">
            <v>-20</v>
          </cell>
        </row>
        <row r="26">
          <cell r="AM26">
            <v>6630.97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Y26">
            <v>6630.97</v>
          </cell>
          <cell r="AZ26">
            <v>0</v>
          </cell>
        </row>
        <row r="26">
          <cell r="BB26">
            <v>0</v>
          </cell>
          <cell r="BC26">
            <v>0</v>
          </cell>
          <cell r="BD26">
            <v>187.67</v>
          </cell>
        </row>
        <row r="26">
          <cell r="BJ26">
            <v>6443.3</v>
          </cell>
        </row>
        <row r="26">
          <cell r="BM26">
            <v>21.7765845648604</v>
          </cell>
          <cell r="BN26">
            <v>21.16026272578</v>
          </cell>
        </row>
        <row r="26">
          <cell r="BP26" t="str">
            <v>劳务工-劳务发放</v>
          </cell>
          <cell r="BQ26">
            <v>0</v>
          </cell>
          <cell r="BR26" t="str">
            <v>430321199107192217</v>
          </cell>
          <cell r="BS26" t="str">
            <v>湖南诚展</v>
          </cell>
        </row>
        <row r="27">
          <cell r="C27" t="str">
            <v>谢桂华</v>
          </cell>
          <cell r="D27" t="str">
            <v>生产制造部</v>
          </cell>
          <cell r="E27">
            <v>45579</v>
          </cell>
          <cell r="F27" t="str">
            <v>发泡操作工</v>
          </cell>
          <cell r="G27">
            <v>45870</v>
          </cell>
          <cell r="H27">
            <v>26</v>
          </cell>
          <cell r="I27">
            <v>28</v>
          </cell>
        </row>
        <row r="27">
          <cell r="M27">
            <v>98.0970386071429</v>
          </cell>
          <cell r="N27">
            <v>2746.717081</v>
          </cell>
          <cell r="O27">
            <v>1604.61538461538</v>
          </cell>
          <cell r="P27">
            <v>100</v>
          </cell>
        </row>
        <row r="27">
          <cell r="R27">
            <v>200</v>
          </cell>
        </row>
        <row r="27">
          <cell r="U27">
            <v>4651.33246561538</v>
          </cell>
        </row>
        <row r="27">
          <cell r="W27">
            <v>270</v>
          </cell>
        </row>
        <row r="27">
          <cell r="AA27">
            <v>224</v>
          </cell>
          <cell r="AB27">
            <v>150</v>
          </cell>
        </row>
        <row r="27">
          <cell r="AD27">
            <v>200</v>
          </cell>
        </row>
        <row r="27">
          <cell r="AF27">
            <v>560</v>
          </cell>
        </row>
        <row r="27">
          <cell r="AJ27">
            <v>-30</v>
          </cell>
        </row>
        <row r="27">
          <cell r="AM27">
            <v>6025.33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Y27">
            <v>6025.33</v>
          </cell>
          <cell r="AZ27">
            <v>0</v>
          </cell>
        </row>
        <row r="27">
          <cell r="BB27">
            <v>0</v>
          </cell>
          <cell r="BC27">
            <v>0</v>
          </cell>
        </row>
        <row r="27">
          <cell r="BJ27">
            <v>6025.33</v>
          </cell>
        </row>
        <row r="27">
          <cell r="BM27">
            <v>20.4943197278912</v>
          </cell>
          <cell r="BN27">
            <v>20.4943197278912</v>
          </cell>
        </row>
        <row r="27">
          <cell r="BP27" t="str">
            <v>劳务工-劳务发放</v>
          </cell>
          <cell r="BQ27">
            <v>0</v>
          </cell>
          <cell r="BR27" t="str">
            <v>430203197507056022</v>
          </cell>
          <cell r="BS27" t="str">
            <v>湖南诚展</v>
          </cell>
        </row>
        <row r="28">
          <cell r="C28" t="str">
            <v>张忠宝</v>
          </cell>
          <cell r="D28" t="str">
            <v>生产制造部</v>
          </cell>
          <cell r="E28">
            <v>45587</v>
          </cell>
          <cell r="F28" t="str">
            <v>发泡操作工</v>
          </cell>
          <cell r="G28">
            <v>45870</v>
          </cell>
          <cell r="H28">
            <v>26</v>
          </cell>
          <cell r="I28">
            <v>30</v>
          </cell>
        </row>
        <row r="28">
          <cell r="M28">
            <v>103.0877</v>
          </cell>
          <cell r="N28">
            <v>3092.631</v>
          </cell>
          <cell r="O28">
            <v>1719.23076923077</v>
          </cell>
          <cell r="P28">
            <v>0</v>
          </cell>
        </row>
        <row r="28">
          <cell r="R28">
            <v>300</v>
          </cell>
        </row>
        <row r="28">
          <cell r="U28">
            <v>5111.86176923077</v>
          </cell>
        </row>
        <row r="28">
          <cell r="W28">
            <v>288</v>
          </cell>
        </row>
        <row r="28">
          <cell r="Z28">
            <v>500</v>
          </cell>
          <cell r="AA28">
            <v>240</v>
          </cell>
          <cell r="AB28">
            <v>150</v>
          </cell>
        </row>
        <row r="28">
          <cell r="AD28">
            <v>200</v>
          </cell>
        </row>
        <row r="28">
          <cell r="AF28">
            <v>600</v>
          </cell>
          <cell r="AG28">
            <v>-80</v>
          </cell>
        </row>
        <row r="28">
          <cell r="AM28">
            <v>7009.86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Y28">
            <v>7009.86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7009.86</v>
          </cell>
        </row>
        <row r="28">
          <cell r="BM28">
            <v>22.2535238095238</v>
          </cell>
          <cell r="BN28">
            <v>22.2535238095238</v>
          </cell>
        </row>
        <row r="28">
          <cell r="BP28" t="str">
            <v>劳务工-劳务发放</v>
          </cell>
          <cell r="BQ28">
            <v>0</v>
          </cell>
          <cell r="BR28" t="str">
            <v>513021198108216753</v>
          </cell>
          <cell r="BS28" t="str">
            <v>湖南诚展</v>
          </cell>
        </row>
        <row r="29">
          <cell r="C29" t="str">
            <v>李力争</v>
          </cell>
          <cell r="D29" t="str">
            <v>生产制造部</v>
          </cell>
          <cell r="E29">
            <v>45643</v>
          </cell>
          <cell r="F29" t="str">
            <v>发泡操作工</v>
          </cell>
          <cell r="G29">
            <v>45870</v>
          </cell>
          <cell r="H29">
            <v>26</v>
          </cell>
          <cell r="I29">
            <v>26.8</v>
          </cell>
        </row>
        <row r="29">
          <cell r="M29">
            <v>109.480732537313</v>
          </cell>
          <cell r="N29">
            <v>2934.083632</v>
          </cell>
          <cell r="O29">
            <v>1535.84615384615</v>
          </cell>
          <cell r="P29">
            <v>100</v>
          </cell>
        </row>
        <row r="29">
          <cell r="R29">
            <v>200</v>
          </cell>
        </row>
        <row r="29">
          <cell r="U29">
            <v>4769.92978584615</v>
          </cell>
        </row>
        <row r="29">
          <cell r="W29">
            <v>270</v>
          </cell>
        </row>
        <row r="29">
          <cell r="AA29">
            <v>214.4</v>
          </cell>
          <cell r="AB29">
            <v>150</v>
          </cell>
        </row>
        <row r="29">
          <cell r="AD29">
            <v>800</v>
          </cell>
        </row>
        <row r="29">
          <cell r="AF29">
            <v>532</v>
          </cell>
        </row>
        <row r="29">
          <cell r="AJ29">
            <v>-10</v>
          </cell>
        </row>
        <row r="29">
          <cell r="AM29">
            <v>6726.33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Y29">
            <v>6726.33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6726.33</v>
          </cell>
        </row>
        <row r="29">
          <cell r="BM29">
            <v>23.903091684435</v>
          </cell>
          <cell r="BN29">
            <v>23.903091684435</v>
          </cell>
        </row>
        <row r="29">
          <cell r="BP29" t="str">
            <v>劳务工-劳务发放</v>
          </cell>
          <cell r="BQ29">
            <v>0</v>
          </cell>
          <cell r="BR29" t="str">
            <v>430221197702135618</v>
          </cell>
          <cell r="BS29" t="str">
            <v>湖南诚展</v>
          </cell>
        </row>
        <row r="30">
          <cell r="C30" t="str">
            <v>唐亮</v>
          </cell>
          <cell r="D30" t="str">
            <v>生产制造部</v>
          </cell>
          <cell r="E30">
            <v>45587</v>
          </cell>
          <cell r="F30" t="str">
            <v>发泡操作工</v>
          </cell>
          <cell r="G30">
            <v>45870</v>
          </cell>
          <cell r="H30">
            <v>26</v>
          </cell>
          <cell r="I30">
            <v>30</v>
          </cell>
        </row>
        <row r="30">
          <cell r="M30">
            <v>110.104573333333</v>
          </cell>
          <cell r="N30">
            <v>3303.1372</v>
          </cell>
          <cell r="O30">
            <v>1719.23076923077</v>
          </cell>
          <cell r="P30">
            <v>300</v>
          </cell>
        </row>
        <row r="30">
          <cell r="R30">
            <v>300</v>
          </cell>
        </row>
        <row r="30">
          <cell r="U30">
            <v>5622.36796923077</v>
          </cell>
        </row>
        <row r="30">
          <cell r="W30">
            <v>282</v>
          </cell>
        </row>
        <row r="30">
          <cell r="AA30">
            <v>240</v>
          </cell>
          <cell r="AB30">
            <v>150</v>
          </cell>
        </row>
        <row r="30">
          <cell r="AD30">
            <v>300</v>
          </cell>
        </row>
        <row r="30">
          <cell r="AF30">
            <v>600</v>
          </cell>
        </row>
        <row r="30">
          <cell r="AJ30">
            <v>-10</v>
          </cell>
        </row>
        <row r="30">
          <cell r="AM30">
            <v>7184.37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7184.37</v>
          </cell>
          <cell r="AZ30">
            <v>0</v>
          </cell>
        </row>
        <row r="30">
          <cell r="BB30">
            <v>0</v>
          </cell>
          <cell r="BC30">
            <v>0</v>
          </cell>
        </row>
        <row r="30">
          <cell r="BJ30">
            <v>7184.37</v>
          </cell>
        </row>
        <row r="30">
          <cell r="BM30">
            <v>22.8075238095238</v>
          </cell>
          <cell r="BN30">
            <v>22.8075238095238</v>
          </cell>
        </row>
        <row r="30">
          <cell r="BP30" t="str">
            <v>劳务工-劳务发放</v>
          </cell>
          <cell r="BQ30">
            <v>0</v>
          </cell>
          <cell r="BR30" t="str">
            <v>430221197802277138</v>
          </cell>
          <cell r="BS30" t="str">
            <v>湖南诚展</v>
          </cell>
        </row>
        <row r="31">
          <cell r="C31" t="str">
            <v>谭金祥</v>
          </cell>
          <cell r="D31" t="str">
            <v>生产制造部</v>
          </cell>
          <cell r="E31">
            <v>45703</v>
          </cell>
          <cell r="F31" t="str">
            <v>发泡操作工</v>
          </cell>
          <cell r="G31">
            <v>45870</v>
          </cell>
          <cell r="H31">
            <v>26</v>
          </cell>
          <cell r="I31">
            <v>29</v>
          </cell>
        </row>
        <row r="31">
          <cell r="M31">
            <v>99.4997689655172</v>
          </cell>
          <cell r="N31">
            <v>2885.4933</v>
          </cell>
          <cell r="O31">
            <v>1661.92307692308</v>
          </cell>
          <cell r="P31">
            <v>100</v>
          </cell>
        </row>
        <row r="31">
          <cell r="R31">
            <v>300</v>
          </cell>
        </row>
        <row r="31">
          <cell r="U31">
            <v>4947.41637692308</v>
          </cell>
        </row>
        <row r="31">
          <cell r="W31">
            <v>270</v>
          </cell>
        </row>
        <row r="31">
          <cell r="AA31">
            <v>232</v>
          </cell>
          <cell r="AB31">
            <v>150</v>
          </cell>
        </row>
        <row r="31">
          <cell r="AD31">
            <v>200</v>
          </cell>
        </row>
        <row r="31">
          <cell r="AF31">
            <v>580</v>
          </cell>
        </row>
        <row r="31">
          <cell r="AM31">
            <v>6379.42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6379.42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6379.42</v>
          </cell>
        </row>
        <row r="31">
          <cell r="BM31">
            <v>20.9504761904762</v>
          </cell>
          <cell r="BN31">
            <v>20.9504761904762</v>
          </cell>
        </row>
        <row r="31">
          <cell r="BP31" t="str">
            <v>劳务工-劳务发放</v>
          </cell>
          <cell r="BQ31">
            <v>0</v>
          </cell>
          <cell r="BR31" t="str">
            <v>430221197510122919</v>
          </cell>
          <cell r="BS31" t="str">
            <v>湖南诚展</v>
          </cell>
        </row>
        <row r="32">
          <cell r="C32" t="str">
            <v>李水平</v>
          </cell>
          <cell r="D32" t="str">
            <v>生产制造部</v>
          </cell>
          <cell r="E32">
            <v>45734</v>
          </cell>
          <cell r="F32" t="str">
            <v>发泡操作工</v>
          </cell>
          <cell r="G32">
            <v>45870</v>
          </cell>
          <cell r="H32">
            <v>26</v>
          </cell>
          <cell r="I32">
            <v>27.5</v>
          </cell>
        </row>
        <row r="32">
          <cell r="N32">
            <v>3033.3391</v>
          </cell>
          <cell r="O32">
            <v>1575.96153846154</v>
          </cell>
          <cell r="P32">
            <v>50</v>
          </cell>
        </row>
        <row r="32">
          <cell r="R32">
            <v>150</v>
          </cell>
        </row>
        <row r="32">
          <cell r="U32">
            <v>4809.30063846154</v>
          </cell>
        </row>
        <row r="32">
          <cell r="W32">
            <v>270</v>
          </cell>
        </row>
        <row r="32">
          <cell r="AA32">
            <v>220</v>
          </cell>
          <cell r="AB32">
            <v>150</v>
          </cell>
        </row>
        <row r="32">
          <cell r="AD32">
            <v>500</v>
          </cell>
        </row>
        <row r="32">
          <cell r="AF32">
            <v>540</v>
          </cell>
          <cell r="AG32">
            <v>-20</v>
          </cell>
        </row>
        <row r="32">
          <cell r="AJ32">
            <v>-10</v>
          </cell>
        </row>
        <row r="32">
          <cell r="AM32">
            <v>6459.3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6459.3</v>
          </cell>
          <cell r="AZ32">
            <v>0</v>
          </cell>
        </row>
        <row r="32">
          <cell r="BB32">
            <v>0</v>
          </cell>
          <cell r="BC32">
            <v>0</v>
          </cell>
        </row>
        <row r="32">
          <cell r="BJ32">
            <v>6459.3</v>
          </cell>
        </row>
        <row r="32">
          <cell r="BM32">
            <v>22.3698701298701</v>
          </cell>
          <cell r="BN32">
            <v>22.3698701298701</v>
          </cell>
        </row>
        <row r="32">
          <cell r="BP32" t="str">
            <v>劳务工-劳务发放</v>
          </cell>
          <cell r="BQ32">
            <v>0</v>
          </cell>
          <cell r="BR32" t="str">
            <v>433122197802032011</v>
          </cell>
          <cell r="BS32" t="str">
            <v>湖南诚展</v>
          </cell>
        </row>
        <row r="33">
          <cell r="C33" t="str">
            <v>吴明贵</v>
          </cell>
          <cell r="D33" t="str">
            <v>生产制造部</v>
          </cell>
          <cell r="E33">
            <v>45736</v>
          </cell>
          <cell r="F33" t="str">
            <v>发泡操作工</v>
          </cell>
          <cell r="G33">
            <v>45870</v>
          </cell>
          <cell r="H33">
            <v>26</v>
          </cell>
          <cell r="I33">
            <v>29</v>
          </cell>
        </row>
        <row r="33">
          <cell r="N33">
            <v>3205.09796</v>
          </cell>
          <cell r="O33">
            <v>1661.92307692308</v>
          </cell>
          <cell r="P33">
            <v>0</v>
          </cell>
        </row>
        <row r="33">
          <cell r="R33">
            <v>300</v>
          </cell>
        </row>
        <row r="33">
          <cell r="U33">
            <v>5167.02103692308</v>
          </cell>
        </row>
        <row r="33">
          <cell r="W33">
            <v>261</v>
          </cell>
        </row>
        <row r="33">
          <cell r="AA33">
            <v>232</v>
          </cell>
          <cell r="AB33">
            <v>150</v>
          </cell>
        </row>
        <row r="33">
          <cell r="AD33">
            <v>500</v>
          </cell>
        </row>
        <row r="33">
          <cell r="AF33">
            <v>580</v>
          </cell>
          <cell r="AG33">
            <v>-20</v>
          </cell>
        </row>
        <row r="33">
          <cell r="AM33">
            <v>6870.02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6870.02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6870.02</v>
          </cell>
        </row>
        <row r="33">
          <cell r="BM33">
            <v>22.5616420361248</v>
          </cell>
          <cell r="BN33">
            <v>22.5616420361248</v>
          </cell>
        </row>
        <row r="33">
          <cell r="BP33" t="str">
            <v>劳务工-劳务发放</v>
          </cell>
          <cell r="BQ33">
            <v>0</v>
          </cell>
          <cell r="BR33" t="str">
            <v>530622199804213614</v>
          </cell>
          <cell r="BS33" t="str">
            <v>湖南诚展</v>
          </cell>
        </row>
        <row r="34">
          <cell r="C34" t="str">
            <v>刘俊杰</v>
          </cell>
          <cell r="D34" t="str">
            <v>生产制造部</v>
          </cell>
          <cell r="E34">
            <v>45727</v>
          </cell>
          <cell r="F34" t="str">
            <v>发泡操作工</v>
          </cell>
          <cell r="G34">
            <v>45870</v>
          </cell>
          <cell r="H34">
            <v>26</v>
          </cell>
          <cell r="I34">
            <v>27</v>
          </cell>
        </row>
        <row r="34">
          <cell r="N34">
            <v>3008.25872</v>
          </cell>
          <cell r="O34">
            <v>1547.30769230769</v>
          </cell>
          <cell r="P34">
            <v>0</v>
          </cell>
        </row>
        <row r="34">
          <cell r="R34">
            <v>0</v>
          </cell>
        </row>
        <row r="34">
          <cell r="U34">
            <v>4555.56641230769</v>
          </cell>
        </row>
        <row r="34">
          <cell r="W34">
            <v>237</v>
          </cell>
        </row>
        <row r="34">
          <cell r="AA34">
            <v>216</v>
          </cell>
          <cell r="AB34">
            <v>150</v>
          </cell>
        </row>
        <row r="34">
          <cell r="AD34">
            <v>400</v>
          </cell>
        </row>
        <row r="34">
          <cell r="AF34">
            <v>540</v>
          </cell>
          <cell r="AG34">
            <v>-5</v>
          </cell>
        </row>
        <row r="34">
          <cell r="AI34">
            <v>-337.449363874644</v>
          </cell>
          <cell r="AJ34">
            <v>-30</v>
          </cell>
        </row>
        <row r="34">
          <cell r="AM34">
            <v>5726.12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5726.12</v>
          </cell>
          <cell r="AZ34">
            <v>0</v>
          </cell>
        </row>
        <row r="34">
          <cell r="BB34">
            <v>0</v>
          </cell>
          <cell r="BC34">
            <v>0</v>
          </cell>
          <cell r="BD34">
            <v>230.45</v>
          </cell>
        </row>
        <row r="34">
          <cell r="BJ34">
            <v>5495.67</v>
          </cell>
        </row>
        <row r="34">
          <cell r="BM34">
            <v>20.1979541446208</v>
          </cell>
          <cell r="BN34">
            <v>19.3850793650794</v>
          </cell>
        </row>
        <row r="34">
          <cell r="BP34" t="str">
            <v>劳务工-劳务发放</v>
          </cell>
          <cell r="BQ34">
            <v>0</v>
          </cell>
          <cell r="BR34" t="str">
            <v>430424200310142696</v>
          </cell>
          <cell r="BS34" t="str">
            <v>湘潭思泉</v>
          </cell>
        </row>
        <row r="35">
          <cell r="C35" t="str">
            <v>瞿芬</v>
          </cell>
          <cell r="D35" t="str">
            <v>生产制造部</v>
          </cell>
          <cell r="E35">
            <v>45727</v>
          </cell>
          <cell r="F35" t="str">
            <v>发泡操作工</v>
          </cell>
          <cell r="G35">
            <v>45870</v>
          </cell>
          <cell r="H35">
            <v>26</v>
          </cell>
          <cell r="I35">
            <v>27</v>
          </cell>
        </row>
        <row r="35">
          <cell r="N35">
            <v>3252.2651395</v>
          </cell>
          <cell r="O35">
            <v>1547.30769230769</v>
          </cell>
          <cell r="P35">
            <v>200</v>
          </cell>
        </row>
        <row r="35">
          <cell r="R35">
            <v>0</v>
          </cell>
        </row>
        <row r="35">
          <cell r="U35">
            <v>4999.57283180769</v>
          </cell>
        </row>
        <row r="35">
          <cell r="W35">
            <v>270</v>
          </cell>
        </row>
        <row r="35">
          <cell r="AA35">
            <v>216</v>
          </cell>
          <cell r="AB35">
            <v>150</v>
          </cell>
        </row>
        <row r="35">
          <cell r="AD35">
            <v>200</v>
          </cell>
        </row>
        <row r="35">
          <cell r="AF35">
            <v>540</v>
          </cell>
        </row>
        <row r="35">
          <cell r="AJ35">
            <v>-20</v>
          </cell>
        </row>
        <row r="35">
          <cell r="AM35">
            <v>6355.57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6355.57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6355.57</v>
          </cell>
        </row>
        <row r="35">
          <cell r="BM35">
            <v>22.4182363315697</v>
          </cell>
          <cell r="BN35">
            <v>22.4182363315697</v>
          </cell>
        </row>
        <row r="35">
          <cell r="BP35" t="str">
            <v>劳务工-劳务发放</v>
          </cell>
          <cell r="BQ35">
            <v>0</v>
          </cell>
          <cell r="BR35" t="str">
            <v>430321199103089028</v>
          </cell>
          <cell r="BS35" t="str">
            <v>湘潭思泉</v>
          </cell>
        </row>
        <row r="36">
          <cell r="C36" t="str">
            <v>瞿欢</v>
          </cell>
          <cell r="D36" t="str">
            <v>生产制造部</v>
          </cell>
          <cell r="E36">
            <v>45727</v>
          </cell>
          <cell r="F36" t="str">
            <v>发泡操作工</v>
          </cell>
          <cell r="G36">
            <v>45870</v>
          </cell>
          <cell r="H36">
            <v>26</v>
          </cell>
          <cell r="I36">
            <v>29</v>
          </cell>
        </row>
        <row r="36">
          <cell r="N36">
            <v>2579.1429372</v>
          </cell>
          <cell r="O36">
            <v>1661.92307692308</v>
          </cell>
          <cell r="P36">
            <v>100</v>
          </cell>
        </row>
        <row r="36">
          <cell r="R36">
            <v>100</v>
          </cell>
        </row>
        <row r="36">
          <cell r="U36">
            <v>4441.06601412308</v>
          </cell>
        </row>
        <row r="36">
          <cell r="W36">
            <v>267</v>
          </cell>
        </row>
        <row r="36">
          <cell r="AA36">
            <v>232</v>
          </cell>
          <cell r="AB36">
            <v>150</v>
          </cell>
        </row>
        <row r="36">
          <cell r="AD36">
            <v>200</v>
          </cell>
        </row>
        <row r="36">
          <cell r="AF36">
            <v>572</v>
          </cell>
        </row>
        <row r="36">
          <cell r="AJ36">
            <v>-10</v>
          </cell>
        </row>
        <row r="36">
          <cell r="AM36">
            <v>5852.07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5852.07</v>
          </cell>
          <cell r="AZ36">
            <v>0</v>
          </cell>
        </row>
        <row r="36">
          <cell r="BB36">
            <v>0</v>
          </cell>
          <cell r="BC36">
            <v>0</v>
          </cell>
        </row>
        <row r="36">
          <cell r="BJ36">
            <v>5852.07</v>
          </cell>
        </row>
        <row r="36">
          <cell r="BM36">
            <v>19.2186206896552</v>
          </cell>
          <cell r="BN36">
            <v>19.2186206896552</v>
          </cell>
        </row>
        <row r="36">
          <cell r="BP36" t="str">
            <v>劳务工-劳务发放</v>
          </cell>
          <cell r="BQ36">
            <v>0</v>
          </cell>
          <cell r="BR36" t="str">
            <v>430321199711089021</v>
          </cell>
          <cell r="BS36" t="str">
            <v>湘潭思泉</v>
          </cell>
        </row>
        <row r="37">
          <cell r="C37" t="str">
            <v>周孝勇</v>
          </cell>
          <cell r="D37" t="str">
            <v>生产制造部</v>
          </cell>
          <cell r="E37">
            <v>45729</v>
          </cell>
          <cell r="F37" t="str">
            <v>发泡操作工</v>
          </cell>
          <cell r="G37">
            <v>45870</v>
          </cell>
          <cell r="H37">
            <v>26</v>
          </cell>
          <cell r="I37">
            <v>25.6</v>
          </cell>
        </row>
        <row r="37">
          <cell r="N37">
            <v>2770.988544</v>
          </cell>
          <cell r="O37">
            <v>1467.07692307692</v>
          </cell>
          <cell r="P37">
            <v>50</v>
          </cell>
        </row>
        <row r="37">
          <cell r="R37">
            <v>0</v>
          </cell>
        </row>
        <row r="37">
          <cell r="U37">
            <v>4288.06546707692</v>
          </cell>
        </row>
        <row r="37">
          <cell r="W37">
            <v>270</v>
          </cell>
        </row>
        <row r="37">
          <cell r="AA37">
            <v>204.8</v>
          </cell>
          <cell r="AB37">
            <v>150</v>
          </cell>
        </row>
        <row r="37">
          <cell r="AD37">
            <v>200</v>
          </cell>
        </row>
        <row r="37">
          <cell r="AF37">
            <v>504</v>
          </cell>
        </row>
        <row r="37">
          <cell r="AJ37">
            <v>-10</v>
          </cell>
        </row>
        <row r="37">
          <cell r="AM37">
            <v>5606.87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5606.87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5606.87</v>
          </cell>
        </row>
        <row r="37">
          <cell r="BM37">
            <v>20.8588913690476</v>
          </cell>
          <cell r="BN37">
            <v>20.8588913690476</v>
          </cell>
        </row>
        <row r="37">
          <cell r="BP37" t="str">
            <v>劳务工-劳务发放</v>
          </cell>
          <cell r="BQ37">
            <v>0</v>
          </cell>
          <cell r="BR37" t="str">
            <v>421023198401035256</v>
          </cell>
          <cell r="BS37" t="str">
            <v>东方人才</v>
          </cell>
        </row>
        <row r="38">
          <cell r="C38" t="str">
            <v>游围广</v>
          </cell>
          <cell r="D38" t="str">
            <v>生产制造部</v>
          </cell>
          <cell r="E38">
            <v>45747</v>
          </cell>
          <cell r="F38" t="str">
            <v>发泡操作工</v>
          </cell>
          <cell r="G38">
            <v>45870</v>
          </cell>
          <cell r="H38">
            <v>26</v>
          </cell>
          <cell r="I38">
            <v>27</v>
          </cell>
        </row>
        <row r="38">
          <cell r="N38">
            <v>2959.61948</v>
          </cell>
          <cell r="O38">
            <v>1547.30769230769</v>
          </cell>
          <cell r="P38">
            <v>0</v>
          </cell>
        </row>
        <row r="38">
          <cell r="R38">
            <v>0</v>
          </cell>
        </row>
        <row r="38">
          <cell r="U38">
            <v>4506.92717230769</v>
          </cell>
        </row>
        <row r="38">
          <cell r="W38">
            <v>270</v>
          </cell>
        </row>
        <row r="38">
          <cell r="AA38">
            <v>216</v>
          </cell>
          <cell r="AB38">
            <v>150</v>
          </cell>
        </row>
        <row r="38">
          <cell r="AD38">
            <v>200</v>
          </cell>
        </row>
        <row r="38">
          <cell r="AF38">
            <v>540</v>
          </cell>
        </row>
        <row r="38">
          <cell r="AM38">
            <v>5882.93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5882.93</v>
          </cell>
          <cell r="AZ38">
            <v>0</v>
          </cell>
        </row>
        <row r="38">
          <cell r="BB38">
            <v>0</v>
          </cell>
          <cell r="BC38">
            <v>0</v>
          </cell>
        </row>
        <row r="38">
          <cell r="BJ38">
            <v>5882.93</v>
          </cell>
        </row>
        <row r="38">
          <cell r="BL38" t="str">
            <v>2025/8/31离职</v>
          </cell>
          <cell r="BM38">
            <v>20.7510758377425</v>
          </cell>
          <cell r="BN38">
            <v>20.7510758377425</v>
          </cell>
        </row>
        <row r="38">
          <cell r="BP38" t="str">
            <v>劳务工-劳务发放</v>
          </cell>
          <cell r="BQ38">
            <v>0</v>
          </cell>
          <cell r="BR38" t="str">
            <v>320203198309174030</v>
          </cell>
          <cell r="BS38" t="str">
            <v>湘潭思泉</v>
          </cell>
        </row>
        <row r="39">
          <cell r="C39" t="str">
            <v>曾选泽</v>
          </cell>
          <cell r="D39" t="str">
            <v>生产制造部</v>
          </cell>
          <cell r="E39">
            <v>45759</v>
          </cell>
          <cell r="F39" t="str">
            <v>发泡操作工</v>
          </cell>
          <cell r="G39">
            <v>45870</v>
          </cell>
          <cell r="H39">
            <v>26</v>
          </cell>
          <cell r="I39">
            <v>18</v>
          </cell>
        </row>
        <row r="39">
          <cell r="N39">
            <v>1879.66632</v>
          </cell>
          <cell r="O39">
            <v>1031.53846153846</v>
          </cell>
          <cell r="P39">
            <v>0</v>
          </cell>
        </row>
        <row r="39">
          <cell r="R39">
            <v>0</v>
          </cell>
        </row>
        <row r="39">
          <cell r="U39">
            <v>2911.20478153846</v>
          </cell>
        </row>
        <row r="39">
          <cell r="W39">
            <v>252</v>
          </cell>
        </row>
        <row r="39">
          <cell r="AA39">
            <v>144</v>
          </cell>
          <cell r="AB39">
            <v>124.137931034483</v>
          </cell>
        </row>
        <row r="39">
          <cell r="AD39">
            <v>138.461538461538</v>
          </cell>
        </row>
        <row r="39">
          <cell r="AF39">
            <v>360</v>
          </cell>
        </row>
        <row r="39">
          <cell r="AJ39">
            <v>-20</v>
          </cell>
        </row>
        <row r="39">
          <cell r="AM39">
            <v>3909.8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3909.8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3909.8</v>
          </cell>
        </row>
        <row r="39">
          <cell r="BL39" t="str">
            <v>2025/8/23退回</v>
          </cell>
          <cell r="BM39">
            <v>20.6867724867725</v>
          </cell>
          <cell r="BN39">
            <v>20.6867724867725</v>
          </cell>
        </row>
        <row r="39">
          <cell r="BP39" t="str">
            <v>劳务工-劳务发放</v>
          </cell>
          <cell r="BQ39">
            <v>0</v>
          </cell>
          <cell r="BR39" t="str">
            <v>430224198810182976</v>
          </cell>
          <cell r="BS39" t="str">
            <v>湘潭思泉</v>
          </cell>
        </row>
        <row r="40">
          <cell r="C40" t="str">
            <v>刘红勇</v>
          </cell>
          <cell r="D40" t="str">
            <v>生产制造部</v>
          </cell>
          <cell r="E40">
            <v>45774</v>
          </cell>
          <cell r="F40" t="str">
            <v>发泡操作工</v>
          </cell>
          <cell r="G40">
            <v>45870</v>
          </cell>
          <cell r="H40">
            <v>26</v>
          </cell>
          <cell r="I40">
            <v>11.5</v>
          </cell>
        </row>
        <row r="40">
          <cell r="N40">
            <v>1015.55164</v>
          </cell>
          <cell r="O40">
            <v>659.038461538462</v>
          </cell>
          <cell r="P40">
            <v>0</v>
          </cell>
        </row>
        <row r="40">
          <cell r="R40">
            <v>0</v>
          </cell>
        </row>
        <row r="40">
          <cell r="U40">
            <v>1674.59010153846</v>
          </cell>
        </row>
        <row r="40">
          <cell r="W40">
            <v>252</v>
          </cell>
        </row>
        <row r="40">
          <cell r="AA40">
            <v>92</v>
          </cell>
          <cell r="AB40">
            <v>79.3103448275862</v>
          </cell>
        </row>
        <row r="40">
          <cell r="AD40">
            <v>88.4615384615385</v>
          </cell>
        </row>
        <row r="40">
          <cell r="AF40">
            <v>212</v>
          </cell>
        </row>
        <row r="40">
          <cell r="AM40">
            <v>2398.36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2398.36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2398.36</v>
          </cell>
        </row>
        <row r="40">
          <cell r="BL40" t="str">
            <v>2025/8/18退回</v>
          </cell>
          <cell r="BM40">
            <v>19.8621946169772</v>
          </cell>
          <cell r="BN40">
            <v>19.8621946169772</v>
          </cell>
        </row>
        <row r="40">
          <cell r="BP40" t="str">
            <v>劳务工-劳务发放</v>
          </cell>
          <cell r="BQ40">
            <v>0</v>
          </cell>
          <cell r="BR40" t="str">
            <v>430221197903227850</v>
          </cell>
          <cell r="BS40" t="str">
            <v>湖南诚展</v>
          </cell>
        </row>
        <row r="41">
          <cell r="C41" t="str">
            <v>刘顺新</v>
          </cell>
          <cell r="D41" t="str">
            <v>生产制造部</v>
          </cell>
          <cell r="E41">
            <v>45777</v>
          </cell>
          <cell r="F41" t="str">
            <v>发泡操作工</v>
          </cell>
          <cell r="G41">
            <v>45870</v>
          </cell>
          <cell r="H41">
            <v>26</v>
          </cell>
          <cell r="I41">
            <v>27</v>
          </cell>
        </row>
        <row r="41">
          <cell r="N41">
            <v>2999.13948</v>
          </cell>
          <cell r="O41">
            <v>1547.30769230769</v>
          </cell>
          <cell r="P41">
            <v>100</v>
          </cell>
        </row>
        <row r="41">
          <cell r="R41">
            <v>100</v>
          </cell>
        </row>
        <row r="41">
          <cell r="U41">
            <v>4746.44717230769</v>
          </cell>
        </row>
        <row r="41">
          <cell r="W41">
            <v>276</v>
          </cell>
        </row>
        <row r="41">
          <cell r="AA41">
            <v>216</v>
          </cell>
          <cell r="AB41">
            <v>150</v>
          </cell>
        </row>
        <row r="41">
          <cell r="AD41">
            <v>500</v>
          </cell>
        </row>
        <row r="41">
          <cell r="AF41">
            <v>532</v>
          </cell>
          <cell r="AG41">
            <v>50</v>
          </cell>
        </row>
        <row r="41">
          <cell r="AJ41">
            <v>-10</v>
          </cell>
        </row>
        <row r="41">
          <cell r="AM41">
            <v>6460.45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6460.45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147.63</v>
          </cell>
        </row>
        <row r="41">
          <cell r="BJ41">
            <v>6312.82</v>
          </cell>
        </row>
        <row r="41">
          <cell r="BM41">
            <v>22.7881834215168</v>
          </cell>
          <cell r="BN41">
            <v>22.267442680776</v>
          </cell>
        </row>
        <row r="41">
          <cell r="BP41" t="str">
            <v>劳务工-劳务发放</v>
          </cell>
          <cell r="BQ41">
            <v>0</v>
          </cell>
          <cell r="BR41" t="str">
            <v>430221199409035617</v>
          </cell>
          <cell r="BS41" t="str">
            <v>湖南诚展</v>
          </cell>
        </row>
        <row r="42">
          <cell r="C42" t="str">
            <v>袁建平</v>
          </cell>
          <cell r="D42" t="str">
            <v>生产制造部</v>
          </cell>
          <cell r="E42">
            <v>45734</v>
          </cell>
          <cell r="F42" t="str">
            <v>发泡操作工</v>
          </cell>
          <cell r="G42">
            <v>45870</v>
          </cell>
          <cell r="H42">
            <v>26</v>
          </cell>
          <cell r="I42">
            <v>20</v>
          </cell>
        </row>
        <row r="42">
          <cell r="N42">
            <v>1852.854</v>
          </cell>
          <cell r="O42">
            <v>1146.15384615385</v>
          </cell>
          <cell r="P42">
            <v>0</v>
          </cell>
        </row>
        <row r="42">
          <cell r="R42">
            <v>0</v>
          </cell>
        </row>
        <row r="42">
          <cell r="U42">
            <v>2999.00784615385</v>
          </cell>
        </row>
        <row r="42">
          <cell r="W42">
            <v>258</v>
          </cell>
        </row>
        <row r="42">
          <cell r="AA42">
            <v>160</v>
          </cell>
          <cell r="AB42">
            <v>137.931034482759</v>
          </cell>
        </row>
        <row r="42">
          <cell r="AD42">
            <v>153.846153846154</v>
          </cell>
        </row>
        <row r="42">
          <cell r="AF42">
            <v>400</v>
          </cell>
        </row>
        <row r="42">
          <cell r="AJ42">
            <v>-20</v>
          </cell>
        </row>
        <row r="42">
          <cell r="AM42">
            <v>4088.79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4088.79</v>
          </cell>
          <cell r="AZ42">
            <v>0</v>
          </cell>
        </row>
        <row r="42">
          <cell r="BB42">
            <v>0</v>
          </cell>
          <cell r="BC42">
            <v>0</v>
          </cell>
          <cell r="BD42">
            <v>127.87</v>
          </cell>
        </row>
        <row r="42">
          <cell r="BJ42">
            <v>3960.92</v>
          </cell>
        </row>
        <row r="42">
          <cell r="BL42" t="str">
            <v>2025/9/4离职</v>
          </cell>
          <cell r="BM42">
            <v>19.4704285714286</v>
          </cell>
          <cell r="BN42">
            <v>18.8615238095238</v>
          </cell>
        </row>
        <row r="42">
          <cell r="BP42" t="str">
            <v>劳务工-劳务发放</v>
          </cell>
          <cell r="BQ42">
            <v>0</v>
          </cell>
          <cell r="BR42" t="str">
            <v>432801197506014017</v>
          </cell>
          <cell r="BS42" t="str">
            <v>德顺</v>
          </cell>
        </row>
        <row r="43">
          <cell r="C43" t="str">
            <v>贺翌昂</v>
          </cell>
          <cell r="D43" t="str">
            <v>生产制造部</v>
          </cell>
          <cell r="E43">
            <v>45739</v>
          </cell>
          <cell r="F43" t="str">
            <v>发泡操作工</v>
          </cell>
          <cell r="G43">
            <v>45870</v>
          </cell>
          <cell r="H43">
            <v>26</v>
          </cell>
          <cell r="I43">
            <v>29</v>
          </cell>
        </row>
        <row r="43">
          <cell r="N43">
            <v>2885.4933</v>
          </cell>
          <cell r="O43">
            <v>1661.92307692308</v>
          </cell>
          <cell r="P43">
            <v>100</v>
          </cell>
        </row>
        <row r="43">
          <cell r="R43">
            <v>300</v>
          </cell>
        </row>
        <row r="43">
          <cell r="U43">
            <v>4947.41637692308</v>
          </cell>
        </row>
        <row r="43">
          <cell r="W43">
            <v>276</v>
          </cell>
        </row>
        <row r="43">
          <cell r="AA43">
            <v>232</v>
          </cell>
          <cell r="AB43">
            <v>150</v>
          </cell>
        </row>
        <row r="43">
          <cell r="AD43">
            <v>300</v>
          </cell>
        </row>
        <row r="43">
          <cell r="AF43">
            <v>580</v>
          </cell>
        </row>
        <row r="43">
          <cell r="AJ43">
            <v>-10</v>
          </cell>
        </row>
        <row r="43">
          <cell r="AM43">
            <v>6475.42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6475.42</v>
          </cell>
          <cell r="AZ43">
            <v>0</v>
          </cell>
        </row>
        <row r="43">
          <cell r="BB43">
            <v>0</v>
          </cell>
          <cell r="BC43">
            <v>0</v>
          </cell>
        </row>
        <row r="43">
          <cell r="BJ43">
            <v>6475.42</v>
          </cell>
        </row>
        <row r="43">
          <cell r="BM43">
            <v>21.2657471264368</v>
          </cell>
          <cell r="BN43">
            <v>21.2657471264368</v>
          </cell>
        </row>
        <row r="43">
          <cell r="BP43" t="str">
            <v>劳务工-劳务发放</v>
          </cell>
          <cell r="BQ43">
            <v>0</v>
          </cell>
          <cell r="BR43" t="str">
            <v>430203197603046035</v>
          </cell>
          <cell r="BS43" t="str">
            <v>德顺</v>
          </cell>
        </row>
        <row r="44">
          <cell r="C44" t="str">
            <v>袁珊珊</v>
          </cell>
          <cell r="D44" t="str">
            <v>生产制造部</v>
          </cell>
          <cell r="E44">
            <v>45739</v>
          </cell>
          <cell r="F44" t="str">
            <v>发泡操作工</v>
          </cell>
          <cell r="G44">
            <v>45870</v>
          </cell>
          <cell r="H44">
            <v>26</v>
          </cell>
          <cell r="I44">
            <v>27</v>
          </cell>
        </row>
        <row r="44">
          <cell r="N44">
            <v>3182.945466</v>
          </cell>
          <cell r="O44">
            <v>1547.30769230769</v>
          </cell>
          <cell r="P44">
            <v>50</v>
          </cell>
        </row>
        <row r="44">
          <cell r="R44">
            <v>0</v>
          </cell>
        </row>
        <row r="44">
          <cell r="U44">
            <v>4780.25315830769</v>
          </cell>
        </row>
        <row r="44">
          <cell r="W44">
            <v>270</v>
          </cell>
        </row>
        <row r="44">
          <cell r="AA44">
            <v>216</v>
          </cell>
          <cell r="AB44">
            <v>150</v>
          </cell>
        </row>
        <row r="44">
          <cell r="AD44">
            <v>200</v>
          </cell>
        </row>
        <row r="44">
          <cell r="AF44">
            <v>532</v>
          </cell>
        </row>
        <row r="44">
          <cell r="AJ44">
            <v>-30</v>
          </cell>
        </row>
        <row r="44">
          <cell r="AM44">
            <v>6118.25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6118.25</v>
          </cell>
          <cell r="AZ44">
            <v>0</v>
          </cell>
        </row>
        <row r="44">
          <cell r="BB44">
            <v>0</v>
          </cell>
          <cell r="BC44">
            <v>0</v>
          </cell>
          <cell r="BD44">
            <v>148.54</v>
          </cell>
        </row>
        <row r="44">
          <cell r="BJ44">
            <v>5969.71</v>
          </cell>
        </row>
        <row r="44">
          <cell r="BM44">
            <v>21.5811287477954</v>
          </cell>
          <cell r="BN44">
            <v>21.0571781305115</v>
          </cell>
        </row>
        <row r="44">
          <cell r="BP44" t="str">
            <v>劳务工-劳务发放</v>
          </cell>
          <cell r="BQ44">
            <v>0</v>
          </cell>
          <cell r="BR44" t="str">
            <v>430202197804222043</v>
          </cell>
          <cell r="BS44" t="str">
            <v>德顺</v>
          </cell>
        </row>
        <row r="45">
          <cell r="C45" t="str">
            <v>龙意倩</v>
          </cell>
          <cell r="D45" t="str">
            <v>生产制造部</v>
          </cell>
          <cell r="E45">
            <v>45790</v>
          </cell>
          <cell r="F45" t="str">
            <v>发泡操作工</v>
          </cell>
          <cell r="G45">
            <v>45870</v>
          </cell>
          <cell r="H45">
            <v>26</v>
          </cell>
          <cell r="I45">
            <v>29</v>
          </cell>
        </row>
        <row r="45">
          <cell r="N45">
            <v>2885.4933</v>
          </cell>
          <cell r="O45">
            <v>1661.92307692308</v>
          </cell>
          <cell r="P45">
            <v>100</v>
          </cell>
        </row>
        <row r="45">
          <cell r="R45">
            <v>300</v>
          </cell>
        </row>
        <row r="45">
          <cell r="U45">
            <v>4947.41637692308</v>
          </cell>
        </row>
        <row r="45">
          <cell r="W45">
            <v>264</v>
          </cell>
        </row>
        <row r="45">
          <cell r="AA45">
            <v>232</v>
          </cell>
          <cell r="AB45">
            <v>150</v>
          </cell>
        </row>
        <row r="45">
          <cell r="AD45">
            <v>700</v>
          </cell>
        </row>
        <row r="45">
          <cell r="AF45">
            <v>580</v>
          </cell>
        </row>
        <row r="45">
          <cell r="AM45">
            <v>6873.42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6873.42</v>
          </cell>
          <cell r="AZ45">
            <v>0</v>
          </cell>
        </row>
        <row r="45">
          <cell r="BB45">
            <v>0</v>
          </cell>
          <cell r="BC45">
            <v>0</v>
          </cell>
        </row>
        <row r="45">
          <cell r="BJ45">
            <v>6873.42</v>
          </cell>
        </row>
        <row r="45">
          <cell r="BM45">
            <v>22.5728078817734</v>
          </cell>
          <cell r="BN45">
            <v>22.5728078817734</v>
          </cell>
        </row>
        <row r="45">
          <cell r="BP45" t="str">
            <v>劳务工-劳务发放</v>
          </cell>
          <cell r="BQ45">
            <v>0</v>
          </cell>
          <cell r="BR45" t="str">
            <v>430221198104047815</v>
          </cell>
          <cell r="BS45" t="str">
            <v>湖南诚展</v>
          </cell>
        </row>
        <row r="46">
          <cell r="C46" t="str">
            <v>蒋鹏</v>
          </cell>
          <cell r="D46" t="str">
            <v>生产制造部</v>
          </cell>
          <cell r="E46">
            <v>45800</v>
          </cell>
          <cell r="F46" t="str">
            <v>发泡操作工</v>
          </cell>
          <cell r="G46">
            <v>45870</v>
          </cell>
          <cell r="H46">
            <v>26</v>
          </cell>
          <cell r="I46">
            <v>27</v>
          </cell>
        </row>
        <row r="46">
          <cell r="N46">
            <v>2979.37948</v>
          </cell>
          <cell r="O46">
            <v>1547.30769230769</v>
          </cell>
          <cell r="P46">
            <v>50</v>
          </cell>
        </row>
        <row r="46">
          <cell r="R46">
            <v>0</v>
          </cell>
        </row>
        <row r="46">
          <cell r="U46">
            <v>4576.68717230769</v>
          </cell>
        </row>
        <row r="46">
          <cell r="W46">
            <v>270</v>
          </cell>
        </row>
        <row r="46">
          <cell r="AA46">
            <v>216</v>
          </cell>
          <cell r="AB46">
            <v>150</v>
          </cell>
        </row>
        <row r="46">
          <cell r="AD46">
            <v>700</v>
          </cell>
        </row>
        <row r="46">
          <cell r="AF46">
            <v>540</v>
          </cell>
        </row>
        <row r="46">
          <cell r="AM46">
            <v>6452.69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6452.69</v>
          </cell>
          <cell r="AZ46">
            <v>0</v>
          </cell>
        </row>
        <row r="46">
          <cell r="BB46">
            <v>0</v>
          </cell>
          <cell r="BC46">
            <v>0</v>
          </cell>
        </row>
        <row r="46">
          <cell r="BJ46">
            <v>6452.69</v>
          </cell>
        </row>
        <row r="46">
          <cell r="BM46">
            <v>22.760811287478</v>
          </cell>
          <cell r="BN46">
            <v>22.760811287478</v>
          </cell>
        </row>
        <row r="46">
          <cell r="BP46" t="str">
            <v>劳务工-劳务发放</v>
          </cell>
          <cell r="BQ46">
            <v>0</v>
          </cell>
          <cell r="BR46" t="str">
            <v>430203197807280018</v>
          </cell>
          <cell r="BS46" t="str">
            <v>德顺</v>
          </cell>
        </row>
        <row r="47">
          <cell r="C47" t="str">
            <v>肖军奇</v>
          </cell>
          <cell r="D47" t="str">
            <v>生产制造部</v>
          </cell>
          <cell r="E47">
            <v>45801</v>
          </cell>
          <cell r="F47" t="str">
            <v>发泡操作工</v>
          </cell>
          <cell r="G47">
            <v>45870</v>
          </cell>
          <cell r="H47">
            <v>26</v>
          </cell>
          <cell r="I47">
            <v>30</v>
          </cell>
        </row>
        <row r="47">
          <cell r="N47">
            <v>2993.631</v>
          </cell>
          <cell r="O47">
            <v>1719.23076923077</v>
          </cell>
          <cell r="P47">
            <v>100</v>
          </cell>
        </row>
        <row r="47">
          <cell r="R47">
            <v>300</v>
          </cell>
        </row>
        <row r="47">
          <cell r="U47">
            <v>5112.86176923077</v>
          </cell>
        </row>
        <row r="47">
          <cell r="W47">
            <v>276</v>
          </cell>
        </row>
        <row r="47">
          <cell r="AA47">
            <v>240</v>
          </cell>
          <cell r="AB47">
            <v>150</v>
          </cell>
        </row>
        <row r="47">
          <cell r="AD47">
            <v>300</v>
          </cell>
        </row>
        <row r="47">
          <cell r="AF47">
            <v>600</v>
          </cell>
        </row>
        <row r="47">
          <cell r="AJ47">
            <v>-20</v>
          </cell>
        </row>
        <row r="47">
          <cell r="AM47">
            <v>6658.86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6658.86</v>
          </cell>
          <cell r="AZ47">
            <v>0</v>
          </cell>
        </row>
        <row r="47">
          <cell r="BB47">
            <v>0</v>
          </cell>
          <cell r="BC47">
            <v>0</v>
          </cell>
        </row>
        <row r="47">
          <cell r="BJ47">
            <v>6658.86</v>
          </cell>
        </row>
        <row r="47">
          <cell r="BM47">
            <v>21.1392380952381</v>
          </cell>
          <cell r="BN47">
            <v>21.1392380952381</v>
          </cell>
        </row>
        <row r="47">
          <cell r="BP47" t="str">
            <v>劳务工-劳务发放</v>
          </cell>
          <cell r="BQ47">
            <v>0</v>
          </cell>
          <cell r="BR47" t="str">
            <v>432503197510307038</v>
          </cell>
          <cell r="BS47" t="str">
            <v>湘潭思泉</v>
          </cell>
        </row>
        <row r="48">
          <cell r="C48" t="str">
            <v>高玉霞</v>
          </cell>
          <cell r="D48" t="str">
            <v>生产制造部</v>
          </cell>
          <cell r="E48">
            <v>45806</v>
          </cell>
          <cell r="F48" t="str">
            <v>发泡操作工</v>
          </cell>
          <cell r="G48">
            <v>45870</v>
          </cell>
          <cell r="H48">
            <v>26</v>
          </cell>
          <cell r="I48">
            <v>30</v>
          </cell>
        </row>
        <row r="48">
          <cell r="N48">
            <v>3040.813673</v>
          </cell>
          <cell r="O48">
            <v>1719.23076923077</v>
          </cell>
          <cell r="P48">
            <v>300</v>
          </cell>
        </row>
        <row r="48">
          <cell r="R48">
            <v>300</v>
          </cell>
        </row>
        <row r="48">
          <cell r="U48">
            <v>5360.04444223077</v>
          </cell>
        </row>
        <row r="48">
          <cell r="W48">
            <v>270</v>
          </cell>
        </row>
        <row r="48">
          <cell r="AA48">
            <v>240</v>
          </cell>
          <cell r="AB48">
            <v>150</v>
          </cell>
        </row>
        <row r="48">
          <cell r="AD48">
            <v>200</v>
          </cell>
        </row>
        <row r="48">
          <cell r="AF48">
            <v>600</v>
          </cell>
        </row>
        <row r="48">
          <cell r="AJ48">
            <v>-10</v>
          </cell>
        </row>
        <row r="48">
          <cell r="AL48">
            <v>90</v>
          </cell>
          <cell r="AM48">
            <v>6900.04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6900.04</v>
          </cell>
          <cell r="AZ48">
            <v>0</v>
          </cell>
        </row>
        <row r="48">
          <cell r="BB48">
            <v>0</v>
          </cell>
          <cell r="BC48">
            <v>0</v>
          </cell>
          <cell r="BD48">
            <v>148.54</v>
          </cell>
        </row>
        <row r="48">
          <cell r="BJ48">
            <v>6751.5</v>
          </cell>
        </row>
        <row r="48">
          <cell r="BM48">
            <v>21.9048888888889</v>
          </cell>
          <cell r="BN48">
            <v>21.4333333333333</v>
          </cell>
        </row>
        <row r="48">
          <cell r="BP48" t="str">
            <v>劳务工-劳务发放</v>
          </cell>
          <cell r="BQ48">
            <v>0</v>
          </cell>
          <cell r="BR48" t="str">
            <v>411024196911201643</v>
          </cell>
          <cell r="BS48" t="str">
            <v>湘潭宏顺</v>
          </cell>
        </row>
        <row r="49">
          <cell r="C49" t="str">
            <v>张永桂</v>
          </cell>
          <cell r="D49" t="str">
            <v>生产制造部</v>
          </cell>
          <cell r="E49">
            <v>45802</v>
          </cell>
          <cell r="F49" t="str">
            <v>发泡操作工</v>
          </cell>
          <cell r="G49">
            <v>45870</v>
          </cell>
          <cell r="H49">
            <v>26</v>
          </cell>
          <cell r="I49">
            <v>29</v>
          </cell>
        </row>
        <row r="49">
          <cell r="N49">
            <v>3162.6933</v>
          </cell>
          <cell r="O49">
            <v>1661.92307692308</v>
          </cell>
          <cell r="P49">
            <v>150</v>
          </cell>
        </row>
        <row r="49">
          <cell r="R49">
            <v>100</v>
          </cell>
        </row>
        <row r="49">
          <cell r="U49">
            <v>5074.61637692308</v>
          </cell>
        </row>
        <row r="49">
          <cell r="W49">
            <v>258</v>
          </cell>
        </row>
        <row r="49">
          <cell r="AA49">
            <v>232</v>
          </cell>
          <cell r="AB49">
            <v>150</v>
          </cell>
        </row>
        <row r="49">
          <cell r="AD49">
            <v>800</v>
          </cell>
        </row>
        <row r="49">
          <cell r="AF49">
            <v>580</v>
          </cell>
        </row>
        <row r="49">
          <cell r="AJ49">
            <v>-20</v>
          </cell>
        </row>
        <row r="49">
          <cell r="AM49">
            <v>7074.62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7074.62</v>
          </cell>
          <cell r="AZ49">
            <v>0</v>
          </cell>
        </row>
        <row r="49">
          <cell r="BB49">
            <v>0</v>
          </cell>
          <cell r="BC49">
            <v>0</v>
          </cell>
        </row>
        <row r="49">
          <cell r="BJ49">
            <v>7074.62</v>
          </cell>
        </row>
        <row r="49">
          <cell r="BM49">
            <v>23.2335632183908</v>
          </cell>
          <cell r="BN49">
            <v>23.2335632183908</v>
          </cell>
        </row>
        <row r="49">
          <cell r="BP49" t="str">
            <v>劳务工-劳务发放</v>
          </cell>
          <cell r="BQ49">
            <v>0</v>
          </cell>
          <cell r="BR49" t="str">
            <v>430221197408096216</v>
          </cell>
          <cell r="BS49" t="str">
            <v>湘潭宏顺</v>
          </cell>
        </row>
        <row r="50">
          <cell r="C50" t="str">
            <v>卢喜春</v>
          </cell>
          <cell r="D50" t="str">
            <v>生产制造部</v>
          </cell>
          <cell r="E50">
            <v>45802</v>
          </cell>
          <cell r="F50" t="str">
            <v>发泡操作工</v>
          </cell>
          <cell r="G50">
            <v>45870</v>
          </cell>
          <cell r="H50">
            <v>26</v>
          </cell>
          <cell r="I50">
            <v>28</v>
          </cell>
        </row>
        <row r="50">
          <cell r="N50">
            <v>2767.4556</v>
          </cell>
          <cell r="O50">
            <v>1604.61538461538</v>
          </cell>
          <cell r="P50">
            <v>100</v>
          </cell>
        </row>
        <row r="50">
          <cell r="R50">
            <v>300</v>
          </cell>
        </row>
        <row r="50">
          <cell r="U50">
            <v>4772.07098461538</v>
          </cell>
        </row>
        <row r="50">
          <cell r="W50">
            <v>267</v>
          </cell>
        </row>
        <row r="50">
          <cell r="AA50">
            <v>224</v>
          </cell>
          <cell r="AB50">
            <v>150</v>
          </cell>
        </row>
        <row r="50">
          <cell r="AD50">
            <v>300</v>
          </cell>
        </row>
        <row r="50">
          <cell r="AF50">
            <v>560</v>
          </cell>
        </row>
        <row r="50">
          <cell r="AM50">
            <v>6273.07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6273.07</v>
          </cell>
          <cell r="AZ50">
            <v>0</v>
          </cell>
        </row>
        <row r="50">
          <cell r="BB50">
            <v>0</v>
          </cell>
          <cell r="BC50">
            <v>0</v>
          </cell>
        </row>
        <row r="50">
          <cell r="BJ50">
            <v>6273.07</v>
          </cell>
        </row>
        <row r="50">
          <cell r="BM50">
            <v>21.3369727891156</v>
          </cell>
          <cell r="BN50">
            <v>21.3369727891156</v>
          </cell>
        </row>
        <row r="50">
          <cell r="BP50" t="str">
            <v>劳务工-劳务发放</v>
          </cell>
          <cell r="BQ50">
            <v>0</v>
          </cell>
          <cell r="BR50" t="str">
            <v>430321197202086421</v>
          </cell>
          <cell r="BS50" t="str">
            <v>湘潭宏顺</v>
          </cell>
        </row>
        <row r="51">
          <cell r="C51" t="str">
            <v>佘军</v>
          </cell>
          <cell r="D51" t="str">
            <v>生产制造部</v>
          </cell>
          <cell r="E51">
            <v>45804</v>
          </cell>
          <cell r="F51" t="str">
            <v>发泡操作工</v>
          </cell>
          <cell r="G51">
            <v>45870</v>
          </cell>
          <cell r="H51">
            <v>26</v>
          </cell>
          <cell r="I51">
            <v>31</v>
          </cell>
        </row>
        <row r="51">
          <cell r="N51">
            <v>3401.17644</v>
          </cell>
          <cell r="O51">
            <v>1776.53846153846</v>
          </cell>
          <cell r="P51">
            <v>100</v>
          </cell>
        </row>
        <row r="51">
          <cell r="R51">
            <v>300</v>
          </cell>
        </row>
        <row r="51">
          <cell r="U51">
            <v>5577.71490153846</v>
          </cell>
        </row>
        <row r="51">
          <cell r="W51">
            <v>258</v>
          </cell>
        </row>
        <row r="51">
          <cell r="AA51">
            <v>248</v>
          </cell>
          <cell r="AB51">
            <v>150</v>
          </cell>
        </row>
        <row r="51">
          <cell r="AD51">
            <v>300</v>
          </cell>
        </row>
        <row r="51">
          <cell r="AF51">
            <v>620</v>
          </cell>
          <cell r="AG51">
            <v>-10</v>
          </cell>
        </row>
        <row r="51">
          <cell r="AM51">
            <v>7143.71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7143.71</v>
          </cell>
          <cell r="AZ51">
            <v>0</v>
          </cell>
        </row>
        <row r="51">
          <cell r="BB51">
            <v>0</v>
          </cell>
          <cell r="BC51">
            <v>0</v>
          </cell>
          <cell r="BD51">
            <v>166.62</v>
          </cell>
        </row>
        <row r="51">
          <cell r="BJ51">
            <v>6977.09</v>
          </cell>
        </row>
        <row r="51">
          <cell r="BM51">
            <v>21.9468817204301</v>
          </cell>
          <cell r="BN51">
            <v>21.4349923195084</v>
          </cell>
        </row>
        <row r="51">
          <cell r="BP51" t="str">
            <v>劳务工-劳务发放</v>
          </cell>
          <cell r="BQ51">
            <v>0</v>
          </cell>
          <cell r="BR51" t="str">
            <v>430521200605094958</v>
          </cell>
          <cell r="BS51" t="str">
            <v>湖南诚展</v>
          </cell>
        </row>
        <row r="52">
          <cell r="C52" t="str">
            <v>刘爱国</v>
          </cell>
          <cell r="D52" t="str">
            <v>生产制造部</v>
          </cell>
          <cell r="E52">
            <v>45805</v>
          </cell>
          <cell r="F52" t="str">
            <v>发泡操作工</v>
          </cell>
          <cell r="G52">
            <v>45870</v>
          </cell>
          <cell r="H52">
            <v>26</v>
          </cell>
          <cell r="I52">
            <v>29</v>
          </cell>
        </row>
        <row r="52">
          <cell r="N52">
            <v>3283.3772</v>
          </cell>
          <cell r="O52">
            <v>1661.92307692308</v>
          </cell>
          <cell r="P52">
            <v>100</v>
          </cell>
        </row>
        <row r="52">
          <cell r="R52">
            <v>200</v>
          </cell>
        </row>
        <row r="52">
          <cell r="U52">
            <v>5245.30027692308</v>
          </cell>
        </row>
        <row r="52">
          <cell r="W52">
            <v>270</v>
          </cell>
        </row>
        <row r="52">
          <cell r="AA52">
            <v>232</v>
          </cell>
          <cell r="AB52">
            <v>150</v>
          </cell>
        </row>
        <row r="52">
          <cell r="AD52">
            <v>800</v>
          </cell>
        </row>
        <row r="52">
          <cell r="AF52">
            <v>580</v>
          </cell>
          <cell r="AG52">
            <v>-120</v>
          </cell>
        </row>
        <row r="52">
          <cell r="AJ52">
            <v>-20</v>
          </cell>
        </row>
        <row r="52">
          <cell r="AM52">
            <v>7137.3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7137.3</v>
          </cell>
          <cell r="AZ52">
            <v>0</v>
          </cell>
        </row>
        <row r="52">
          <cell r="BB52">
            <v>0</v>
          </cell>
          <cell r="BC52">
            <v>0</v>
          </cell>
          <cell r="BD52">
            <v>160.83</v>
          </cell>
        </row>
        <row r="52">
          <cell r="BJ52">
            <v>6976.47</v>
          </cell>
        </row>
        <row r="52">
          <cell r="BM52">
            <v>23.4394088669951</v>
          </cell>
          <cell r="BN52">
            <v>22.9112315270936</v>
          </cell>
        </row>
        <row r="52">
          <cell r="BP52" t="str">
            <v>劳务工-劳务发放</v>
          </cell>
          <cell r="BQ52">
            <v>0</v>
          </cell>
          <cell r="BR52" t="str">
            <v>43028119760318391X</v>
          </cell>
          <cell r="BS52" t="str">
            <v>湘潭思泉</v>
          </cell>
        </row>
        <row r="53">
          <cell r="C53" t="str">
            <v>陶勇军</v>
          </cell>
          <cell r="D53" t="str">
            <v>生产制造部</v>
          </cell>
          <cell r="E53">
            <v>45810</v>
          </cell>
          <cell r="F53" t="str">
            <v>发泡操作工</v>
          </cell>
          <cell r="G53">
            <v>45870</v>
          </cell>
          <cell r="H53">
            <v>26</v>
          </cell>
          <cell r="I53">
            <v>30</v>
          </cell>
        </row>
        <row r="53">
          <cell r="N53">
            <v>2993.631</v>
          </cell>
          <cell r="O53">
            <v>1719.23076923077</v>
          </cell>
          <cell r="P53">
            <v>100</v>
          </cell>
        </row>
        <row r="53">
          <cell r="R53">
            <v>300</v>
          </cell>
        </row>
        <row r="53">
          <cell r="U53">
            <v>5112.86176923077</v>
          </cell>
        </row>
        <row r="53">
          <cell r="W53">
            <v>270</v>
          </cell>
        </row>
        <row r="53">
          <cell r="AA53">
            <v>240</v>
          </cell>
          <cell r="AB53">
            <v>150</v>
          </cell>
        </row>
        <row r="53">
          <cell r="AD53">
            <v>200</v>
          </cell>
        </row>
        <row r="53">
          <cell r="AF53">
            <v>600</v>
          </cell>
        </row>
        <row r="53">
          <cell r="AJ53">
            <v>-10</v>
          </cell>
        </row>
        <row r="53">
          <cell r="AM53">
            <v>6562.86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6562.86</v>
          </cell>
          <cell r="AZ53">
            <v>0</v>
          </cell>
        </row>
        <row r="53">
          <cell r="BJ53">
            <v>6562.86</v>
          </cell>
        </row>
        <row r="53">
          <cell r="BM53">
            <v>20.8344761904762</v>
          </cell>
          <cell r="BN53">
            <v>20.8344761904762</v>
          </cell>
        </row>
        <row r="53">
          <cell r="BP53" t="str">
            <v>劳务工-劳务发放</v>
          </cell>
        </row>
        <row r="53">
          <cell r="BR53" t="str">
            <v>432930197809113693</v>
          </cell>
          <cell r="BS53" t="str">
            <v>湖南诚展</v>
          </cell>
        </row>
        <row r="54">
          <cell r="C54" t="str">
            <v>蔡建兵</v>
          </cell>
          <cell r="D54" t="str">
            <v>生产制造部</v>
          </cell>
          <cell r="E54">
            <v>45814</v>
          </cell>
          <cell r="F54" t="str">
            <v>发泡操作工</v>
          </cell>
          <cell r="G54">
            <v>45870</v>
          </cell>
          <cell r="H54">
            <v>26</v>
          </cell>
          <cell r="I54">
            <v>30</v>
          </cell>
        </row>
        <row r="54">
          <cell r="N54">
            <v>2993.631</v>
          </cell>
          <cell r="O54">
            <v>1719.23076923077</v>
          </cell>
          <cell r="P54">
            <v>100</v>
          </cell>
        </row>
        <row r="54">
          <cell r="R54">
            <v>300</v>
          </cell>
        </row>
        <row r="54">
          <cell r="U54">
            <v>5112.86176923077</v>
          </cell>
        </row>
        <row r="54">
          <cell r="W54">
            <v>270</v>
          </cell>
        </row>
        <row r="54">
          <cell r="AA54">
            <v>240</v>
          </cell>
          <cell r="AB54">
            <v>150</v>
          </cell>
        </row>
        <row r="54">
          <cell r="AD54">
            <v>200</v>
          </cell>
        </row>
        <row r="54">
          <cell r="AF54">
            <v>600</v>
          </cell>
        </row>
        <row r="54">
          <cell r="AM54">
            <v>6572.86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Y54">
            <v>6572.86</v>
          </cell>
          <cell r="AZ54">
            <v>0</v>
          </cell>
        </row>
        <row r="54">
          <cell r="BJ54">
            <v>6572.86</v>
          </cell>
        </row>
        <row r="54">
          <cell r="BM54">
            <v>20.8662222222222</v>
          </cell>
          <cell r="BN54">
            <v>20.8662222222222</v>
          </cell>
        </row>
        <row r="54">
          <cell r="BP54" t="str">
            <v>劳务工-劳务发放</v>
          </cell>
        </row>
        <row r="54">
          <cell r="BR54">
            <v>13697767417</v>
          </cell>
          <cell r="BS54" t="str">
            <v>湘潭思泉</v>
          </cell>
        </row>
        <row r="55">
          <cell r="C55" t="str">
            <v>李先文</v>
          </cell>
          <cell r="D55" t="str">
            <v>生产制造部</v>
          </cell>
          <cell r="E55">
            <v>45817</v>
          </cell>
          <cell r="F55" t="str">
            <v>发泡操作工</v>
          </cell>
          <cell r="G55">
            <v>45870</v>
          </cell>
          <cell r="H55">
            <v>26</v>
          </cell>
          <cell r="I55">
            <v>24.5</v>
          </cell>
        </row>
        <row r="55">
          <cell r="N55">
            <v>2670.06138</v>
          </cell>
          <cell r="O55">
            <v>1404.03846153846</v>
          </cell>
          <cell r="P55">
            <v>50</v>
          </cell>
        </row>
        <row r="55">
          <cell r="R55">
            <v>100</v>
          </cell>
        </row>
        <row r="55">
          <cell r="U55">
            <v>4224.09984153846</v>
          </cell>
        </row>
        <row r="55">
          <cell r="W55">
            <v>270</v>
          </cell>
        </row>
        <row r="55">
          <cell r="AA55">
            <v>196</v>
          </cell>
          <cell r="AB55">
            <v>150</v>
          </cell>
        </row>
        <row r="55">
          <cell r="AD55">
            <v>300</v>
          </cell>
        </row>
        <row r="55">
          <cell r="AF55">
            <v>480</v>
          </cell>
          <cell r="AG55">
            <v>-30</v>
          </cell>
        </row>
        <row r="55">
          <cell r="AJ55">
            <v>-10</v>
          </cell>
        </row>
        <row r="55">
          <cell r="AM55">
            <v>5580.1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5580.1</v>
          </cell>
          <cell r="AZ55">
            <v>0</v>
          </cell>
        </row>
        <row r="55">
          <cell r="BJ55">
            <v>5580.1</v>
          </cell>
        </row>
        <row r="55">
          <cell r="BM55">
            <v>21.6913508260447</v>
          </cell>
          <cell r="BN55">
            <v>21.6913508260447</v>
          </cell>
        </row>
        <row r="55">
          <cell r="BP55" t="str">
            <v>劳务工-劳务发放</v>
          </cell>
        </row>
        <row r="55">
          <cell r="BR55" t="str">
            <v>430221198009308132</v>
          </cell>
          <cell r="BS55" t="str">
            <v>湘潭思泉</v>
          </cell>
        </row>
        <row r="56">
          <cell r="C56" t="str">
            <v>曾丽梅</v>
          </cell>
          <cell r="D56" t="str">
            <v>生产制造部</v>
          </cell>
          <cell r="E56">
            <v>45811</v>
          </cell>
          <cell r="F56" t="str">
            <v>发泡操作工</v>
          </cell>
          <cell r="G56">
            <v>45870</v>
          </cell>
          <cell r="H56">
            <v>26</v>
          </cell>
          <cell r="I56">
            <v>30</v>
          </cell>
        </row>
        <row r="56">
          <cell r="N56">
            <v>2627.53345</v>
          </cell>
          <cell r="O56">
            <v>1719.23076923077</v>
          </cell>
          <cell r="P56">
            <v>50</v>
          </cell>
        </row>
        <row r="56">
          <cell r="R56">
            <v>300</v>
          </cell>
        </row>
        <row r="56">
          <cell r="U56">
            <v>4696.76421923077</v>
          </cell>
        </row>
        <row r="56">
          <cell r="W56">
            <v>270</v>
          </cell>
        </row>
        <row r="56">
          <cell r="AA56">
            <v>240</v>
          </cell>
          <cell r="AB56">
            <v>150</v>
          </cell>
        </row>
        <row r="56">
          <cell r="AD56">
            <v>200</v>
          </cell>
        </row>
        <row r="56">
          <cell r="AF56">
            <v>600</v>
          </cell>
        </row>
        <row r="56">
          <cell r="AJ56">
            <v>-10</v>
          </cell>
        </row>
        <row r="56">
          <cell r="AM56">
            <v>6146.76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6146.76</v>
          </cell>
          <cell r="AZ56">
            <v>0</v>
          </cell>
        </row>
        <row r="56">
          <cell r="BD56">
            <v>148.54</v>
          </cell>
        </row>
        <row r="56">
          <cell r="BJ56">
            <v>5998.22</v>
          </cell>
        </row>
        <row r="56">
          <cell r="BL56" t="str">
            <v>2025/8/31离职</v>
          </cell>
          <cell r="BM56">
            <v>19.5135238095238</v>
          </cell>
          <cell r="BN56">
            <v>19.0419682539683</v>
          </cell>
        </row>
        <row r="56">
          <cell r="BP56" t="str">
            <v>劳务工-劳务发放</v>
          </cell>
        </row>
        <row r="56">
          <cell r="BR56" t="str">
            <v>432503197404180563</v>
          </cell>
          <cell r="BS56" t="str">
            <v>湘潭宏顺</v>
          </cell>
        </row>
        <row r="57">
          <cell r="C57" t="str">
            <v>王攀</v>
          </cell>
          <cell r="D57" t="str">
            <v>生产制造部</v>
          </cell>
          <cell r="E57">
            <v>45826</v>
          </cell>
          <cell r="F57" t="str">
            <v>发泡操作工</v>
          </cell>
          <cell r="G57">
            <v>45870</v>
          </cell>
          <cell r="H57">
            <v>26</v>
          </cell>
          <cell r="I57">
            <v>29</v>
          </cell>
        </row>
        <row r="57">
          <cell r="N57">
            <v>3205.09796</v>
          </cell>
          <cell r="O57">
            <v>1661.92307692308</v>
          </cell>
          <cell r="P57">
            <v>150</v>
          </cell>
        </row>
        <row r="57">
          <cell r="R57">
            <v>300</v>
          </cell>
        </row>
        <row r="57">
          <cell r="U57">
            <v>5317.02103692308</v>
          </cell>
        </row>
        <row r="57">
          <cell r="W57">
            <v>261</v>
          </cell>
        </row>
        <row r="57">
          <cell r="AA57">
            <v>232</v>
          </cell>
          <cell r="AB57">
            <v>150</v>
          </cell>
        </row>
        <row r="57">
          <cell r="AD57">
            <v>800</v>
          </cell>
        </row>
        <row r="57">
          <cell r="AF57">
            <v>580</v>
          </cell>
        </row>
        <row r="57">
          <cell r="AJ57">
            <v>-10</v>
          </cell>
        </row>
        <row r="57">
          <cell r="AL57">
            <v>100</v>
          </cell>
          <cell r="AM57">
            <v>7430.02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7430.02</v>
          </cell>
          <cell r="AZ57">
            <v>0</v>
          </cell>
        </row>
        <row r="57">
          <cell r="BJ57">
            <v>7430.02</v>
          </cell>
        </row>
        <row r="57">
          <cell r="BM57">
            <v>24.4007224958949</v>
          </cell>
          <cell r="BN57">
            <v>24.4007224958949</v>
          </cell>
        </row>
        <row r="57">
          <cell r="BP57" t="str">
            <v>劳务工-劳务发放</v>
          </cell>
        </row>
        <row r="57">
          <cell r="BR57" t="str">
            <v>430211198805051013</v>
          </cell>
          <cell r="BS57" t="str">
            <v>湘潭思泉</v>
          </cell>
        </row>
        <row r="58">
          <cell r="C58" t="str">
            <v>刘季香</v>
          </cell>
          <cell r="D58" t="str">
            <v>生产制造部</v>
          </cell>
          <cell r="E58">
            <v>45809</v>
          </cell>
          <cell r="F58" t="str">
            <v>发泡操作工</v>
          </cell>
          <cell r="G58">
            <v>45870</v>
          </cell>
          <cell r="H58">
            <v>26</v>
          </cell>
          <cell r="I58">
            <v>29</v>
          </cell>
        </row>
        <row r="58">
          <cell r="N58">
            <v>2637.195595</v>
          </cell>
          <cell r="O58">
            <v>1661.92307692308</v>
          </cell>
          <cell r="P58">
            <v>100</v>
          </cell>
        </row>
        <row r="58">
          <cell r="R58">
            <v>300</v>
          </cell>
        </row>
        <row r="58">
          <cell r="U58">
            <v>4699.11867192308</v>
          </cell>
        </row>
        <row r="58">
          <cell r="W58">
            <v>270</v>
          </cell>
        </row>
        <row r="58">
          <cell r="AA58">
            <v>232</v>
          </cell>
          <cell r="AB58">
            <v>150</v>
          </cell>
        </row>
        <row r="58">
          <cell r="AD58">
            <v>200</v>
          </cell>
        </row>
        <row r="58">
          <cell r="AF58">
            <v>580</v>
          </cell>
        </row>
        <row r="58">
          <cell r="AL58">
            <v>90</v>
          </cell>
          <cell r="AM58">
            <v>6221.12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6221.12</v>
          </cell>
          <cell r="AZ58">
            <v>0</v>
          </cell>
        </row>
        <row r="58">
          <cell r="BD58">
            <v>174.23</v>
          </cell>
        </row>
        <row r="58">
          <cell r="BJ58">
            <v>6046.89</v>
          </cell>
        </row>
        <row r="58">
          <cell r="BM58">
            <v>20.4306075533662</v>
          </cell>
          <cell r="BN58">
            <v>19.8584236453202</v>
          </cell>
        </row>
        <row r="58">
          <cell r="BP58" t="str">
            <v>劳务工-劳务发放</v>
          </cell>
        </row>
        <row r="58">
          <cell r="BR58" t="str">
            <v>430321196810212765</v>
          </cell>
          <cell r="BS58" t="str">
            <v>湘潭宏顺</v>
          </cell>
        </row>
        <row r="59">
          <cell r="C59" t="str">
            <v>张波滔</v>
          </cell>
          <cell r="D59" t="str">
            <v>生产制造部</v>
          </cell>
          <cell r="E59">
            <v>45825</v>
          </cell>
          <cell r="F59" t="str">
            <v>发泡操作工</v>
          </cell>
          <cell r="G59">
            <v>45870</v>
          </cell>
          <cell r="H59">
            <v>26</v>
          </cell>
          <cell r="I59">
            <v>28</v>
          </cell>
        </row>
        <row r="59">
          <cell r="N59">
            <v>3077.41872</v>
          </cell>
          <cell r="O59">
            <v>1604.61538461538</v>
          </cell>
          <cell r="P59">
            <v>100</v>
          </cell>
        </row>
        <row r="59">
          <cell r="R59">
            <v>200</v>
          </cell>
        </row>
        <row r="59">
          <cell r="U59">
            <v>4982.03410461538</v>
          </cell>
        </row>
        <row r="59">
          <cell r="W59">
            <v>267</v>
          </cell>
        </row>
        <row r="59">
          <cell r="AA59">
            <v>224</v>
          </cell>
          <cell r="AB59">
            <v>150</v>
          </cell>
        </row>
        <row r="59">
          <cell r="AD59">
            <v>300</v>
          </cell>
        </row>
        <row r="59">
          <cell r="AF59">
            <v>560</v>
          </cell>
          <cell r="AG59">
            <v>-10</v>
          </cell>
        </row>
        <row r="59">
          <cell r="AJ59">
            <v>-20</v>
          </cell>
        </row>
        <row r="59">
          <cell r="AM59">
            <v>6453.03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Y59">
            <v>6453.03</v>
          </cell>
          <cell r="AZ59">
            <v>0</v>
          </cell>
        </row>
        <row r="59">
          <cell r="BJ59">
            <v>6453.03</v>
          </cell>
        </row>
        <row r="59">
          <cell r="BM59">
            <v>21.9490816326531</v>
          </cell>
          <cell r="BN59">
            <v>21.9490816326531</v>
          </cell>
        </row>
        <row r="59">
          <cell r="BP59" t="str">
            <v>劳务工-劳务发放</v>
          </cell>
        </row>
        <row r="59">
          <cell r="BR59" t="str">
            <v>430221197804290010</v>
          </cell>
          <cell r="BS59" t="str">
            <v>湘潭思泉</v>
          </cell>
        </row>
        <row r="60">
          <cell r="C60" t="str">
            <v>谭哲</v>
          </cell>
          <cell r="D60" t="str">
            <v>生产制造部</v>
          </cell>
          <cell r="E60">
            <v>45825</v>
          </cell>
          <cell r="F60" t="str">
            <v>发泡操作工</v>
          </cell>
          <cell r="G60">
            <v>45870</v>
          </cell>
          <cell r="H60">
            <v>26</v>
          </cell>
          <cell r="I60">
            <v>25.5</v>
          </cell>
        </row>
        <row r="60">
          <cell r="N60">
            <v>2787.86062</v>
          </cell>
          <cell r="O60">
            <v>1461.34615384615</v>
          </cell>
          <cell r="P60">
            <v>0</v>
          </cell>
        </row>
        <row r="60">
          <cell r="R60">
            <v>0</v>
          </cell>
        </row>
        <row r="60">
          <cell r="U60">
            <v>4249.20677384615</v>
          </cell>
        </row>
        <row r="60">
          <cell r="W60">
            <v>258</v>
          </cell>
        </row>
        <row r="60">
          <cell r="AA60">
            <v>204</v>
          </cell>
          <cell r="AB60">
            <v>150</v>
          </cell>
        </row>
        <row r="60">
          <cell r="AD60">
            <v>300</v>
          </cell>
        </row>
        <row r="60">
          <cell r="AF60">
            <v>500</v>
          </cell>
        </row>
        <row r="60">
          <cell r="AJ60">
            <v>-20</v>
          </cell>
        </row>
        <row r="60">
          <cell r="AM60">
            <v>5641.21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5641.21</v>
          </cell>
          <cell r="AZ60">
            <v>0</v>
          </cell>
        </row>
        <row r="60">
          <cell r="BJ60">
            <v>5641.21</v>
          </cell>
        </row>
        <row r="60">
          <cell r="BL60" t="str">
            <v>2025/9/3退回</v>
          </cell>
          <cell r="BM60">
            <v>21.0689449112979</v>
          </cell>
          <cell r="BN60">
            <v>21.0689449112979</v>
          </cell>
        </row>
        <row r="60">
          <cell r="BP60" t="str">
            <v>劳务工-劳务发放</v>
          </cell>
        </row>
        <row r="60">
          <cell r="BR60" t="str">
            <v>430921200304261777</v>
          </cell>
          <cell r="BS60" t="str">
            <v>湘潭思泉</v>
          </cell>
        </row>
        <row r="61">
          <cell r="C61" t="str">
            <v>黄翠兰</v>
          </cell>
          <cell r="D61" t="str">
            <v>生产制造部</v>
          </cell>
          <cell r="E61">
            <v>45811</v>
          </cell>
          <cell r="F61" t="str">
            <v>发泡操作工</v>
          </cell>
          <cell r="G61">
            <v>45870</v>
          </cell>
          <cell r="H61">
            <v>26</v>
          </cell>
          <cell r="I61">
            <v>29</v>
          </cell>
        </row>
        <row r="61">
          <cell r="N61">
            <v>3205.09796</v>
          </cell>
          <cell r="O61">
            <v>1661.92307692308</v>
          </cell>
          <cell r="P61">
            <v>50</v>
          </cell>
        </row>
        <row r="61">
          <cell r="R61">
            <v>300</v>
          </cell>
        </row>
        <row r="61">
          <cell r="U61">
            <v>5217.02103692308</v>
          </cell>
        </row>
        <row r="61">
          <cell r="W61">
            <v>252</v>
          </cell>
        </row>
        <row r="61">
          <cell r="AA61">
            <v>232</v>
          </cell>
          <cell r="AB61">
            <v>150</v>
          </cell>
        </row>
        <row r="61">
          <cell r="AD61">
            <v>300</v>
          </cell>
        </row>
        <row r="61">
          <cell r="AF61">
            <v>580</v>
          </cell>
          <cell r="AG61">
            <v>-55</v>
          </cell>
        </row>
        <row r="61">
          <cell r="AM61">
            <v>6676.02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6676.02</v>
          </cell>
          <cell r="AZ61">
            <v>0</v>
          </cell>
        </row>
        <row r="61">
          <cell r="BD61">
            <v>174.23</v>
          </cell>
        </row>
        <row r="61">
          <cell r="BJ61">
            <v>6501.79</v>
          </cell>
        </row>
        <row r="61">
          <cell r="BM61">
            <v>21.9245320197044</v>
          </cell>
          <cell r="BN61">
            <v>21.3523481116585</v>
          </cell>
        </row>
        <row r="61">
          <cell r="BP61" t="str">
            <v>劳务工-劳务发放</v>
          </cell>
        </row>
        <row r="61">
          <cell r="BR61" t="str">
            <v>430321197111022684</v>
          </cell>
          <cell r="BS61" t="str">
            <v>湘潭宏顺</v>
          </cell>
        </row>
        <row r="62">
          <cell r="C62" t="str">
            <v>杨兰方</v>
          </cell>
          <cell r="D62" t="str">
            <v>生产制造部</v>
          </cell>
          <cell r="E62">
            <v>45897</v>
          </cell>
          <cell r="F62" t="str">
            <v>发泡操作工</v>
          </cell>
          <cell r="G62">
            <v>45897</v>
          </cell>
          <cell r="H62">
            <v>26</v>
          </cell>
          <cell r="I62">
            <v>4</v>
          </cell>
        </row>
        <row r="62">
          <cell r="L62">
            <v>510.71696</v>
          </cell>
        </row>
        <row r="62">
          <cell r="N62">
            <v>408.573568</v>
          </cell>
          <cell r="O62">
            <v>229.230769230769</v>
          </cell>
          <cell r="P62">
            <v>0</v>
          </cell>
        </row>
        <row r="62">
          <cell r="R62">
            <v>0</v>
          </cell>
        </row>
        <row r="62">
          <cell r="U62">
            <v>637.804337230769</v>
          </cell>
        </row>
        <row r="62">
          <cell r="W62">
            <v>0</v>
          </cell>
        </row>
        <row r="62">
          <cell r="AA62">
            <v>32</v>
          </cell>
          <cell r="AB62">
            <v>27.5862068965517</v>
          </cell>
        </row>
        <row r="62">
          <cell r="AD62">
            <v>30.7692307692308</v>
          </cell>
        </row>
        <row r="62">
          <cell r="AF62">
            <v>80</v>
          </cell>
        </row>
        <row r="62">
          <cell r="AM62">
            <v>808.16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808.16</v>
          </cell>
          <cell r="AZ62">
            <v>0</v>
          </cell>
        </row>
        <row r="62">
          <cell r="BJ62">
            <v>808.16</v>
          </cell>
        </row>
        <row r="62">
          <cell r="BP62" t="str">
            <v>劳务工-劳务发放</v>
          </cell>
        </row>
        <row r="63">
          <cell r="C63" t="str">
            <v>彭洪准</v>
          </cell>
          <cell r="D63" t="str">
            <v>生产制造部</v>
          </cell>
          <cell r="E63">
            <v>45743</v>
          </cell>
          <cell r="F63" t="str">
            <v>发泡操作工</v>
          </cell>
          <cell r="G63">
            <v>45870</v>
          </cell>
          <cell r="H63">
            <v>26</v>
          </cell>
          <cell r="I63">
            <v>4</v>
          </cell>
        </row>
        <row r="63">
          <cell r="N63">
            <v>451.43696</v>
          </cell>
          <cell r="O63">
            <v>229.230769230769</v>
          </cell>
          <cell r="P63">
            <v>0</v>
          </cell>
        </row>
        <row r="63">
          <cell r="R63">
            <v>0</v>
          </cell>
        </row>
        <row r="63">
          <cell r="U63">
            <v>680.667729230769</v>
          </cell>
        </row>
        <row r="63">
          <cell r="W63">
            <v>0</v>
          </cell>
        </row>
        <row r="63">
          <cell r="AA63">
            <v>32</v>
          </cell>
          <cell r="AB63">
            <v>27.5862068965517</v>
          </cell>
        </row>
        <row r="63">
          <cell r="AD63">
            <v>46.1538461538462</v>
          </cell>
        </row>
        <row r="63">
          <cell r="AF63">
            <v>80</v>
          </cell>
        </row>
        <row r="63">
          <cell r="AM63">
            <v>866.41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866.41</v>
          </cell>
          <cell r="AZ63">
            <v>0</v>
          </cell>
        </row>
        <row r="63">
          <cell r="BB63">
            <v>0</v>
          </cell>
          <cell r="BC63">
            <v>0</v>
          </cell>
          <cell r="BD63">
            <v>21.88</v>
          </cell>
        </row>
        <row r="63">
          <cell r="BJ63">
            <v>844.53</v>
          </cell>
        </row>
        <row r="63">
          <cell r="BL63" t="str">
            <v>2025/8/6辞职</v>
          </cell>
          <cell r="BM63">
            <v>20.6288095238095</v>
          </cell>
          <cell r="BN63">
            <v>20.1078571428571</v>
          </cell>
        </row>
        <row r="63">
          <cell r="BP63" t="str">
            <v>劳务工-劳务发放</v>
          </cell>
          <cell r="BQ63">
            <v>0</v>
          </cell>
          <cell r="BR63" t="e">
            <v>#N/A</v>
          </cell>
          <cell r="BS63" t="str">
            <v>德顺</v>
          </cell>
        </row>
        <row r="64">
          <cell r="C64" t="str">
            <v>刘军玲</v>
          </cell>
          <cell r="D64" t="str">
            <v>生产制造部</v>
          </cell>
          <cell r="E64">
            <v>45758</v>
          </cell>
          <cell r="F64" t="str">
            <v>发泡操作工</v>
          </cell>
          <cell r="G64">
            <v>45870</v>
          </cell>
          <cell r="H64">
            <v>26</v>
          </cell>
          <cell r="I64">
            <v>5</v>
          </cell>
        </row>
        <row r="64">
          <cell r="N64">
            <v>550.5885</v>
          </cell>
          <cell r="O64">
            <v>286.538461538462</v>
          </cell>
          <cell r="P64">
            <v>0</v>
          </cell>
        </row>
        <row r="64">
          <cell r="R64">
            <v>0</v>
          </cell>
        </row>
        <row r="64">
          <cell r="U64">
            <v>837.126961538462</v>
          </cell>
        </row>
        <row r="64">
          <cell r="W64">
            <v>0</v>
          </cell>
        </row>
        <row r="64">
          <cell r="AA64">
            <v>40</v>
          </cell>
          <cell r="AB64">
            <v>34.4827586206897</v>
          </cell>
        </row>
        <row r="64">
          <cell r="AD64">
            <v>38.4615384615385</v>
          </cell>
        </row>
        <row r="64">
          <cell r="AF64">
            <v>100</v>
          </cell>
        </row>
        <row r="64">
          <cell r="AM64">
            <v>1050.07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1050.07</v>
          </cell>
          <cell r="AZ64">
            <v>0</v>
          </cell>
        </row>
        <row r="64">
          <cell r="BB64">
            <v>0</v>
          </cell>
          <cell r="BC64">
            <v>0</v>
          </cell>
        </row>
        <row r="64">
          <cell r="BJ64">
            <v>1050.07</v>
          </cell>
        </row>
        <row r="64">
          <cell r="BL64" t="str">
            <v>2025/8/6离职</v>
          </cell>
          <cell r="BM64">
            <v>20.0013333333333</v>
          </cell>
          <cell r="BN64">
            <v>20.0013333333333</v>
          </cell>
        </row>
        <row r="64">
          <cell r="BP64" t="str">
            <v>劳务工-劳务发放</v>
          </cell>
          <cell r="BQ64">
            <v>0</v>
          </cell>
          <cell r="BR64" t="e">
            <v>#N/A</v>
          </cell>
          <cell r="BS64" t="str">
            <v>德顺</v>
          </cell>
        </row>
        <row r="65">
          <cell r="C65" t="str">
            <v>彭梅芳</v>
          </cell>
          <cell r="D65" t="str">
            <v>生产制造部</v>
          </cell>
          <cell r="E65">
            <v>45805</v>
          </cell>
          <cell r="F65" t="str">
            <v>发泡操作工</v>
          </cell>
          <cell r="G65">
            <v>45870</v>
          </cell>
          <cell r="H65">
            <v>26</v>
          </cell>
          <cell r="I65">
            <v>5</v>
          </cell>
        </row>
        <row r="65">
          <cell r="N65">
            <v>559.3562</v>
          </cell>
          <cell r="O65">
            <v>286.538461538462</v>
          </cell>
          <cell r="P65">
            <v>0</v>
          </cell>
        </row>
        <row r="65">
          <cell r="R65">
            <v>0</v>
          </cell>
        </row>
        <row r="65">
          <cell r="U65">
            <v>845.894661538462</v>
          </cell>
        </row>
        <row r="65">
          <cell r="W65">
            <v>0</v>
          </cell>
        </row>
        <row r="65">
          <cell r="AA65">
            <v>40</v>
          </cell>
          <cell r="AB65">
            <v>34.4827586206897</v>
          </cell>
        </row>
        <row r="65">
          <cell r="AD65">
            <v>38.4615384615385</v>
          </cell>
        </row>
        <row r="65">
          <cell r="AF65">
            <v>100</v>
          </cell>
        </row>
        <row r="65">
          <cell r="AM65">
            <v>1058.84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1058.84</v>
          </cell>
          <cell r="AZ65">
            <v>0</v>
          </cell>
        </row>
        <row r="65">
          <cell r="BB65">
            <v>0</v>
          </cell>
          <cell r="BC65">
            <v>0</v>
          </cell>
        </row>
        <row r="65">
          <cell r="BJ65">
            <v>1058.84</v>
          </cell>
        </row>
        <row r="65">
          <cell r="BL65" t="str">
            <v>2025/8/6退回</v>
          </cell>
          <cell r="BM65">
            <v>20.168380952381</v>
          </cell>
          <cell r="BN65">
            <v>20.168380952381</v>
          </cell>
        </row>
        <row r="65">
          <cell r="BP65" t="str">
            <v>劳务工-劳务发放</v>
          </cell>
          <cell r="BQ65">
            <v>0</v>
          </cell>
          <cell r="BR65" t="e">
            <v>#N/A</v>
          </cell>
          <cell r="BS65" t="str">
            <v>湘潭思泉</v>
          </cell>
        </row>
        <row r="66">
          <cell r="C66" t="str">
            <v>唐江山</v>
          </cell>
          <cell r="D66" t="str">
            <v>生产制造部</v>
          </cell>
          <cell r="E66">
            <v>45806</v>
          </cell>
          <cell r="F66" t="str">
            <v>发泡操作工</v>
          </cell>
          <cell r="G66">
            <v>45870</v>
          </cell>
          <cell r="H66">
            <v>26</v>
          </cell>
          <cell r="I66">
            <v>4</v>
          </cell>
        </row>
        <row r="66">
          <cell r="N66">
            <v>461.31696</v>
          </cell>
          <cell r="O66">
            <v>229.230769230769</v>
          </cell>
          <cell r="P66">
            <v>0</v>
          </cell>
        </row>
        <row r="66">
          <cell r="R66">
            <v>0</v>
          </cell>
        </row>
        <row r="66">
          <cell r="U66">
            <v>690.547729230769</v>
          </cell>
        </row>
        <row r="66">
          <cell r="W66">
            <v>0</v>
          </cell>
        </row>
        <row r="66">
          <cell r="AA66">
            <v>32</v>
          </cell>
          <cell r="AB66">
            <v>27.5862068965517</v>
          </cell>
        </row>
        <row r="66">
          <cell r="AD66">
            <v>30.7692307692308</v>
          </cell>
        </row>
        <row r="66">
          <cell r="AF66">
            <v>80</v>
          </cell>
        </row>
        <row r="66">
          <cell r="AM66">
            <v>860.9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860.9</v>
          </cell>
          <cell r="AZ66">
            <v>0</v>
          </cell>
        </row>
        <row r="66">
          <cell r="BB66">
            <v>0</v>
          </cell>
          <cell r="BC66">
            <v>0</v>
          </cell>
        </row>
        <row r="66">
          <cell r="BJ66">
            <v>860.9</v>
          </cell>
        </row>
        <row r="66">
          <cell r="BL66" t="str">
            <v>2025/8/6退回</v>
          </cell>
          <cell r="BM66">
            <v>20.497619047619</v>
          </cell>
          <cell r="BN66">
            <v>20.497619047619</v>
          </cell>
        </row>
        <row r="66">
          <cell r="BP66" t="str">
            <v>劳务工-劳务发放</v>
          </cell>
          <cell r="BQ66">
            <v>0</v>
          </cell>
          <cell r="BR66" t="e">
            <v>#N/A</v>
          </cell>
          <cell r="BS66" t="str">
            <v>湘潭思泉</v>
          </cell>
        </row>
        <row r="67">
          <cell r="C67" t="str">
            <v>陈波</v>
          </cell>
          <cell r="D67" t="str">
            <v>生产制造部</v>
          </cell>
          <cell r="E67">
            <v>45804</v>
          </cell>
          <cell r="F67" t="str">
            <v>发泡操作工</v>
          </cell>
          <cell r="G67">
            <v>45870</v>
          </cell>
          <cell r="H67">
            <v>26</v>
          </cell>
          <cell r="I67">
            <v>3</v>
          </cell>
        </row>
        <row r="67">
          <cell r="N67">
            <v>353.39772</v>
          </cell>
          <cell r="O67">
            <v>171.923076923077</v>
          </cell>
          <cell r="P67">
            <v>0</v>
          </cell>
        </row>
        <row r="67">
          <cell r="R67">
            <v>0</v>
          </cell>
        </row>
        <row r="67">
          <cell r="U67">
            <v>525.320796923077</v>
          </cell>
        </row>
        <row r="67">
          <cell r="W67">
            <v>0</v>
          </cell>
        </row>
        <row r="67">
          <cell r="AA67">
            <v>24</v>
          </cell>
          <cell r="AB67">
            <v>20.6896551724138</v>
          </cell>
        </row>
        <row r="67">
          <cell r="AD67">
            <v>34.6153846153846</v>
          </cell>
        </row>
        <row r="67">
          <cell r="AF67">
            <v>60</v>
          </cell>
        </row>
        <row r="67">
          <cell r="AM67">
            <v>664.63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664.63</v>
          </cell>
          <cell r="AZ67">
            <v>0</v>
          </cell>
        </row>
        <row r="67">
          <cell r="BB67">
            <v>0</v>
          </cell>
          <cell r="BC67">
            <v>0</v>
          </cell>
          <cell r="BD67">
            <v>43.46</v>
          </cell>
        </row>
        <row r="67">
          <cell r="BJ67">
            <v>621.17</v>
          </cell>
        </row>
        <row r="67">
          <cell r="BL67" t="str">
            <v>2025/8/6离职</v>
          </cell>
          <cell r="BM67">
            <v>21.0993650793651</v>
          </cell>
          <cell r="BN67">
            <v>19.7196825396825</v>
          </cell>
        </row>
        <row r="67">
          <cell r="BP67" t="str">
            <v>劳务工-劳务发放</v>
          </cell>
          <cell r="BQ67">
            <v>0</v>
          </cell>
          <cell r="BR67" t="e">
            <v>#N/A</v>
          </cell>
          <cell r="BS67" t="str">
            <v>湘潭思泉</v>
          </cell>
        </row>
        <row r="68">
          <cell r="C68" t="str">
            <v>刘红卫</v>
          </cell>
          <cell r="D68" t="str">
            <v>生产制造部</v>
          </cell>
          <cell r="E68">
            <v>45809</v>
          </cell>
          <cell r="F68" t="str">
            <v>发泡操作工</v>
          </cell>
          <cell r="G68">
            <v>45870</v>
          </cell>
          <cell r="H68">
            <v>26</v>
          </cell>
          <cell r="I68">
            <v>5</v>
          </cell>
        </row>
        <row r="68">
          <cell r="N68">
            <v>561.05465</v>
          </cell>
          <cell r="O68">
            <v>286.538461538462</v>
          </cell>
          <cell r="P68">
            <v>0</v>
          </cell>
        </row>
        <row r="68">
          <cell r="R68">
            <v>0</v>
          </cell>
        </row>
        <row r="68">
          <cell r="U68">
            <v>847.593111538462</v>
          </cell>
        </row>
        <row r="68">
          <cell r="W68">
            <v>0</v>
          </cell>
        </row>
        <row r="68">
          <cell r="AA68">
            <v>40</v>
          </cell>
          <cell r="AB68">
            <v>34.4827586206897</v>
          </cell>
        </row>
        <row r="68">
          <cell r="AD68">
            <v>38.4615384615385</v>
          </cell>
        </row>
        <row r="68">
          <cell r="AF68">
            <v>100</v>
          </cell>
        </row>
        <row r="68">
          <cell r="AM68">
            <v>1060.54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1060.54</v>
          </cell>
          <cell r="AZ68">
            <v>0</v>
          </cell>
        </row>
        <row r="68">
          <cell r="BD68">
            <v>38.91</v>
          </cell>
        </row>
        <row r="68">
          <cell r="BJ68">
            <v>1021.63</v>
          </cell>
        </row>
        <row r="68">
          <cell r="BL68" t="str">
            <v>2025/8/6退回</v>
          </cell>
          <cell r="BM68">
            <v>20.2007619047619</v>
          </cell>
          <cell r="BN68">
            <v>19.459619047619</v>
          </cell>
        </row>
        <row r="68">
          <cell r="BP68" t="str">
            <v>劳务工-劳务发放</v>
          </cell>
        </row>
        <row r="68">
          <cell r="BR68" t="e">
            <v>#N/A</v>
          </cell>
          <cell r="BS68" t="str">
            <v>湘潭宏顺</v>
          </cell>
        </row>
        <row r="69">
          <cell r="C69" t="str">
            <v>诸葛启发</v>
          </cell>
          <cell r="D69" t="str">
            <v>生产制造部</v>
          </cell>
          <cell r="E69">
            <v>45811</v>
          </cell>
          <cell r="F69" t="str">
            <v>发泡操作工</v>
          </cell>
          <cell r="G69">
            <v>45870</v>
          </cell>
          <cell r="H69">
            <v>26</v>
          </cell>
          <cell r="I69">
            <v>4</v>
          </cell>
        </row>
        <row r="69">
          <cell r="N69">
            <v>461.31696</v>
          </cell>
          <cell r="O69">
            <v>229.230769230769</v>
          </cell>
          <cell r="P69">
            <v>0</v>
          </cell>
        </row>
        <row r="69">
          <cell r="R69">
            <v>0</v>
          </cell>
        </row>
        <row r="69">
          <cell r="U69">
            <v>690.547729230769</v>
          </cell>
        </row>
        <row r="69">
          <cell r="W69">
            <v>0</v>
          </cell>
        </row>
        <row r="69">
          <cell r="AA69">
            <v>32</v>
          </cell>
          <cell r="AB69">
            <v>27.5862068965517</v>
          </cell>
        </row>
        <row r="69">
          <cell r="AD69">
            <v>30.7692307692308</v>
          </cell>
        </row>
        <row r="69">
          <cell r="AF69">
            <v>80</v>
          </cell>
        </row>
        <row r="69">
          <cell r="AM69">
            <v>860.9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860.9</v>
          </cell>
          <cell r="AZ69">
            <v>0</v>
          </cell>
        </row>
        <row r="69">
          <cell r="BD69">
            <v>75.72</v>
          </cell>
        </row>
        <row r="69">
          <cell r="BJ69">
            <v>785.18</v>
          </cell>
        </row>
        <row r="69">
          <cell r="BL69" t="str">
            <v>2025/8/6退回</v>
          </cell>
          <cell r="BM69">
            <v>20.497619047619</v>
          </cell>
          <cell r="BN69">
            <v>18.6947619047619</v>
          </cell>
        </row>
        <row r="69">
          <cell r="BP69" t="str">
            <v>劳务工-劳务发放</v>
          </cell>
        </row>
        <row r="69">
          <cell r="BR69" t="e">
            <v>#N/A</v>
          </cell>
          <cell r="BS69" t="str">
            <v>湖南诚展</v>
          </cell>
        </row>
        <row r="70">
          <cell r="C70" t="str">
            <v>唐相健</v>
          </cell>
          <cell r="D70" t="str">
            <v>生产制造部</v>
          </cell>
          <cell r="E70">
            <v>45818</v>
          </cell>
          <cell r="F70" t="str">
            <v>发泡操作工</v>
          </cell>
          <cell r="G70">
            <v>45870</v>
          </cell>
          <cell r="H70">
            <v>26</v>
          </cell>
          <cell r="I70">
            <v>4</v>
          </cell>
        </row>
        <row r="70">
          <cell r="N70">
            <v>461.31696</v>
          </cell>
          <cell r="O70">
            <v>229.230769230769</v>
          </cell>
          <cell r="P70">
            <v>0</v>
          </cell>
        </row>
        <row r="70">
          <cell r="R70">
            <v>0</v>
          </cell>
        </row>
        <row r="70">
          <cell r="U70">
            <v>690.547729230769</v>
          </cell>
        </row>
        <row r="70">
          <cell r="W70">
            <v>0</v>
          </cell>
        </row>
        <row r="70">
          <cell r="AA70">
            <v>32</v>
          </cell>
          <cell r="AB70">
            <v>27.5862068965517</v>
          </cell>
        </row>
        <row r="70">
          <cell r="AD70">
            <v>107.692307692308</v>
          </cell>
        </row>
        <row r="70">
          <cell r="AF70">
            <v>80</v>
          </cell>
        </row>
        <row r="70">
          <cell r="AM70">
            <v>937.83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937.83</v>
          </cell>
          <cell r="AZ70">
            <v>0</v>
          </cell>
        </row>
        <row r="70">
          <cell r="BD70">
            <v>73.42</v>
          </cell>
        </row>
        <row r="70">
          <cell r="BJ70">
            <v>864.41</v>
          </cell>
        </row>
        <row r="70">
          <cell r="BL70" t="str">
            <v>2025/8/6退回</v>
          </cell>
          <cell r="BM70">
            <v>22.3292857142857</v>
          </cell>
          <cell r="BN70">
            <v>20.5811904761905</v>
          </cell>
        </row>
        <row r="70">
          <cell r="BP70" t="str">
            <v>劳务工-劳务发放</v>
          </cell>
        </row>
        <row r="70">
          <cell r="BR70" t="e">
            <v>#N/A</v>
          </cell>
          <cell r="BS70" t="str">
            <v>东方人才</v>
          </cell>
        </row>
        <row r="71">
          <cell r="C71" t="str">
            <v>陈钰</v>
          </cell>
          <cell r="D71" t="str">
            <v>生产制造部</v>
          </cell>
          <cell r="E71">
            <v>45830</v>
          </cell>
          <cell r="F71" t="str">
            <v>发泡操作工</v>
          </cell>
          <cell r="G71">
            <v>45870</v>
          </cell>
          <cell r="H71">
            <v>26</v>
          </cell>
          <cell r="I71">
            <v>3</v>
          </cell>
        </row>
        <row r="71">
          <cell r="N71">
            <v>353.39772</v>
          </cell>
          <cell r="O71">
            <v>171.923076923077</v>
          </cell>
          <cell r="P71">
            <v>0</v>
          </cell>
        </row>
        <row r="71">
          <cell r="R71">
            <v>0</v>
          </cell>
        </row>
        <row r="71">
          <cell r="U71">
            <v>525.320796923077</v>
          </cell>
        </row>
        <row r="71">
          <cell r="W71">
            <v>0</v>
          </cell>
        </row>
        <row r="71">
          <cell r="AA71">
            <v>24</v>
          </cell>
          <cell r="AB71">
            <v>20.6896551724138</v>
          </cell>
        </row>
        <row r="71">
          <cell r="AD71">
            <v>23.0769230769231</v>
          </cell>
        </row>
        <row r="71">
          <cell r="AF71">
            <v>60</v>
          </cell>
        </row>
        <row r="71">
          <cell r="AM71">
            <v>653.09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653.09</v>
          </cell>
          <cell r="AZ71">
            <v>0</v>
          </cell>
        </row>
        <row r="71">
          <cell r="BD71">
            <v>75.72</v>
          </cell>
        </row>
        <row r="71">
          <cell r="BJ71">
            <v>577.37</v>
          </cell>
        </row>
        <row r="71">
          <cell r="BL71" t="str">
            <v>2025/8/6离职</v>
          </cell>
          <cell r="BM71">
            <v>20.7330158730159</v>
          </cell>
          <cell r="BN71">
            <v>18.3292063492063</v>
          </cell>
        </row>
        <row r="71">
          <cell r="BP71" t="str">
            <v>劳务工-劳务发放</v>
          </cell>
        </row>
        <row r="71">
          <cell r="BR71" t="e">
            <v>#N/A</v>
          </cell>
          <cell r="BS71" t="str">
            <v>湘潭思泉</v>
          </cell>
        </row>
        <row r="72">
          <cell r="C72" t="str">
            <v>王明</v>
          </cell>
          <cell r="D72" t="str">
            <v>生产制造部</v>
          </cell>
          <cell r="E72">
            <v>45677</v>
          </cell>
          <cell r="F72" t="str">
            <v>发泡操作工</v>
          </cell>
          <cell r="G72">
            <v>45870</v>
          </cell>
          <cell r="H72">
            <v>26</v>
          </cell>
          <cell r="I72">
            <v>27</v>
          </cell>
        </row>
        <row r="72">
          <cell r="N72">
            <v>2969.49948</v>
          </cell>
          <cell r="O72">
            <v>1547.30769230769</v>
          </cell>
          <cell r="P72">
            <v>0</v>
          </cell>
        </row>
        <row r="72">
          <cell r="R72">
            <v>0</v>
          </cell>
        </row>
        <row r="72">
          <cell r="U72">
            <v>4516.80717230769</v>
          </cell>
        </row>
        <row r="72">
          <cell r="W72">
            <v>249</v>
          </cell>
        </row>
        <row r="72">
          <cell r="AA72">
            <v>216</v>
          </cell>
          <cell r="AB72">
            <v>150</v>
          </cell>
        </row>
        <row r="72">
          <cell r="AD72">
            <v>800</v>
          </cell>
        </row>
        <row r="72">
          <cell r="AF72">
            <v>540</v>
          </cell>
        </row>
        <row r="72">
          <cell r="AJ72">
            <v>-30</v>
          </cell>
        </row>
        <row r="72">
          <cell r="AM72">
            <v>6441.81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6441.81</v>
          </cell>
          <cell r="AZ72">
            <v>0</v>
          </cell>
        </row>
        <row r="72">
          <cell r="BB72">
            <v>0</v>
          </cell>
          <cell r="BC72">
            <v>0</v>
          </cell>
        </row>
        <row r="72">
          <cell r="BJ72">
            <v>6441.81</v>
          </cell>
        </row>
        <row r="72">
          <cell r="BL72" t="str">
            <v>2025/9/3退回</v>
          </cell>
          <cell r="BM72">
            <v>22.7224338624339</v>
          </cell>
          <cell r="BN72">
            <v>22.7224338624339</v>
          </cell>
        </row>
        <row r="72">
          <cell r="BP72" t="str">
            <v>劳务工-劳务发放</v>
          </cell>
          <cell r="BQ72">
            <v>0</v>
          </cell>
          <cell r="BR72" t="str">
            <v>430221199404100811</v>
          </cell>
          <cell r="BS72" t="str">
            <v>湖南诚展</v>
          </cell>
        </row>
        <row r="73">
          <cell r="C73" t="str">
            <v>林虎</v>
          </cell>
          <cell r="D73" t="str">
            <v>生产制造部</v>
          </cell>
          <cell r="E73">
            <v>41904</v>
          </cell>
          <cell r="F73" t="str">
            <v>支援发泡</v>
          </cell>
          <cell r="G73">
            <v>45870</v>
          </cell>
          <cell r="H73">
            <v>26</v>
          </cell>
          <cell r="I73">
            <v>30</v>
          </cell>
        </row>
        <row r="73">
          <cell r="N73">
            <v>2993.631</v>
          </cell>
          <cell r="O73">
            <v>1719.23076923077</v>
          </cell>
          <cell r="P73">
            <v>100</v>
          </cell>
        </row>
        <row r="73">
          <cell r="R73">
            <v>300</v>
          </cell>
        </row>
        <row r="73">
          <cell r="U73">
            <v>5112.86176923077</v>
          </cell>
        </row>
        <row r="73">
          <cell r="W73">
            <v>270</v>
          </cell>
          <cell r="X73">
            <v>200</v>
          </cell>
        </row>
        <row r="73">
          <cell r="AA73">
            <v>240</v>
          </cell>
          <cell r="AB73">
            <v>150</v>
          </cell>
        </row>
        <row r="73">
          <cell r="AD73">
            <v>300</v>
          </cell>
        </row>
        <row r="73">
          <cell r="AF73">
            <v>600</v>
          </cell>
        </row>
        <row r="73">
          <cell r="AM73">
            <v>6872.86</v>
          </cell>
          <cell r="AN73">
            <v>348.8</v>
          </cell>
          <cell r="AO73">
            <v>87.2</v>
          </cell>
          <cell r="AP73">
            <v>13.08</v>
          </cell>
          <cell r="AQ73">
            <v>15</v>
          </cell>
          <cell r="AR73">
            <v>218</v>
          </cell>
          <cell r="AS73">
            <v>0</v>
          </cell>
        </row>
        <row r="73">
          <cell r="AY73">
            <v>6190.78</v>
          </cell>
          <cell r="AZ73">
            <v>36.18</v>
          </cell>
        </row>
        <row r="73">
          <cell r="BB73">
            <v>0</v>
          </cell>
          <cell r="BC73">
            <v>0</v>
          </cell>
          <cell r="BD73">
            <v>31.2</v>
          </cell>
        </row>
        <row r="73">
          <cell r="BJ73">
            <v>6123.4</v>
          </cell>
        </row>
        <row r="73">
          <cell r="BM73">
            <v>21.8186031746032</v>
          </cell>
          <cell r="BN73">
            <v>19.4393650793651</v>
          </cell>
          <cell r="BO73" t="str">
            <v>430321197201117871</v>
          </cell>
          <cell r="BP73" t="str">
            <v>合同工</v>
          </cell>
          <cell r="BQ73">
            <v>667.08</v>
          </cell>
          <cell r="BR73" t="str">
            <v>430321197201117871</v>
          </cell>
          <cell r="BS73" t="str">
            <v>光华荣昌</v>
          </cell>
        </row>
        <row r="74">
          <cell r="C74" t="str">
            <v>郭正军</v>
          </cell>
          <cell r="D74" t="str">
            <v>生产制造部</v>
          </cell>
          <cell r="E74">
            <v>44712</v>
          </cell>
          <cell r="F74" t="str">
            <v>支援发泡</v>
          </cell>
          <cell r="G74">
            <v>45870</v>
          </cell>
          <cell r="H74">
            <v>26</v>
          </cell>
          <cell r="I74">
            <v>29</v>
          </cell>
        </row>
        <row r="74">
          <cell r="N74">
            <v>3195.21796</v>
          </cell>
          <cell r="O74">
            <v>1661.92307692308</v>
          </cell>
          <cell r="P74">
            <v>50</v>
          </cell>
        </row>
        <row r="74">
          <cell r="R74">
            <v>300</v>
          </cell>
        </row>
        <row r="74">
          <cell r="U74">
            <v>5207.14103692308</v>
          </cell>
        </row>
        <row r="74">
          <cell r="W74">
            <v>270</v>
          </cell>
          <cell r="X74">
            <v>60</v>
          </cell>
        </row>
        <row r="74">
          <cell r="AA74">
            <v>232</v>
          </cell>
          <cell r="AB74">
            <v>150</v>
          </cell>
        </row>
        <row r="74">
          <cell r="AD74">
            <v>300</v>
          </cell>
        </row>
        <row r="74">
          <cell r="AF74">
            <v>580</v>
          </cell>
          <cell r="AG74">
            <v>-30</v>
          </cell>
        </row>
        <row r="74">
          <cell r="AM74">
            <v>6769.14</v>
          </cell>
          <cell r="AN74">
            <v>344.64</v>
          </cell>
          <cell r="AO74">
            <v>86.16</v>
          </cell>
          <cell r="AP74">
            <v>12.92</v>
          </cell>
          <cell r="AQ74">
            <v>15</v>
          </cell>
        </row>
        <row r="74">
          <cell r="AY74">
            <v>6310.42</v>
          </cell>
          <cell r="AZ74">
            <v>2.26</v>
          </cell>
        </row>
        <row r="74">
          <cell r="BB74">
            <v>0</v>
          </cell>
          <cell r="BC74">
            <v>0</v>
          </cell>
        </row>
        <row r="74">
          <cell r="BJ74">
            <v>6308.16</v>
          </cell>
        </row>
        <row r="74">
          <cell r="BM74">
            <v>22.2303448275862</v>
          </cell>
          <cell r="BN74">
            <v>20.7164532019704</v>
          </cell>
          <cell r="BO74" t="str">
            <v>43022119740226651X</v>
          </cell>
          <cell r="BP74" t="str">
            <v>劳务工</v>
          </cell>
          <cell r="BQ74">
            <v>443.72</v>
          </cell>
          <cell r="BR74" t="str">
            <v>43022119740226651X</v>
          </cell>
          <cell r="BS74" t="str">
            <v>鑫起</v>
          </cell>
        </row>
        <row r="75">
          <cell r="C75" t="str">
            <v>刘志平</v>
          </cell>
          <cell r="D75" t="str">
            <v>生产制造部</v>
          </cell>
          <cell r="E75">
            <v>41253</v>
          </cell>
          <cell r="F75" t="str">
            <v>支援发泡</v>
          </cell>
          <cell r="G75">
            <v>45870</v>
          </cell>
          <cell r="H75">
            <v>26</v>
          </cell>
          <cell r="I75">
            <v>30</v>
          </cell>
        </row>
        <row r="75">
          <cell r="N75">
            <v>2821.747256</v>
          </cell>
          <cell r="O75">
            <v>1719.23076923077</v>
          </cell>
          <cell r="P75">
            <v>100</v>
          </cell>
        </row>
        <row r="75">
          <cell r="R75">
            <v>300</v>
          </cell>
        </row>
        <row r="75">
          <cell r="U75">
            <v>4940.97802523077</v>
          </cell>
        </row>
        <row r="75">
          <cell r="W75">
            <v>270</v>
          </cell>
          <cell r="X75">
            <v>240</v>
          </cell>
        </row>
        <row r="75">
          <cell r="AA75">
            <v>240</v>
          </cell>
          <cell r="AB75">
            <v>150</v>
          </cell>
        </row>
        <row r="75">
          <cell r="AD75">
            <v>200</v>
          </cell>
        </row>
        <row r="75">
          <cell r="AF75">
            <v>600</v>
          </cell>
          <cell r="AG75">
            <v>-30</v>
          </cell>
        </row>
        <row r="75">
          <cell r="AM75">
            <v>6610.98</v>
          </cell>
          <cell r="AN75">
            <v>401.6</v>
          </cell>
          <cell r="AO75">
            <v>100.4</v>
          </cell>
          <cell r="AP75">
            <v>15.06</v>
          </cell>
          <cell r="AQ75">
            <v>15</v>
          </cell>
          <cell r="AR75">
            <v>251</v>
          </cell>
        </row>
        <row r="75">
          <cell r="AY75">
            <v>5827.92</v>
          </cell>
          <cell r="AZ75">
            <v>0</v>
          </cell>
        </row>
        <row r="75">
          <cell r="BB75">
            <v>0</v>
          </cell>
          <cell r="BC75">
            <v>0</v>
          </cell>
          <cell r="BD75">
            <v>31.2</v>
          </cell>
        </row>
        <row r="75">
          <cell r="BJ75">
            <v>5796.72</v>
          </cell>
        </row>
        <row r="75">
          <cell r="BM75">
            <v>20.9872380952381</v>
          </cell>
          <cell r="BN75">
            <v>18.4022857142857</v>
          </cell>
          <cell r="BO75" t="str">
            <v>430481199112246971</v>
          </cell>
          <cell r="BP75" t="str">
            <v>合同工</v>
          </cell>
          <cell r="BQ75">
            <v>768.06</v>
          </cell>
          <cell r="BR75" t="str">
            <v>430481199112246971</v>
          </cell>
          <cell r="BS75" t="str">
            <v>光华荣昌</v>
          </cell>
        </row>
        <row r="76">
          <cell r="C76" t="str">
            <v>冉景斌</v>
          </cell>
          <cell r="D76" t="str">
            <v>生产制造部</v>
          </cell>
          <cell r="E76">
            <v>41396</v>
          </cell>
          <cell r="F76" t="str">
            <v>支援发泡</v>
          </cell>
          <cell r="G76">
            <v>45870</v>
          </cell>
          <cell r="H76">
            <v>26</v>
          </cell>
          <cell r="I76">
            <v>26</v>
          </cell>
        </row>
        <row r="76">
          <cell r="N76">
            <v>3205.09796</v>
          </cell>
          <cell r="O76">
            <v>1490</v>
          </cell>
          <cell r="P76">
            <v>150</v>
          </cell>
        </row>
        <row r="76">
          <cell r="R76">
            <v>300</v>
          </cell>
        </row>
        <row r="76">
          <cell r="U76">
            <v>5145.09796</v>
          </cell>
        </row>
        <row r="76">
          <cell r="W76">
            <v>267</v>
          </cell>
          <cell r="X76">
            <v>240</v>
          </cell>
        </row>
        <row r="76">
          <cell r="AA76">
            <v>208</v>
          </cell>
          <cell r="AB76">
            <v>150</v>
          </cell>
        </row>
        <row r="76">
          <cell r="AD76">
            <v>200</v>
          </cell>
        </row>
        <row r="76">
          <cell r="AF76">
            <v>512</v>
          </cell>
        </row>
        <row r="76">
          <cell r="AJ76">
            <v>-20</v>
          </cell>
        </row>
        <row r="76">
          <cell r="AL76">
            <v>931.5576</v>
          </cell>
          <cell r="AM76">
            <v>7633.66</v>
          </cell>
          <cell r="AN76">
            <v>350.4</v>
          </cell>
          <cell r="AO76">
            <v>87.6</v>
          </cell>
          <cell r="AP76">
            <v>13.14</v>
          </cell>
          <cell r="AQ76">
            <v>15</v>
          </cell>
          <cell r="AR76">
            <v>219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6">
          <cell r="AY76">
            <v>6948.52</v>
          </cell>
          <cell r="AZ76">
            <v>0</v>
          </cell>
        </row>
        <row r="76">
          <cell r="BB76">
            <v>0</v>
          </cell>
          <cell r="BC76">
            <v>0</v>
          </cell>
        </row>
        <row r="76">
          <cell r="BJ76">
            <v>6948.52</v>
          </cell>
        </row>
        <row r="76">
          <cell r="BM76">
            <v>27.9621245421245</v>
          </cell>
          <cell r="BN76">
            <v>25.4524542124542</v>
          </cell>
          <cell r="BO76" t="str">
            <v>522128196705130837</v>
          </cell>
          <cell r="BP76" t="str">
            <v>合同工</v>
          </cell>
          <cell r="BQ76">
            <v>670.14</v>
          </cell>
          <cell r="BR76" t="str">
            <v>522128196705130837</v>
          </cell>
          <cell r="BS76" t="str">
            <v>光华荣昌</v>
          </cell>
        </row>
        <row r="77">
          <cell r="C77" t="str">
            <v>马凤</v>
          </cell>
          <cell r="D77" t="str">
            <v>生产制造部</v>
          </cell>
          <cell r="E77">
            <v>45705</v>
          </cell>
          <cell r="F77" t="str">
            <v>发泡操作工</v>
          </cell>
          <cell r="G77">
            <v>45870</v>
          </cell>
          <cell r="H77">
            <v>26</v>
          </cell>
          <cell r="I77">
            <v>23</v>
          </cell>
        </row>
        <row r="77">
          <cell r="M77">
            <v>131.693956521739</v>
          </cell>
          <cell r="N77">
            <v>2728.961</v>
          </cell>
          <cell r="O77">
            <v>1432.69230769231</v>
          </cell>
          <cell r="P77">
            <v>300</v>
          </cell>
        </row>
        <row r="77">
          <cell r="R77">
            <v>0</v>
          </cell>
        </row>
        <row r="77">
          <cell r="U77">
            <v>4461.65330769231</v>
          </cell>
        </row>
        <row r="77">
          <cell r="W77">
            <v>276</v>
          </cell>
        </row>
        <row r="77">
          <cell r="Z77">
            <v>500</v>
          </cell>
          <cell r="AA77">
            <v>184</v>
          </cell>
          <cell r="AB77">
            <v>150</v>
          </cell>
        </row>
        <row r="77">
          <cell r="AD77">
            <v>200</v>
          </cell>
        </row>
        <row r="77">
          <cell r="AF77">
            <v>480</v>
          </cell>
        </row>
        <row r="77">
          <cell r="AJ77">
            <v>-20</v>
          </cell>
        </row>
        <row r="77">
          <cell r="AM77">
            <v>6231.65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7">
          <cell r="AY77">
            <v>6231.65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6231.65</v>
          </cell>
        </row>
        <row r="77">
          <cell r="BM77">
            <v>25.803933747412</v>
          </cell>
          <cell r="BN77">
            <v>25.803933747412</v>
          </cell>
        </row>
        <row r="77">
          <cell r="BP77" t="str">
            <v>劳务工-劳务发放</v>
          </cell>
          <cell r="BQ77">
            <v>0</v>
          </cell>
          <cell r="BR77" t="str">
            <v>430321199306139048</v>
          </cell>
          <cell r="BS77" t="str">
            <v>湘潭思泉</v>
          </cell>
        </row>
        <row r="78">
          <cell r="C78" t="str">
            <v>彭健</v>
          </cell>
          <cell r="D78" t="str">
            <v>技术质量部</v>
          </cell>
          <cell r="E78">
            <v>41701</v>
          </cell>
          <cell r="F78" t="str">
            <v>发泡检验员</v>
          </cell>
          <cell r="G78">
            <v>45870</v>
          </cell>
          <cell r="H78">
            <v>26</v>
          </cell>
          <cell r="I78">
            <v>31</v>
          </cell>
        </row>
        <row r="78">
          <cell r="M78">
            <v>112.928022580645</v>
          </cell>
          <cell r="N78">
            <v>3200.7687</v>
          </cell>
          <cell r="O78">
            <v>1776.53846153846</v>
          </cell>
          <cell r="P78">
            <v>0</v>
          </cell>
          <cell r="Q78">
            <v>1.15</v>
          </cell>
          <cell r="R78">
            <v>300</v>
          </cell>
        </row>
        <row r="78">
          <cell r="U78">
            <v>5757.42246653846</v>
          </cell>
        </row>
        <row r="78">
          <cell r="W78">
            <v>240</v>
          </cell>
          <cell r="X78">
            <v>220</v>
          </cell>
        </row>
        <row r="78">
          <cell r="AA78">
            <v>248</v>
          </cell>
          <cell r="AB78">
            <v>150</v>
          </cell>
        </row>
        <row r="78">
          <cell r="AD78">
            <v>200</v>
          </cell>
        </row>
        <row r="78">
          <cell r="AF78">
            <v>620</v>
          </cell>
        </row>
        <row r="78">
          <cell r="AM78">
            <v>7435.42</v>
          </cell>
          <cell r="AN78">
            <v>344.64</v>
          </cell>
          <cell r="AO78">
            <v>86.16</v>
          </cell>
          <cell r="AP78">
            <v>12.92</v>
          </cell>
          <cell r="AQ78">
            <v>15</v>
          </cell>
          <cell r="AR78">
            <v>205</v>
          </cell>
        </row>
        <row r="78">
          <cell r="AY78">
            <v>6771.7</v>
          </cell>
          <cell r="AZ78">
            <v>53.6</v>
          </cell>
        </row>
        <row r="78">
          <cell r="BB78">
            <v>0</v>
          </cell>
          <cell r="BC78">
            <v>0</v>
          </cell>
        </row>
        <row r="78">
          <cell r="BJ78">
            <v>6718.1</v>
          </cell>
        </row>
        <row r="78">
          <cell r="BM78">
            <v>22.8430721966206</v>
          </cell>
          <cell r="BN78">
            <v>20.6393241167435</v>
          </cell>
          <cell r="BO78" t="str">
            <v>430281198712019195</v>
          </cell>
          <cell r="BP78" t="str">
            <v>合同工</v>
          </cell>
          <cell r="BQ78">
            <v>648.72</v>
          </cell>
          <cell r="BR78" t="str">
            <v>430281198712019195</v>
          </cell>
          <cell r="BS78" t="str">
            <v>光华荣昌</v>
          </cell>
        </row>
        <row r="79">
          <cell r="C79" t="str">
            <v>李需</v>
          </cell>
          <cell r="D79" t="str">
            <v>生产制造部</v>
          </cell>
          <cell r="E79">
            <v>45591</v>
          </cell>
          <cell r="F79" t="str">
            <v>发泡检验员</v>
          </cell>
          <cell r="G79">
            <v>45870</v>
          </cell>
          <cell r="H79">
            <v>26</v>
          </cell>
          <cell r="I79">
            <v>31</v>
          </cell>
        </row>
        <row r="79">
          <cell r="M79">
            <v>122.57988516129</v>
          </cell>
          <cell r="N79">
            <v>3499.97644</v>
          </cell>
          <cell r="O79">
            <v>1776.53846153846</v>
          </cell>
          <cell r="P79">
            <v>0</v>
          </cell>
          <cell r="Q79">
            <v>1.15</v>
          </cell>
          <cell r="R79">
            <v>300</v>
          </cell>
        </row>
        <row r="79">
          <cell r="U79">
            <v>6101.51136753846</v>
          </cell>
        </row>
        <row r="79">
          <cell r="W79">
            <v>264</v>
          </cell>
        </row>
        <row r="79">
          <cell r="AA79">
            <v>248</v>
          </cell>
          <cell r="AB79">
            <v>150</v>
          </cell>
        </row>
        <row r="79">
          <cell r="AD79">
            <v>200</v>
          </cell>
        </row>
        <row r="79">
          <cell r="AF79">
            <v>612</v>
          </cell>
        </row>
        <row r="79">
          <cell r="AJ79">
            <v>-10</v>
          </cell>
        </row>
        <row r="79">
          <cell r="AM79">
            <v>7565.51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Y79">
            <v>7565.51</v>
          </cell>
          <cell r="AZ79">
            <v>0</v>
          </cell>
        </row>
        <row r="79">
          <cell r="BB79">
            <v>0</v>
          </cell>
          <cell r="BC79">
            <v>0</v>
          </cell>
        </row>
        <row r="79">
          <cell r="BJ79">
            <v>7565.51</v>
          </cell>
        </row>
        <row r="79">
          <cell r="BM79">
            <v>23.2427342549923</v>
          </cell>
          <cell r="BN79">
            <v>23.2427342549923</v>
          </cell>
          <cell r="BO79" t="str">
            <v>430281198610134520</v>
          </cell>
          <cell r="BP79" t="str">
            <v>劳务工-劳务发放</v>
          </cell>
          <cell r="BQ79">
            <v>0</v>
          </cell>
          <cell r="BR79" t="str">
            <v>430281198610134520</v>
          </cell>
          <cell r="BS79" t="str">
            <v>湖南诚展</v>
          </cell>
        </row>
        <row r="80">
          <cell r="C80" t="str">
            <v>卫伟伟</v>
          </cell>
          <cell r="D80" t="str">
            <v>生产制造部</v>
          </cell>
          <cell r="E80">
            <v>45771</v>
          </cell>
          <cell r="F80" t="str">
            <v>发泡操作工</v>
          </cell>
          <cell r="G80">
            <v>45870</v>
          </cell>
          <cell r="H80">
            <v>26</v>
          </cell>
          <cell r="I80">
            <v>28</v>
          </cell>
        </row>
        <row r="80">
          <cell r="M80">
            <v>124.150668571429</v>
          </cell>
          <cell r="N80">
            <v>3176.21872</v>
          </cell>
          <cell r="O80">
            <v>1604.61538461538</v>
          </cell>
          <cell r="P80">
            <v>0</v>
          </cell>
          <cell r="Q80">
            <v>1.15</v>
          </cell>
          <cell r="R80">
            <v>200</v>
          </cell>
        </row>
        <row r="80">
          <cell r="U80">
            <v>5457.26691261538</v>
          </cell>
        </row>
        <row r="80">
          <cell r="W80">
            <v>252</v>
          </cell>
        </row>
        <row r="80">
          <cell r="AA80">
            <v>224</v>
          </cell>
          <cell r="AB80">
            <v>150</v>
          </cell>
        </row>
        <row r="80">
          <cell r="AD80">
            <v>200</v>
          </cell>
        </row>
        <row r="80">
          <cell r="AF80">
            <v>560</v>
          </cell>
        </row>
        <row r="80">
          <cell r="AJ80">
            <v>-20</v>
          </cell>
        </row>
        <row r="80">
          <cell r="AM80">
            <v>6823.27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6823.27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6823.27</v>
          </cell>
        </row>
        <row r="80">
          <cell r="BM80">
            <v>23.2084013605442</v>
          </cell>
          <cell r="BN80">
            <v>23.2084013605442</v>
          </cell>
        </row>
        <row r="80">
          <cell r="BP80" t="str">
            <v>劳务工-劳务发放</v>
          </cell>
          <cell r="BQ80">
            <v>0</v>
          </cell>
          <cell r="BR80" t="str">
            <v>43020319780267533</v>
          </cell>
          <cell r="BS80" t="str">
            <v>湘潭思泉</v>
          </cell>
        </row>
        <row r="81">
          <cell r="C81" t="str">
            <v>彭智勇</v>
          </cell>
          <cell r="D81" t="str">
            <v>生产制造部</v>
          </cell>
          <cell r="E81">
            <v>45727</v>
          </cell>
          <cell r="F81" t="str">
            <v>发泡操作工</v>
          </cell>
          <cell r="G81">
            <v>45870</v>
          </cell>
          <cell r="H81">
            <v>26</v>
          </cell>
          <cell r="I81">
            <v>28</v>
          </cell>
        </row>
        <row r="81">
          <cell r="M81">
            <v>124.503525714286</v>
          </cell>
          <cell r="N81">
            <v>3186.09872</v>
          </cell>
          <cell r="O81">
            <v>1604.61538461538</v>
          </cell>
          <cell r="P81">
            <v>0</v>
          </cell>
          <cell r="Q81">
            <v>1.15</v>
          </cell>
          <cell r="R81">
            <v>200</v>
          </cell>
        </row>
        <row r="81">
          <cell r="U81">
            <v>5468.62891261538</v>
          </cell>
        </row>
        <row r="81">
          <cell r="W81">
            <v>246</v>
          </cell>
        </row>
        <row r="81">
          <cell r="AA81">
            <v>224</v>
          </cell>
          <cell r="AB81">
            <v>150</v>
          </cell>
        </row>
        <row r="81">
          <cell r="AD81">
            <v>200</v>
          </cell>
        </row>
        <row r="81">
          <cell r="AF81">
            <v>560</v>
          </cell>
        </row>
        <row r="81">
          <cell r="AJ81">
            <v>-20</v>
          </cell>
        </row>
        <row r="81">
          <cell r="AM81">
            <v>6828.63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6828.63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6828.63</v>
          </cell>
        </row>
        <row r="81">
          <cell r="BM81">
            <v>23.2266326530612</v>
          </cell>
          <cell r="BN81">
            <v>23.2266326530612</v>
          </cell>
        </row>
        <row r="81">
          <cell r="BP81" t="str">
            <v>劳务工-劳务发放</v>
          </cell>
          <cell r="BQ81">
            <v>0</v>
          </cell>
          <cell r="BR81" t="str">
            <v>43042419881011101X</v>
          </cell>
          <cell r="BS81" t="str">
            <v>湘潭思泉</v>
          </cell>
        </row>
        <row r="82">
          <cell r="C82" t="str">
            <v>易任红</v>
          </cell>
          <cell r="D82" t="str">
            <v>生产制造部</v>
          </cell>
          <cell r="E82">
            <v>41332</v>
          </cell>
          <cell r="F82" t="str">
            <v>发泡操作工</v>
          </cell>
          <cell r="G82">
            <v>45870</v>
          </cell>
          <cell r="H82">
            <v>26</v>
          </cell>
          <cell r="I82">
            <v>31</v>
          </cell>
        </row>
        <row r="82">
          <cell r="N82">
            <v>3401.17644</v>
          </cell>
          <cell r="O82">
            <v>1776.53846153846</v>
          </cell>
          <cell r="P82">
            <v>100</v>
          </cell>
        </row>
        <row r="82">
          <cell r="R82">
            <v>300</v>
          </cell>
        </row>
        <row r="82">
          <cell r="U82">
            <v>5577.71490153846</v>
          </cell>
        </row>
        <row r="82">
          <cell r="W82">
            <v>270</v>
          </cell>
          <cell r="X82">
            <v>240</v>
          </cell>
        </row>
        <row r="82">
          <cell r="AA82">
            <v>248</v>
          </cell>
          <cell r="AB82">
            <v>150</v>
          </cell>
        </row>
        <row r="82">
          <cell r="AD82">
            <v>200</v>
          </cell>
        </row>
        <row r="82">
          <cell r="AF82">
            <v>620</v>
          </cell>
        </row>
        <row r="82">
          <cell r="AL82">
            <v>392</v>
          </cell>
          <cell r="AM82">
            <v>7697.71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7697.71</v>
          </cell>
          <cell r="AZ82">
            <v>0</v>
          </cell>
        </row>
        <row r="82">
          <cell r="BB82">
            <v>0</v>
          </cell>
          <cell r="BC82">
            <v>0</v>
          </cell>
        </row>
        <row r="82">
          <cell r="BJ82">
            <v>7697.71</v>
          </cell>
        </row>
        <row r="82">
          <cell r="BM82">
            <v>31.0391532258065</v>
          </cell>
          <cell r="BN82">
            <v>31.0391532258065</v>
          </cell>
          <cell r="BO82" t="str">
            <v>430211196612110014</v>
          </cell>
          <cell r="BP82" t="str">
            <v>劳务工</v>
          </cell>
          <cell r="BQ82">
            <v>0</v>
          </cell>
          <cell r="BR82" t="str">
            <v>430211196612110014</v>
          </cell>
          <cell r="BS82" t="e">
            <v>#N/A</v>
          </cell>
        </row>
        <row r="83">
          <cell r="C83" t="str">
            <v>刘孝其</v>
          </cell>
          <cell r="D83" t="str">
            <v>生产制造部</v>
          </cell>
          <cell r="E83">
            <v>41325</v>
          </cell>
          <cell r="F83" t="str">
            <v>支援发泡</v>
          </cell>
          <cell r="G83">
            <v>45870</v>
          </cell>
          <cell r="H83">
            <v>21.75</v>
          </cell>
          <cell r="I83">
            <v>1</v>
          </cell>
        </row>
        <row r="83">
          <cell r="N83">
            <v>98.2377</v>
          </cell>
          <cell r="O83">
            <v>2168.50574712644</v>
          </cell>
          <cell r="P83">
            <v>0</v>
          </cell>
        </row>
        <row r="83">
          <cell r="R83">
            <v>0</v>
          </cell>
        </row>
        <row r="83">
          <cell r="U83">
            <v>2266.74344712644</v>
          </cell>
        </row>
        <row r="83">
          <cell r="W83">
            <v>0</v>
          </cell>
          <cell r="X83">
            <v>240</v>
          </cell>
        </row>
        <row r="83">
          <cell r="AA83">
            <v>8</v>
          </cell>
          <cell r="AB83">
            <v>6.89655172413793</v>
          </cell>
        </row>
        <row r="83">
          <cell r="AD83">
            <v>9.19540229885057</v>
          </cell>
        </row>
        <row r="83">
          <cell r="AF83">
            <v>20</v>
          </cell>
        </row>
        <row r="83">
          <cell r="AM83">
            <v>2550.84</v>
          </cell>
          <cell r="AN83">
            <v>385.6</v>
          </cell>
          <cell r="AO83">
            <v>96.4</v>
          </cell>
          <cell r="AP83">
            <v>14.46</v>
          </cell>
          <cell r="AQ83">
            <v>15</v>
          </cell>
          <cell r="AR83">
            <v>241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1500</v>
          </cell>
        </row>
        <row r="83">
          <cell r="AY83">
            <v>298.38</v>
          </cell>
          <cell r="AZ83">
            <v>0</v>
          </cell>
        </row>
        <row r="83">
          <cell r="BB83">
            <v>0</v>
          </cell>
          <cell r="BC83">
            <v>1500</v>
          </cell>
        </row>
        <row r="83">
          <cell r="BJ83">
            <v>1798.38</v>
          </cell>
        </row>
        <row r="83">
          <cell r="BL83" t="str">
            <v>2025/8/31退休</v>
          </cell>
          <cell r="BM83">
            <v>242.937142857143</v>
          </cell>
          <cell r="BN83">
            <v>171.274285714286</v>
          </cell>
          <cell r="BO83" t="str">
            <v>430221196508206879</v>
          </cell>
          <cell r="BP83" t="str">
            <v>合同工</v>
          </cell>
          <cell r="BQ83">
            <v>737.46</v>
          </cell>
          <cell r="BR83" t="str">
            <v>430221196508206879</v>
          </cell>
          <cell r="BS83" t="str">
            <v>光华荣昌</v>
          </cell>
        </row>
        <row r="84">
          <cell r="C84" t="str">
            <v>蒋正林</v>
          </cell>
          <cell r="D84" t="str">
            <v>生产制造部</v>
          </cell>
          <cell r="E84">
            <v>41520</v>
          </cell>
          <cell r="F84" t="str">
            <v>支援发泡</v>
          </cell>
          <cell r="G84">
            <v>45870</v>
          </cell>
          <cell r="H84">
            <v>21.75</v>
          </cell>
          <cell r="I84">
            <v>0</v>
          </cell>
        </row>
        <row r="84">
          <cell r="N84">
            <v>0</v>
          </cell>
          <cell r="O84">
            <v>2100</v>
          </cell>
        </row>
        <row r="84">
          <cell r="U84">
            <v>2100</v>
          </cell>
        </row>
        <row r="84">
          <cell r="W84">
            <v>0</v>
          </cell>
          <cell r="X84">
            <v>220</v>
          </cell>
        </row>
        <row r="84">
          <cell r="AA84">
            <v>0</v>
          </cell>
          <cell r="AB84">
            <v>0</v>
          </cell>
        </row>
        <row r="84">
          <cell r="AD84">
            <v>0</v>
          </cell>
        </row>
        <row r="84">
          <cell r="AF84">
            <v>0</v>
          </cell>
        </row>
        <row r="84">
          <cell r="AM84">
            <v>2320</v>
          </cell>
          <cell r="AN84">
            <v>344.64</v>
          </cell>
          <cell r="AO84">
            <v>86.16</v>
          </cell>
          <cell r="AP84">
            <v>12.92</v>
          </cell>
          <cell r="AQ84">
            <v>15</v>
          </cell>
        </row>
        <row r="84">
          <cell r="AY84">
            <v>1861.28</v>
          </cell>
          <cell r="AZ84">
            <v>0</v>
          </cell>
        </row>
        <row r="84">
          <cell r="BB84">
            <v>0</v>
          </cell>
          <cell r="BC84">
            <v>0</v>
          </cell>
        </row>
        <row r="84">
          <cell r="BJ84">
            <v>1861.28</v>
          </cell>
        </row>
        <row r="84">
          <cell r="BM84" t="e">
            <v>#DIV/0!</v>
          </cell>
          <cell r="BN84" t="e">
            <v>#DIV/0!</v>
          </cell>
          <cell r="BO84" t="str">
            <v>430211196509183530</v>
          </cell>
          <cell r="BP84" t="str">
            <v>劳务工</v>
          </cell>
          <cell r="BQ84">
            <v>443.72</v>
          </cell>
          <cell r="BR84" t="str">
            <v>430211196509183530</v>
          </cell>
          <cell r="BS84" t="str">
            <v>鑫起</v>
          </cell>
        </row>
        <row r="85">
          <cell r="C85" t="str">
            <v>贺王瑜</v>
          </cell>
          <cell r="D85" t="str">
            <v>技术质量部</v>
          </cell>
          <cell r="E85">
            <v>41573</v>
          </cell>
          <cell r="F85" t="str">
            <v>总装检验员</v>
          </cell>
          <cell r="G85">
            <v>45870</v>
          </cell>
          <cell r="H85">
            <v>18.5</v>
          </cell>
          <cell r="I85">
            <v>18.5</v>
          </cell>
        </row>
        <row r="85">
          <cell r="L85">
            <v>4526.5</v>
          </cell>
          <cell r="M85">
            <v>126.71</v>
          </cell>
          <cell r="N85">
            <v>2044.135</v>
          </cell>
          <cell r="O85">
            <v>1390</v>
          </cell>
        </row>
        <row r="85">
          <cell r="Q85">
            <v>1.05</v>
          </cell>
        </row>
        <row r="85">
          <cell r="U85">
            <v>3536.34175</v>
          </cell>
        </row>
        <row r="85">
          <cell r="W85">
            <v>255</v>
          </cell>
          <cell r="X85">
            <v>220</v>
          </cell>
        </row>
        <row r="85">
          <cell r="AB85">
            <v>150</v>
          </cell>
        </row>
        <row r="85">
          <cell r="AF85">
            <v>168</v>
          </cell>
        </row>
        <row r="85">
          <cell r="AJ85">
            <v>-10</v>
          </cell>
        </row>
        <row r="85">
          <cell r="AM85">
            <v>4319.34</v>
          </cell>
          <cell r="AN85">
            <v>361.6</v>
          </cell>
          <cell r="AO85">
            <v>90.4</v>
          </cell>
          <cell r="AP85">
            <v>13.56</v>
          </cell>
          <cell r="AQ85">
            <v>15</v>
          </cell>
          <cell r="AR85">
            <v>226</v>
          </cell>
        </row>
        <row r="85">
          <cell r="AY85">
            <v>3612.78</v>
          </cell>
          <cell r="AZ85">
            <v>0</v>
          </cell>
        </row>
        <row r="85">
          <cell r="BB85">
            <v>0</v>
          </cell>
          <cell r="BC85">
            <v>0</v>
          </cell>
        </row>
        <row r="85">
          <cell r="BJ85">
            <v>3612.78</v>
          </cell>
        </row>
        <row r="85">
          <cell r="BM85">
            <v>29.1847297297297</v>
          </cell>
          <cell r="BN85">
            <v>24.4106756756757</v>
          </cell>
          <cell r="BO85" t="str">
            <v>430203197207186036</v>
          </cell>
          <cell r="BP85" t="str">
            <v>合同工</v>
          </cell>
          <cell r="BQ85">
            <v>691.56</v>
          </cell>
          <cell r="BR85" t="str">
            <v>430203197207186036</v>
          </cell>
          <cell r="BS85" t="str">
            <v>光华荣昌</v>
          </cell>
        </row>
        <row r="86">
          <cell r="C86" t="str">
            <v>罗亚南</v>
          </cell>
          <cell r="D86" t="str">
            <v>生产制造部</v>
          </cell>
          <cell r="E86">
            <v>41612</v>
          </cell>
          <cell r="F86" t="str">
            <v>总装车间</v>
          </cell>
          <cell r="G86">
            <v>45870</v>
          </cell>
          <cell r="H86">
            <v>22</v>
          </cell>
          <cell r="I86">
            <v>24</v>
          </cell>
        </row>
        <row r="86">
          <cell r="L86">
            <v>4526.5</v>
          </cell>
          <cell r="M86">
            <v>126.71</v>
          </cell>
          <cell r="N86">
            <v>3367.4</v>
          </cell>
          <cell r="O86">
            <v>1516.36363636364</v>
          </cell>
        </row>
        <row r="86">
          <cell r="Q86">
            <v>4</v>
          </cell>
        </row>
        <row r="86">
          <cell r="U86">
            <v>4883.76363636364</v>
          </cell>
        </row>
        <row r="86">
          <cell r="W86">
            <v>288</v>
          </cell>
          <cell r="X86">
            <v>220</v>
          </cell>
        </row>
        <row r="86">
          <cell r="AB86">
            <v>150</v>
          </cell>
        </row>
        <row r="86">
          <cell r="AD86">
            <v>399</v>
          </cell>
        </row>
        <row r="86">
          <cell r="AF86">
            <v>276</v>
          </cell>
        </row>
        <row r="86">
          <cell r="AJ86">
            <v>-10</v>
          </cell>
        </row>
        <row r="86">
          <cell r="AM86">
            <v>6206.76</v>
          </cell>
          <cell r="AN86">
            <v>446.4</v>
          </cell>
          <cell r="AO86">
            <v>111.6</v>
          </cell>
          <cell r="AP86">
            <v>16.74</v>
          </cell>
          <cell r="AQ86">
            <v>15</v>
          </cell>
          <cell r="AR86">
            <v>279</v>
          </cell>
        </row>
        <row r="86">
          <cell r="AY86">
            <v>5338.02</v>
          </cell>
          <cell r="AZ86">
            <v>0</v>
          </cell>
        </row>
        <row r="86">
          <cell r="BB86">
            <v>0</v>
          </cell>
          <cell r="BC86">
            <v>0</v>
          </cell>
          <cell r="BD86">
            <v>187.67</v>
          </cell>
        </row>
        <row r="86">
          <cell r="BJ86">
            <v>5150.35</v>
          </cell>
        </row>
        <row r="86">
          <cell r="BM86">
            <v>32.326875</v>
          </cell>
          <cell r="BN86">
            <v>26.8247395833333</v>
          </cell>
          <cell r="BO86" t="str">
            <v>430202197709246071</v>
          </cell>
          <cell r="BP86" t="str">
            <v>合同工</v>
          </cell>
          <cell r="BQ86">
            <v>853.74</v>
          </cell>
          <cell r="BR86" t="str">
            <v>430202197709246071</v>
          </cell>
          <cell r="BS86" t="str">
            <v>光华荣昌</v>
          </cell>
        </row>
        <row r="87">
          <cell r="C87" t="str">
            <v>欧响亮</v>
          </cell>
          <cell r="D87" t="str">
            <v>生产制造部</v>
          </cell>
          <cell r="E87">
            <v>43595</v>
          </cell>
          <cell r="F87" t="str">
            <v>总装前排</v>
          </cell>
          <cell r="G87">
            <v>45870</v>
          </cell>
          <cell r="H87">
            <v>20</v>
          </cell>
          <cell r="I87">
            <v>20</v>
          </cell>
        </row>
        <row r="87">
          <cell r="L87">
            <v>4526.5</v>
          </cell>
          <cell r="M87">
            <v>126.71</v>
          </cell>
          <cell r="N87">
            <v>2373.260625</v>
          </cell>
          <cell r="O87">
            <v>1390</v>
          </cell>
        </row>
        <row r="87">
          <cell r="Q87">
            <v>2.0625</v>
          </cell>
        </row>
        <row r="87">
          <cell r="U87">
            <v>3763.260625</v>
          </cell>
        </row>
        <row r="87">
          <cell r="W87">
            <v>288</v>
          </cell>
          <cell r="X87">
            <v>120</v>
          </cell>
        </row>
        <row r="87">
          <cell r="Z87">
            <v>0</v>
          </cell>
          <cell r="AA87">
            <v>228.97</v>
          </cell>
          <cell r="AB87">
            <v>150</v>
          </cell>
        </row>
        <row r="87">
          <cell r="AD87">
            <v>200</v>
          </cell>
        </row>
        <row r="87">
          <cell r="AF87">
            <v>180</v>
          </cell>
        </row>
        <row r="87">
          <cell r="AJ87">
            <v>-20</v>
          </cell>
        </row>
        <row r="87">
          <cell r="AM87">
            <v>4910.23</v>
          </cell>
          <cell r="AN87">
            <v>348.8</v>
          </cell>
          <cell r="AO87">
            <v>87.2</v>
          </cell>
          <cell r="AP87">
            <v>13.08</v>
          </cell>
          <cell r="AQ87">
            <v>15</v>
          </cell>
          <cell r="AR87">
            <v>218</v>
          </cell>
        </row>
        <row r="87">
          <cell r="AY87">
            <v>4228.15</v>
          </cell>
          <cell r="AZ87">
            <v>0</v>
          </cell>
        </row>
        <row r="87">
          <cell r="BB87">
            <v>0</v>
          </cell>
          <cell r="BC87">
            <v>0</v>
          </cell>
        </row>
        <row r="87">
          <cell r="BJ87">
            <v>4228.15</v>
          </cell>
        </row>
        <row r="87">
          <cell r="BM87">
            <v>30.6889375</v>
          </cell>
          <cell r="BN87">
            <v>26.4259375</v>
          </cell>
          <cell r="BO87" t="str">
            <v>430221199006283835</v>
          </cell>
          <cell r="BP87" t="str">
            <v>合同工</v>
          </cell>
          <cell r="BQ87">
            <v>667.08</v>
          </cell>
          <cell r="BR87" t="str">
            <v>430221199006283835</v>
          </cell>
          <cell r="BS87" t="str">
            <v>光华荣昌</v>
          </cell>
        </row>
        <row r="88">
          <cell r="C88" t="str">
            <v>刘明</v>
          </cell>
          <cell r="D88" t="str">
            <v>生产制造部</v>
          </cell>
          <cell r="E88">
            <v>44306</v>
          </cell>
          <cell r="F88" t="str">
            <v>总装前排</v>
          </cell>
          <cell r="G88">
            <v>45870</v>
          </cell>
          <cell r="H88">
            <v>22</v>
          </cell>
          <cell r="I88">
            <v>23</v>
          </cell>
        </row>
        <row r="88">
          <cell r="L88">
            <v>4526.5</v>
          </cell>
          <cell r="M88">
            <v>126.71</v>
          </cell>
          <cell r="N88">
            <v>3188.69</v>
          </cell>
          <cell r="O88">
            <v>1453.18181818182</v>
          </cell>
        </row>
        <row r="88">
          <cell r="Q88">
            <v>4</v>
          </cell>
        </row>
        <row r="88">
          <cell r="U88">
            <v>4641.87181818182</v>
          </cell>
        </row>
        <row r="88">
          <cell r="W88">
            <v>279</v>
          </cell>
          <cell r="X88">
            <v>80</v>
          </cell>
        </row>
        <row r="88">
          <cell r="AA88">
            <v>111.01</v>
          </cell>
          <cell r="AB88">
            <v>150</v>
          </cell>
        </row>
        <row r="88">
          <cell r="AD88">
            <v>450</v>
          </cell>
        </row>
        <row r="88">
          <cell r="AF88">
            <v>276</v>
          </cell>
        </row>
        <row r="88">
          <cell r="AM88">
            <v>5987.88</v>
          </cell>
          <cell r="AN88">
            <v>344.88</v>
          </cell>
          <cell r="AO88">
            <v>86.22</v>
          </cell>
          <cell r="AP88">
            <v>12.93</v>
          </cell>
          <cell r="AQ88">
            <v>15</v>
          </cell>
        </row>
        <row r="88">
          <cell r="AY88">
            <v>5528.85</v>
          </cell>
          <cell r="AZ88">
            <v>0</v>
          </cell>
        </row>
        <row r="88">
          <cell r="BB88">
            <v>0</v>
          </cell>
          <cell r="BC88">
            <v>0</v>
          </cell>
          <cell r="BD88">
            <v>187.67</v>
          </cell>
        </row>
        <row r="88">
          <cell r="BJ88">
            <v>5341.18</v>
          </cell>
        </row>
        <row r="88">
          <cell r="BM88">
            <v>32.5428260869565</v>
          </cell>
          <cell r="BN88">
            <v>29.028152173913</v>
          </cell>
          <cell r="BO88" t="str">
            <v>430221198411125318</v>
          </cell>
          <cell r="BP88" t="str">
            <v>劳务工</v>
          </cell>
          <cell r="BQ88">
            <v>444.03</v>
          </cell>
          <cell r="BR88" t="str">
            <v>430221198411125318</v>
          </cell>
          <cell r="BS88" t="str">
            <v>鑫起</v>
          </cell>
        </row>
        <row r="89">
          <cell r="C89" t="str">
            <v>王锋卡</v>
          </cell>
          <cell r="D89" t="str">
            <v>生产制造部</v>
          </cell>
          <cell r="E89">
            <v>45102</v>
          </cell>
          <cell r="F89" t="str">
            <v>总装前排</v>
          </cell>
          <cell r="G89">
            <v>45870</v>
          </cell>
          <cell r="H89">
            <v>20</v>
          </cell>
          <cell r="I89">
            <v>20</v>
          </cell>
        </row>
        <row r="89">
          <cell r="L89">
            <v>4526.5</v>
          </cell>
          <cell r="M89">
            <v>126.71</v>
          </cell>
          <cell r="N89">
            <v>2564.860625</v>
          </cell>
          <cell r="O89">
            <v>1390</v>
          </cell>
        </row>
        <row r="89">
          <cell r="Q89">
            <v>2.0625</v>
          </cell>
        </row>
        <row r="89">
          <cell r="U89">
            <v>3954.860625</v>
          </cell>
        </row>
        <row r="89">
          <cell r="W89">
            <v>279</v>
          </cell>
          <cell r="X89">
            <v>40</v>
          </cell>
        </row>
        <row r="89">
          <cell r="AA89">
            <v>228.97</v>
          </cell>
          <cell r="AB89">
            <v>150</v>
          </cell>
        </row>
        <row r="89">
          <cell r="AD89">
            <v>100</v>
          </cell>
        </row>
        <row r="89">
          <cell r="AF89">
            <v>180</v>
          </cell>
        </row>
        <row r="89">
          <cell r="AM89">
            <v>4932.83</v>
          </cell>
          <cell r="AN89">
            <v>344.64</v>
          </cell>
          <cell r="AO89">
            <v>81.06</v>
          </cell>
          <cell r="AP89">
            <v>12.92</v>
          </cell>
          <cell r="AQ89">
            <v>15</v>
          </cell>
        </row>
        <row r="89">
          <cell r="AY89">
            <v>4479.21</v>
          </cell>
          <cell r="AZ89">
            <v>0</v>
          </cell>
        </row>
        <row r="89">
          <cell r="BB89">
            <v>0</v>
          </cell>
          <cell r="BC89">
            <v>0</v>
          </cell>
        </row>
        <row r="89">
          <cell r="BJ89">
            <v>4479.21</v>
          </cell>
        </row>
        <row r="89">
          <cell r="BM89">
            <v>30.8301875</v>
          </cell>
          <cell r="BN89">
            <v>27.9950625</v>
          </cell>
          <cell r="BO89" t="str">
            <v>430221198910145954</v>
          </cell>
          <cell r="BP89" t="str">
            <v>劳务工</v>
          </cell>
          <cell r="BQ89">
            <v>438.62</v>
          </cell>
          <cell r="BR89" t="str">
            <v>430221198910145954</v>
          </cell>
          <cell r="BS89" t="str">
            <v>湖南诚展</v>
          </cell>
        </row>
        <row r="90">
          <cell r="C90" t="str">
            <v>杨亮亮</v>
          </cell>
          <cell r="D90" t="str">
            <v>生产制造部</v>
          </cell>
          <cell r="E90">
            <v>43685</v>
          </cell>
          <cell r="F90" t="str">
            <v>总装前排</v>
          </cell>
          <cell r="G90">
            <v>45870</v>
          </cell>
          <cell r="H90">
            <v>19</v>
          </cell>
          <cell r="I90">
            <v>19</v>
          </cell>
        </row>
        <row r="90">
          <cell r="L90">
            <v>4526.5</v>
          </cell>
          <cell r="M90">
            <v>126.71</v>
          </cell>
          <cell r="N90">
            <v>1972.860625</v>
          </cell>
          <cell r="O90">
            <v>1390</v>
          </cell>
        </row>
        <row r="90">
          <cell r="Q90">
            <v>1.0625</v>
          </cell>
        </row>
        <row r="90">
          <cell r="U90">
            <v>3362.860625</v>
          </cell>
        </row>
        <row r="90">
          <cell r="W90">
            <v>267</v>
          </cell>
          <cell r="X90">
            <v>100</v>
          </cell>
        </row>
        <row r="90">
          <cell r="AA90">
            <v>117.95</v>
          </cell>
          <cell r="AB90">
            <v>150</v>
          </cell>
        </row>
        <row r="90">
          <cell r="AF90">
            <v>168</v>
          </cell>
        </row>
        <row r="90">
          <cell r="AJ90">
            <v>-10</v>
          </cell>
        </row>
        <row r="90">
          <cell r="AM90">
            <v>4155.81</v>
          </cell>
          <cell r="AN90">
            <v>358.32</v>
          </cell>
          <cell r="AO90">
            <v>89.58</v>
          </cell>
          <cell r="AP90">
            <v>13.44</v>
          </cell>
          <cell r="AQ90">
            <v>15</v>
          </cell>
        </row>
        <row r="90">
          <cell r="AY90">
            <v>3679.47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3679.47</v>
          </cell>
        </row>
        <row r="90">
          <cell r="BM90">
            <v>27.3408552631579</v>
          </cell>
          <cell r="BN90">
            <v>24.2070394736842</v>
          </cell>
          <cell r="BO90" t="str">
            <v>430224198601162717</v>
          </cell>
          <cell r="BP90" t="str">
            <v>劳务工</v>
          </cell>
          <cell r="BQ90">
            <v>461.34</v>
          </cell>
          <cell r="BR90" t="str">
            <v>430224198601162717</v>
          </cell>
          <cell r="BS90" t="str">
            <v>鑫起</v>
          </cell>
        </row>
        <row r="91">
          <cell r="C91" t="str">
            <v>吴陈</v>
          </cell>
          <cell r="D91" t="str">
            <v>生产制造部</v>
          </cell>
          <cell r="E91">
            <v>42107</v>
          </cell>
          <cell r="F91" t="str">
            <v>总装前排</v>
          </cell>
          <cell r="G91">
            <v>45870</v>
          </cell>
          <cell r="H91">
            <v>20</v>
          </cell>
          <cell r="I91">
            <v>20</v>
          </cell>
        </row>
        <row r="91">
          <cell r="L91">
            <v>4526.5</v>
          </cell>
          <cell r="M91">
            <v>126.71</v>
          </cell>
          <cell r="N91">
            <v>1917.425</v>
          </cell>
          <cell r="O91">
            <v>1390</v>
          </cell>
        </row>
        <row r="91">
          <cell r="Q91">
            <v>2.5</v>
          </cell>
        </row>
        <row r="91">
          <cell r="U91">
            <v>3307.425</v>
          </cell>
        </row>
        <row r="91">
          <cell r="W91">
            <v>276</v>
          </cell>
          <cell r="X91">
            <v>200</v>
          </cell>
        </row>
        <row r="91">
          <cell r="AA91">
            <v>277.54</v>
          </cell>
          <cell r="AB91">
            <v>150</v>
          </cell>
        </row>
        <row r="91">
          <cell r="AF91">
            <v>196</v>
          </cell>
        </row>
        <row r="91">
          <cell r="AJ91">
            <v>-10</v>
          </cell>
        </row>
        <row r="91">
          <cell r="AM91">
            <v>4396.97</v>
          </cell>
          <cell r="AN91">
            <v>364.8</v>
          </cell>
          <cell r="AO91">
            <v>91.2</v>
          </cell>
          <cell r="AP91">
            <v>13.68</v>
          </cell>
          <cell r="AQ91">
            <v>15</v>
          </cell>
          <cell r="AR91">
            <v>228</v>
          </cell>
        </row>
        <row r="91">
          <cell r="AY91">
            <v>3684.29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3684.29</v>
          </cell>
        </row>
        <row r="91">
          <cell r="BM91">
            <v>27.4810625</v>
          </cell>
          <cell r="BN91">
            <v>23.0268125</v>
          </cell>
          <cell r="BO91" t="str">
            <v>430203199001137035</v>
          </cell>
          <cell r="BP91" t="str">
            <v>合同工</v>
          </cell>
          <cell r="BQ91">
            <v>697.68</v>
          </cell>
          <cell r="BR91" t="str">
            <v>430203199001137035</v>
          </cell>
          <cell r="BS91" t="str">
            <v>光华荣昌</v>
          </cell>
        </row>
        <row r="92">
          <cell r="C92" t="str">
            <v>苏超</v>
          </cell>
          <cell r="D92" t="str">
            <v>生产制造部</v>
          </cell>
          <cell r="E92">
            <v>41884</v>
          </cell>
          <cell r="F92" t="str">
            <v>总装前排</v>
          </cell>
          <cell r="G92">
            <v>45870</v>
          </cell>
          <cell r="H92">
            <v>22.5</v>
          </cell>
          <cell r="I92">
            <v>22.5</v>
          </cell>
        </row>
        <row r="92">
          <cell r="L92">
            <v>4526.5</v>
          </cell>
          <cell r="M92">
            <v>126.71</v>
          </cell>
          <cell r="N92">
            <v>2245.040625</v>
          </cell>
          <cell r="O92">
            <v>1390</v>
          </cell>
          <cell r="P92">
            <v>353.39772</v>
          </cell>
          <cell r="Q92">
            <v>6.5625</v>
          </cell>
        </row>
        <row r="92">
          <cell r="U92">
            <v>3988.438345</v>
          </cell>
        </row>
        <row r="92">
          <cell r="W92">
            <v>279</v>
          </cell>
          <cell r="X92">
            <v>200</v>
          </cell>
        </row>
        <row r="92">
          <cell r="AA92">
            <v>419.49</v>
          </cell>
          <cell r="AB92">
            <v>150</v>
          </cell>
        </row>
        <row r="92">
          <cell r="AD92">
            <v>123.076923076923</v>
          </cell>
        </row>
        <row r="92">
          <cell r="AF92">
            <v>240</v>
          </cell>
        </row>
        <row r="92">
          <cell r="AM92">
            <v>5400.01</v>
          </cell>
          <cell r="AN92">
            <v>400</v>
          </cell>
          <cell r="AO92">
            <v>100</v>
          </cell>
          <cell r="AP92">
            <v>15</v>
          </cell>
          <cell r="AQ92">
            <v>15</v>
          </cell>
          <cell r="AR92">
            <v>250</v>
          </cell>
        </row>
        <row r="92">
          <cell r="AY92">
            <v>4620.01</v>
          </cell>
          <cell r="AZ92">
            <v>0</v>
          </cell>
        </row>
        <row r="92">
          <cell r="BB92">
            <v>0</v>
          </cell>
          <cell r="BC92">
            <v>0</v>
          </cell>
          <cell r="BD92">
            <v>31.2</v>
          </cell>
        </row>
        <row r="92">
          <cell r="BJ92">
            <v>4588.81</v>
          </cell>
        </row>
        <row r="92">
          <cell r="BM92">
            <v>30.0000555555556</v>
          </cell>
          <cell r="BN92">
            <v>25.4933888888889</v>
          </cell>
          <cell r="BO92" t="str">
            <v>432502198409158371</v>
          </cell>
          <cell r="BP92" t="str">
            <v>合同工</v>
          </cell>
          <cell r="BQ92">
            <v>765</v>
          </cell>
          <cell r="BR92" t="str">
            <v>432502198409158371</v>
          </cell>
          <cell r="BS92" t="str">
            <v>光华荣昌</v>
          </cell>
        </row>
        <row r="93">
          <cell r="C93" t="str">
            <v>刘文强</v>
          </cell>
          <cell r="D93" t="str">
            <v>生产制造部</v>
          </cell>
          <cell r="E93">
            <v>42554</v>
          </cell>
          <cell r="F93" t="str">
            <v>总装前排</v>
          </cell>
          <cell r="G93">
            <v>45870</v>
          </cell>
          <cell r="H93">
            <v>18.5</v>
          </cell>
          <cell r="I93">
            <v>18.5</v>
          </cell>
        </row>
        <row r="93">
          <cell r="L93">
            <v>4526.5</v>
          </cell>
          <cell r="M93">
            <v>126.71</v>
          </cell>
          <cell r="N93">
            <v>1790.715</v>
          </cell>
          <cell r="O93">
            <v>1390</v>
          </cell>
          <cell r="P93">
            <v>107.91924</v>
          </cell>
          <cell r="Q93">
            <v>2</v>
          </cell>
        </row>
        <row r="93">
          <cell r="U93">
            <v>3288.63424</v>
          </cell>
        </row>
        <row r="93">
          <cell r="W93">
            <v>261</v>
          </cell>
          <cell r="X93">
            <v>180</v>
          </cell>
        </row>
        <row r="93">
          <cell r="AA93">
            <v>119.01</v>
          </cell>
          <cell r="AB93">
            <v>150</v>
          </cell>
        </row>
        <row r="93">
          <cell r="AD93">
            <v>7.69230769230769</v>
          </cell>
        </row>
        <row r="93">
          <cell r="AF93">
            <v>176</v>
          </cell>
        </row>
        <row r="93">
          <cell r="AM93">
            <v>4182.34</v>
          </cell>
          <cell r="AN93">
            <v>355.2</v>
          </cell>
          <cell r="AO93">
            <v>88.8</v>
          </cell>
          <cell r="AP93">
            <v>13.32</v>
          </cell>
          <cell r="AQ93">
            <v>15</v>
          </cell>
          <cell r="AR93">
            <v>222</v>
          </cell>
        </row>
        <row r="93">
          <cell r="AY93">
            <v>3488.02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3488.02</v>
          </cell>
        </row>
        <row r="93">
          <cell r="BM93">
            <v>28.2590540540541</v>
          </cell>
          <cell r="BN93">
            <v>23.5677027027027</v>
          </cell>
          <cell r="BO93" t="str">
            <v>430921198101045118</v>
          </cell>
          <cell r="BP93" t="str">
            <v>合同工</v>
          </cell>
          <cell r="BQ93">
            <v>679.32</v>
          </cell>
          <cell r="BR93" t="str">
            <v>430921198101045118</v>
          </cell>
          <cell r="BS93" t="str">
            <v>光华荣昌</v>
          </cell>
        </row>
        <row r="94">
          <cell r="C94" t="str">
            <v>刘谦</v>
          </cell>
          <cell r="D94" t="str">
            <v>生产制造部</v>
          </cell>
          <cell r="E94">
            <v>42783</v>
          </cell>
          <cell r="F94" t="str">
            <v>总装前排</v>
          </cell>
          <cell r="G94">
            <v>45870</v>
          </cell>
          <cell r="H94">
            <v>21</v>
          </cell>
          <cell r="I94">
            <v>21</v>
          </cell>
        </row>
        <row r="94">
          <cell r="L94">
            <v>4526.5</v>
          </cell>
          <cell r="M94">
            <v>126.71</v>
          </cell>
          <cell r="N94">
            <v>1972.860625</v>
          </cell>
          <cell r="O94">
            <v>1390</v>
          </cell>
        </row>
        <row r="94">
          <cell r="Q94">
            <v>3.0625</v>
          </cell>
        </row>
        <row r="94">
          <cell r="U94">
            <v>3362.860625</v>
          </cell>
        </row>
        <row r="94">
          <cell r="W94">
            <v>270</v>
          </cell>
          <cell r="X94">
            <v>160</v>
          </cell>
        </row>
        <row r="94">
          <cell r="AA94">
            <v>339.98</v>
          </cell>
          <cell r="AB94">
            <v>150</v>
          </cell>
        </row>
        <row r="94">
          <cell r="AF94">
            <v>200</v>
          </cell>
        </row>
        <row r="94">
          <cell r="AJ94">
            <v>-10</v>
          </cell>
        </row>
        <row r="94">
          <cell r="AM94">
            <v>4472.84</v>
          </cell>
          <cell r="AN94">
            <v>355.2</v>
          </cell>
          <cell r="AO94">
            <v>88.8</v>
          </cell>
          <cell r="AP94">
            <v>13.32</v>
          </cell>
          <cell r="AQ94">
            <v>15</v>
          </cell>
          <cell r="AR94">
            <v>222</v>
          </cell>
        </row>
        <row r="94">
          <cell r="AY94">
            <v>3778.52</v>
          </cell>
          <cell r="AZ94">
            <v>0</v>
          </cell>
        </row>
        <row r="94">
          <cell r="BB94">
            <v>0</v>
          </cell>
          <cell r="BC94">
            <v>0</v>
          </cell>
        </row>
        <row r="94">
          <cell r="BJ94">
            <v>3778.52</v>
          </cell>
        </row>
        <row r="94">
          <cell r="BM94">
            <v>26.6240476190476</v>
          </cell>
          <cell r="BN94">
            <v>22.4911904761905</v>
          </cell>
          <cell r="BO94" t="str">
            <v>43028119810403683X</v>
          </cell>
          <cell r="BP94" t="str">
            <v>合同工</v>
          </cell>
          <cell r="BQ94">
            <v>679.32</v>
          </cell>
          <cell r="BR94" t="str">
            <v>43028119810403683X</v>
          </cell>
          <cell r="BS94" t="str">
            <v>光华荣昌</v>
          </cell>
        </row>
        <row r="95">
          <cell r="C95" t="str">
            <v>邓日顺</v>
          </cell>
          <cell r="D95" t="str">
            <v>生产制造部</v>
          </cell>
          <cell r="E95">
            <v>41881</v>
          </cell>
          <cell r="F95" t="str">
            <v>总装前排</v>
          </cell>
          <cell r="G95">
            <v>45870</v>
          </cell>
          <cell r="H95">
            <v>20</v>
          </cell>
          <cell r="I95">
            <v>20</v>
          </cell>
        </row>
        <row r="95">
          <cell r="L95">
            <v>4526.5</v>
          </cell>
          <cell r="M95">
            <v>126.71</v>
          </cell>
          <cell r="N95">
            <v>1972.860625</v>
          </cell>
          <cell r="O95">
            <v>1390</v>
          </cell>
        </row>
        <row r="95">
          <cell r="Q95">
            <v>2.0625</v>
          </cell>
        </row>
        <row r="95">
          <cell r="U95">
            <v>3362.860625</v>
          </cell>
        </row>
        <row r="95">
          <cell r="W95">
            <v>273</v>
          </cell>
          <cell r="X95">
            <v>200</v>
          </cell>
        </row>
        <row r="95">
          <cell r="AA95">
            <v>228.97</v>
          </cell>
          <cell r="AB95">
            <v>150</v>
          </cell>
        </row>
        <row r="95">
          <cell r="AF95">
            <v>180</v>
          </cell>
        </row>
        <row r="95">
          <cell r="AJ95">
            <v>-10</v>
          </cell>
        </row>
        <row r="95">
          <cell r="AM95">
            <v>4384.83</v>
          </cell>
          <cell r="AN95">
            <v>356.8</v>
          </cell>
          <cell r="AO95">
            <v>89.2</v>
          </cell>
          <cell r="AP95">
            <v>13.38</v>
          </cell>
          <cell r="AQ95">
            <v>15</v>
          </cell>
          <cell r="AR95">
            <v>223</v>
          </cell>
        </row>
        <row r="95">
          <cell r="AY95">
            <v>3687.45</v>
          </cell>
          <cell r="AZ95">
            <v>0</v>
          </cell>
        </row>
        <row r="95">
          <cell r="BB95">
            <v>0</v>
          </cell>
          <cell r="BC95">
            <v>0</v>
          </cell>
        </row>
        <row r="95">
          <cell r="BJ95">
            <v>3687.45</v>
          </cell>
        </row>
        <row r="95">
          <cell r="BM95">
            <v>27.4051875</v>
          </cell>
          <cell r="BN95">
            <v>23.0465625</v>
          </cell>
          <cell r="BO95" t="str">
            <v>430204199302173239</v>
          </cell>
          <cell r="BP95" t="str">
            <v>合同工</v>
          </cell>
          <cell r="BQ95">
            <v>682.38</v>
          </cell>
          <cell r="BR95" t="str">
            <v>430204199302173239</v>
          </cell>
          <cell r="BS95" t="str">
            <v>光华荣昌</v>
          </cell>
        </row>
        <row r="96">
          <cell r="C96" t="str">
            <v>李亦斌</v>
          </cell>
          <cell r="D96" t="str">
            <v>生产制造部</v>
          </cell>
          <cell r="E96">
            <v>41718</v>
          </cell>
          <cell r="F96" t="str">
            <v>总装前排</v>
          </cell>
          <cell r="G96">
            <v>45870</v>
          </cell>
          <cell r="H96">
            <v>20</v>
          </cell>
          <cell r="I96">
            <v>20</v>
          </cell>
        </row>
        <row r="96">
          <cell r="L96">
            <v>4526.5</v>
          </cell>
          <cell r="M96">
            <v>126.71</v>
          </cell>
          <cell r="N96">
            <v>1917.425</v>
          </cell>
          <cell r="O96">
            <v>1390</v>
          </cell>
        </row>
        <row r="96">
          <cell r="Q96">
            <v>2.5</v>
          </cell>
        </row>
        <row r="96">
          <cell r="U96">
            <v>3307.425</v>
          </cell>
        </row>
        <row r="96">
          <cell r="W96">
            <v>264</v>
          </cell>
          <cell r="X96">
            <v>220</v>
          </cell>
        </row>
        <row r="96">
          <cell r="AA96">
            <v>277.54</v>
          </cell>
          <cell r="AB96">
            <v>150</v>
          </cell>
        </row>
        <row r="96">
          <cell r="AF96">
            <v>188</v>
          </cell>
        </row>
        <row r="96">
          <cell r="AJ96">
            <v>-20</v>
          </cell>
        </row>
        <row r="96">
          <cell r="AM96">
            <v>4386.97</v>
          </cell>
          <cell r="AN96">
            <v>363.2</v>
          </cell>
          <cell r="AO96">
            <v>90.8</v>
          </cell>
          <cell r="AP96">
            <v>13.62</v>
          </cell>
          <cell r="AQ96">
            <v>15</v>
          </cell>
          <cell r="AR96">
            <v>227</v>
          </cell>
        </row>
        <row r="96">
          <cell r="AY96">
            <v>3677.35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3677.35</v>
          </cell>
        </row>
        <row r="96">
          <cell r="BM96">
            <v>27.4185625</v>
          </cell>
          <cell r="BN96">
            <v>22.9834375</v>
          </cell>
          <cell r="BO96" t="str">
            <v>430223197710281810</v>
          </cell>
          <cell r="BP96" t="str">
            <v>合同工</v>
          </cell>
          <cell r="BQ96">
            <v>694.62</v>
          </cell>
          <cell r="BR96" t="str">
            <v>430223197710281810</v>
          </cell>
          <cell r="BS96" t="str">
            <v>光华荣昌</v>
          </cell>
        </row>
        <row r="97">
          <cell r="C97" t="str">
            <v>胡荣华</v>
          </cell>
          <cell r="D97" t="str">
            <v>生产制造部</v>
          </cell>
          <cell r="E97">
            <v>41518</v>
          </cell>
          <cell r="F97" t="str">
            <v>总装前排</v>
          </cell>
          <cell r="G97">
            <v>45870</v>
          </cell>
          <cell r="H97">
            <v>21</v>
          </cell>
          <cell r="I97">
            <v>21</v>
          </cell>
        </row>
        <row r="97">
          <cell r="L97">
            <v>4526.5</v>
          </cell>
          <cell r="M97">
            <v>126.71</v>
          </cell>
          <cell r="N97">
            <v>1909.505625</v>
          </cell>
          <cell r="O97">
            <v>1390</v>
          </cell>
        </row>
        <row r="97">
          <cell r="Q97">
            <v>3.5625</v>
          </cell>
        </row>
        <row r="97">
          <cell r="U97">
            <v>3299.505625</v>
          </cell>
        </row>
        <row r="97">
          <cell r="W97">
            <v>258</v>
          </cell>
          <cell r="X97">
            <v>220</v>
          </cell>
        </row>
        <row r="97">
          <cell r="AA97">
            <v>395.49</v>
          </cell>
          <cell r="AB97">
            <v>150</v>
          </cell>
        </row>
        <row r="97">
          <cell r="AF97">
            <v>200</v>
          </cell>
        </row>
        <row r="97">
          <cell r="AM97">
            <v>4523</v>
          </cell>
          <cell r="AN97">
            <v>380.8</v>
          </cell>
          <cell r="AO97">
            <v>95.2</v>
          </cell>
          <cell r="AP97">
            <v>14.28</v>
          </cell>
          <cell r="AQ97">
            <v>15</v>
          </cell>
          <cell r="AR97">
            <v>238</v>
          </cell>
        </row>
        <row r="97">
          <cell r="AY97">
            <v>3779.72</v>
          </cell>
          <cell r="AZ97">
            <v>0</v>
          </cell>
        </row>
        <row r="97">
          <cell r="BB97">
            <v>0</v>
          </cell>
          <cell r="BC97">
            <v>0</v>
          </cell>
        </row>
        <row r="97">
          <cell r="BJ97">
            <v>3779.72</v>
          </cell>
        </row>
        <row r="97">
          <cell r="BM97">
            <v>26.922619047619</v>
          </cell>
          <cell r="BN97">
            <v>22.4983333333333</v>
          </cell>
          <cell r="BO97" t="str">
            <v>430219197407087017</v>
          </cell>
          <cell r="BP97" t="str">
            <v>合同工</v>
          </cell>
          <cell r="BQ97">
            <v>728.28</v>
          </cell>
          <cell r="BR97" t="str">
            <v>430219197407087017</v>
          </cell>
          <cell r="BS97" t="str">
            <v>光华荣昌</v>
          </cell>
        </row>
        <row r="98">
          <cell r="C98" t="str">
            <v>曾李文</v>
          </cell>
          <cell r="D98" t="str">
            <v>生产制造部</v>
          </cell>
          <cell r="E98">
            <v>45116</v>
          </cell>
          <cell r="F98" t="str">
            <v>总装前排</v>
          </cell>
          <cell r="G98">
            <v>45870</v>
          </cell>
          <cell r="H98">
            <v>20.5</v>
          </cell>
          <cell r="I98">
            <v>17.5</v>
          </cell>
        </row>
        <row r="98">
          <cell r="L98">
            <v>4526.5</v>
          </cell>
          <cell r="M98">
            <v>126.71</v>
          </cell>
          <cell r="N98">
            <v>1782.795625</v>
          </cell>
          <cell r="O98">
            <v>1186.58536585366</v>
          </cell>
        </row>
        <row r="98">
          <cell r="Q98">
            <v>1.0625</v>
          </cell>
        </row>
        <row r="98">
          <cell r="U98">
            <v>2969.38099085366</v>
          </cell>
        </row>
        <row r="98">
          <cell r="W98">
            <v>267</v>
          </cell>
          <cell r="X98">
            <v>40</v>
          </cell>
        </row>
        <row r="98">
          <cell r="AA98">
            <v>117.95</v>
          </cell>
          <cell r="AB98">
            <v>150</v>
          </cell>
        </row>
        <row r="98">
          <cell r="AF98">
            <v>156</v>
          </cell>
        </row>
        <row r="98">
          <cell r="AJ98">
            <v>-20</v>
          </cell>
        </row>
        <row r="98">
          <cell r="AM98">
            <v>3680.33</v>
          </cell>
          <cell r="AN98">
            <v>344.64</v>
          </cell>
          <cell r="AO98">
            <v>81.06</v>
          </cell>
          <cell r="AP98">
            <v>12.92</v>
          </cell>
          <cell r="AQ98">
            <v>15</v>
          </cell>
        </row>
        <row r="98">
          <cell r="AY98">
            <v>3226.71</v>
          </cell>
          <cell r="AZ98">
            <v>0</v>
          </cell>
        </row>
        <row r="98">
          <cell r="BB98">
            <v>0</v>
          </cell>
          <cell r="BC98">
            <v>0</v>
          </cell>
        </row>
        <row r="98">
          <cell r="BJ98">
            <v>3226.71</v>
          </cell>
        </row>
        <row r="98">
          <cell r="BL98" t="str">
            <v>2025/9/1自离</v>
          </cell>
          <cell r="BM98">
            <v>26.2880714285714</v>
          </cell>
          <cell r="BN98">
            <v>23.0479285714286</v>
          </cell>
          <cell r="BO98" t="str">
            <v>430225198404252517</v>
          </cell>
          <cell r="BP98" t="str">
            <v>劳务工</v>
          </cell>
          <cell r="BQ98">
            <v>438.62</v>
          </cell>
          <cell r="BR98" t="str">
            <v>430225198404252517</v>
          </cell>
          <cell r="BS98" t="str">
            <v>湖南诚展</v>
          </cell>
        </row>
        <row r="99">
          <cell r="C99" t="str">
            <v>罗鹏</v>
          </cell>
          <cell r="D99" t="str">
            <v>生产制造部</v>
          </cell>
          <cell r="E99">
            <v>41213</v>
          </cell>
          <cell r="F99" t="str">
            <v>总装前排</v>
          </cell>
          <cell r="G99">
            <v>45870</v>
          </cell>
          <cell r="H99">
            <v>20</v>
          </cell>
          <cell r="I99">
            <v>20</v>
          </cell>
        </row>
        <row r="99">
          <cell r="L99">
            <v>4526.5</v>
          </cell>
          <cell r="M99">
            <v>126.71</v>
          </cell>
          <cell r="N99">
            <v>1917.425</v>
          </cell>
          <cell r="O99">
            <v>1390</v>
          </cell>
        </row>
        <row r="99">
          <cell r="Q99">
            <v>2.5</v>
          </cell>
        </row>
        <row r="99">
          <cell r="U99">
            <v>3307.425</v>
          </cell>
        </row>
        <row r="99">
          <cell r="W99">
            <v>282</v>
          </cell>
          <cell r="X99">
            <v>240</v>
          </cell>
        </row>
        <row r="99">
          <cell r="AA99">
            <v>277.54</v>
          </cell>
          <cell r="AB99">
            <v>150</v>
          </cell>
        </row>
        <row r="99">
          <cell r="AF99">
            <v>196</v>
          </cell>
        </row>
        <row r="99">
          <cell r="AM99">
            <v>4452.97</v>
          </cell>
          <cell r="AN99">
            <v>420.8</v>
          </cell>
          <cell r="AO99">
            <v>105.2</v>
          </cell>
          <cell r="AP99">
            <v>15.78</v>
          </cell>
          <cell r="AQ99">
            <v>15</v>
          </cell>
          <cell r="AR99">
            <v>263</v>
          </cell>
          <cell r="AS99">
            <v>1000</v>
          </cell>
        </row>
        <row r="99">
          <cell r="AW99">
            <v>750</v>
          </cell>
        </row>
        <row r="99">
          <cell r="AY99">
            <v>1883.19</v>
          </cell>
          <cell r="AZ99">
            <v>0</v>
          </cell>
        </row>
        <row r="99">
          <cell r="BB99">
            <v>0</v>
          </cell>
          <cell r="BC99">
            <v>1750</v>
          </cell>
        </row>
        <row r="99">
          <cell r="BJ99">
            <v>3633.19</v>
          </cell>
        </row>
        <row r="99">
          <cell r="BM99">
            <v>27.8310625</v>
          </cell>
          <cell r="BN99">
            <v>22.7074375</v>
          </cell>
          <cell r="BO99" t="str">
            <v>430221198105216510</v>
          </cell>
          <cell r="BP99" t="str">
            <v>合同工</v>
          </cell>
          <cell r="BQ99">
            <v>804.78</v>
          </cell>
          <cell r="BR99" t="str">
            <v>430221198105216510</v>
          </cell>
          <cell r="BS99" t="str">
            <v>光华荣昌</v>
          </cell>
        </row>
        <row r="100">
          <cell r="C100" t="str">
            <v>雍期望</v>
          </cell>
          <cell r="D100" t="str">
            <v>生产制造部</v>
          </cell>
          <cell r="E100">
            <v>42602</v>
          </cell>
          <cell r="F100" t="str">
            <v>焊接普工</v>
          </cell>
          <cell r="G100">
            <v>45870</v>
          </cell>
          <cell r="H100">
            <v>26</v>
          </cell>
          <cell r="I100">
            <v>27</v>
          </cell>
        </row>
        <row r="100">
          <cell r="M100">
            <v>124.27037037037</v>
          </cell>
          <cell r="N100">
            <v>3355.3</v>
          </cell>
          <cell r="O100">
            <v>1390</v>
          </cell>
          <cell r="P100">
            <v>0</v>
          </cell>
        </row>
        <row r="100">
          <cell r="U100">
            <v>4745.3</v>
          </cell>
        </row>
        <row r="100">
          <cell r="W100">
            <v>282</v>
          </cell>
          <cell r="X100">
            <v>160</v>
          </cell>
        </row>
        <row r="100">
          <cell r="AB100">
            <v>150</v>
          </cell>
        </row>
        <row r="100">
          <cell r="AF100">
            <v>348</v>
          </cell>
        </row>
        <row r="100">
          <cell r="AM100">
            <v>5685.3</v>
          </cell>
          <cell r="AN100">
            <v>411.2</v>
          </cell>
          <cell r="AO100">
            <v>102.8</v>
          </cell>
          <cell r="AP100">
            <v>15.42</v>
          </cell>
          <cell r="AQ100">
            <v>15</v>
          </cell>
          <cell r="AR100">
            <v>258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3000</v>
          </cell>
        </row>
        <row r="100">
          <cell r="AY100">
            <v>1882.88</v>
          </cell>
          <cell r="AZ100">
            <v>0</v>
          </cell>
        </row>
        <row r="100">
          <cell r="BB100">
            <v>0</v>
          </cell>
          <cell r="BC100">
            <v>3000</v>
          </cell>
        </row>
        <row r="100">
          <cell r="BJ100">
            <v>4882.88</v>
          </cell>
        </row>
        <row r="100">
          <cell r="BM100">
            <v>26.3208333333333</v>
          </cell>
          <cell r="BN100">
            <v>22.6059259259259</v>
          </cell>
          <cell r="BO100" t="str">
            <v>43032119801119001X</v>
          </cell>
          <cell r="BP100" t="str">
            <v>合同工</v>
          </cell>
          <cell r="BQ100">
            <v>787.42</v>
          </cell>
          <cell r="BR100" t="str">
            <v>43032119801119001X</v>
          </cell>
          <cell r="BS100" t="str">
            <v>光华荣昌</v>
          </cell>
        </row>
        <row r="101">
          <cell r="C101" t="str">
            <v>邹文祥</v>
          </cell>
          <cell r="D101" t="str">
            <v>生产制造部</v>
          </cell>
          <cell r="E101">
            <v>42262</v>
          </cell>
          <cell r="F101" t="str">
            <v>焊工</v>
          </cell>
          <cell r="G101">
            <v>45870</v>
          </cell>
          <cell r="H101">
            <v>22</v>
          </cell>
          <cell r="I101">
            <v>22</v>
          </cell>
        </row>
        <row r="101">
          <cell r="M101">
            <v>180.921636363636</v>
          </cell>
          <cell r="N101">
            <v>3980.276</v>
          </cell>
          <cell r="O101">
            <v>1390</v>
          </cell>
          <cell r="P101">
            <v>0</v>
          </cell>
        </row>
        <row r="101">
          <cell r="U101">
            <v>5370.276</v>
          </cell>
        </row>
        <row r="101">
          <cell r="W101">
            <v>282</v>
          </cell>
          <cell r="X101">
            <v>180</v>
          </cell>
        </row>
        <row r="101">
          <cell r="AB101">
            <v>150</v>
          </cell>
        </row>
        <row r="101">
          <cell r="AF101">
            <v>288</v>
          </cell>
        </row>
        <row r="101">
          <cell r="AM101">
            <v>6270.28</v>
          </cell>
          <cell r="AN101">
            <v>494.4</v>
          </cell>
          <cell r="AO101">
            <v>123.6</v>
          </cell>
          <cell r="AP101">
            <v>18.54</v>
          </cell>
          <cell r="AQ101">
            <v>15</v>
          </cell>
          <cell r="AR101">
            <v>309</v>
          </cell>
          <cell r="AS101">
            <v>0</v>
          </cell>
          <cell r="AT101">
            <v>0</v>
          </cell>
          <cell r="AU101">
            <v>1000</v>
          </cell>
          <cell r="AV101">
            <v>0</v>
          </cell>
          <cell r="AW101">
            <v>0</v>
          </cell>
        </row>
        <row r="101">
          <cell r="AY101">
            <v>4309.74</v>
          </cell>
          <cell r="AZ101">
            <v>0</v>
          </cell>
        </row>
        <row r="101">
          <cell r="BB101">
            <v>0</v>
          </cell>
          <cell r="BC101">
            <v>1000</v>
          </cell>
        </row>
        <row r="101">
          <cell r="BJ101">
            <v>5309.74</v>
          </cell>
        </row>
        <row r="101">
          <cell r="BM101">
            <v>35.6265909090909</v>
          </cell>
          <cell r="BN101">
            <v>30.1689772727273</v>
          </cell>
          <cell r="BO101" t="str">
            <v>430221198907110814</v>
          </cell>
          <cell r="BP101" t="str">
            <v>合同工</v>
          </cell>
          <cell r="BQ101">
            <v>945.54</v>
          </cell>
          <cell r="BR101" t="str">
            <v>430221198907110814</v>
          </cell>
          <cell r="BS101" t="str">
            <v>光华荣昌</v>
          </cell>
        </row>
        <row r="102">
          <cell r="C102" t="str">
            <v>张周</v>
          </cell>
          <cell r="D102" t="str">
            <v>生产制造部</v>
          </cell>
          <cell r="E102">
            <v>42664</v>
          </cell>
          <cell r="F102" t="str">
            <v>焊工</v>
          </cell>
          <cell r="G102">
            <v>45870</v>
          </cell>
          <cell r="H102">
            <v>22</v>
          </cell>
          <cell r="I102">
            <v>22</v>
          </cell>
        </row>
        <row r="102">
          <cell r="M102">
            <v>214.420363636364</v>
          </cell>
          <cell r="N102">
            <v>4717.248</v>
          </cell>
          <cell r="O102">
            <v>1390</v>
          </cell>
          <cell r="P102">
            <v>0</v>
          </cell>
        </row>
        <row r="102">
          <cell r="U102">
            <v>6107.248</v>
          </cell>
        </row>
        <row r="102">
          <cell r="W102">
            <v>282</v>
          </cell>
          <cell r="X102">
            <v>160</v>
          </cell>
        </row>
        <row r="102">
          <cell r="AB102">
            <v>150</v>
          </cell>
        </row>
        <row r="102">
          <cell r="AF102">
            <v>296</v>
          </cell>
        </row>
        <row r="102">
          <cell r="AM102">
            <v>6995.25</v>
          </cell>
          <cell r="AN102">
            <v>505.6</v>
          </cell>
          <cell r="AO102">
            <v>126.4</v>
          </cell>
          <cell r="AP102">
            <v>18.96</v>
          </cell>
          <cell r="AQ102">
            <v>15</v>
          </cell>
          <cell r="AR102">
            <v>316</v>
          </cell>
        </row>
        <row r="102">
          <cell r="AY102">
            <v>6013.29</v>
          </cell>
          <cell r="AZ102">
            <v>4.51</v>
          </cell>
        </row>
        <row r="102">
          <cell r="BB102">
            <v>0</v>
          </cell>
          <cell r="BC102">
            <v>0</v>
          </cell>
          <cell r="BD102">
            <v>31.2</v>
          </cell>
        </row>
        <row r="102">
          <cell r="BJ102">
            <v>5977.58</v>
          </cell>
        </row>
        <row r="102">
          <cell r="BM102">
            <v>39.7457386363636</v>
          </cell>
          <cell r="BN102">
            <v>33.9635227272727</v>
          </cell>
          <cell r="BO102" t="str">
            <v>430321199908306237</v>
          </cell>
          <cell r="BP102" t="str">
            <v>合同工</v>
          </cell>
          <cell r="BQ102">
            <v>966.96</v>
          </cell>
          <cell r="BR102" t="str">
            <v>430321199908306237</v>
          </cell>
          <cell r="BS102" t="str">
            <v>光华荣昌</v>
          </cell>
        </row>
        <row r="103">
          <cell r="C103" t="str">
            <v>霍海涛</v>
          </cell>
          <cell r="D103" t="str">
            <v>生产制造部</v>
          </cell>
          <cell r="E103">
            <v>41463</v>
          </cell>
          <cell r="F103" t="str">
            <v>焊工</v>
          </cell>
          <cell r="G103">
            <v>45870</v>
          </cell>
          <cell r="H103">
            <v>26</v>
          </cell>
          <cell r="I103">
            <v>26</v>
          </cell>
        </row>
        <row r="103">
          <cell r="M103">
            <v>154.867384615385</v>
          </cell>
          <cell r="N103">
            <v>4026.552</v>
          </cell>
          <cell r="O103">
            <v>1390</v>
          </cell>
          <cell r="P103">
            <v>0</v>
          </cell>
        </row>
        <row r="103">
          <cell r="U103">
            <v>5416.552</v>
          </cell>
        </row>
        <row r="103">
          <cell r="W103">
            <v>279</v>
          </cell>
          <cell r="X103">
            <v>240</v>
          </cell>
        </row>
        <row r="103">
          <cell r="AB103">
            <v>150</v>
          </cell>
        </row>
        <row r="103">
          <cell r="AF103">
            <v>336</v>
          </cell>
        </row>
        <row r="103">
          <cell r="AM103">
            <v>6421.55</v>
          </cell>
          <cell r="AN103">
            <v>459.2</v>
          </cell>
          <cell r="AO103">
            <v>114.8</v>
          </cell>
          <cell r="AP103">
            <v>17.22</v>
          </cell>
          <cell r="AQ103">
            <v>15</v>
          </cell>
          <cell r="AR103">
            <v>287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3">
          <cell r="AY103">
            <v>5528.33</v>
          </cell>
          <cell r="AZ103">
            <v>0</v>
          </cell>
        </row>
        <row r="103">
          <cell r="BB103">
            <v>0</v>
          </cell>
          <cell r="BC103">
            <v>0</v>
          </cell>
        </row>
        <row r="103">
          <cell r="BJ103">
            <v>5528.33</v>
          </cell>
        </row>
        <row r="103">
          <cell r="BM103">
            <v>30.8728365384615</v>
          </cell>
          <cell r="BN103">
            <v>26.5785096153846</v>
          </cell>
          <cell r="BO103" t="str">
            <v>230834197309170879</v>
          </cell>
          <cell r="BP103" t="str">
            <v>合同工</v>
          </cell>
          <cell r="BQ103">
            <v>878.22</v>
          </cell>
          <cell r="BR103" t="str">
            <v>230834197309170879</v>
          </cell>
          <cell r="BS103" t="str">
            <v>光华荣昌</v>
          </cell>
        </row>
        <row r="104">
          <cell r="C104" t="str">
            <v>谭刚</v>
          </cell>
          <cell r="D104" t="str">
            <v>生产制造部</v>
          </cell>
          <cell r="E104">
            <v>43292</v>
          </cell>
          <cell r="F104" t="str">
            <v>焊工</v>
          </cell>
          <cell r="G104">
            <v>45870</v>
          </cell>
          <cell r="H104">
            <v>19</v>
          </cell>
          <cell r="I104">
            <v>18</v>
          </cell>
        </row>
        <row r="104">
          <cell r="M104">
            <v>249.118</v>
          </cell>
          <cell r="N104">
            <v>4484.124</v>
          </cell>
          <cell r="O104">
            <v>1316.84210526316</v>
          </cell>
          <cell r="P104">
            <v>0</v>
          </cell>
        </row>
        <row r="104">
          <cell r="U104">
            <v>5800.96610526316</v>
          </cell>
        </row>
        <row r="104">
          <cell r="W104">
            <v>282</v>
          </cell>
          <cell r="X104">
            <v>140</v>
          </cell>
        </row>
        <row r="104">
          <cell r="AB104">
            <v>150</v>
          </cell>
        </row>
        <row r="104">
          <cell r="AD104">
            <v>96.551724137931</v>
          </cell>
        </row>
        <row r="104">
          <cell r="AF104">
            <v>232</v>
          </cell>
        </row>
        <row r="104">
          <cell r="AM104">
            <v>6701.52</v>
          </cell>
          <cell r="AN104">
            <v>465.6</v>
          </cell>
          <cell r="AO104">
            <v>116.4</v>
          </cell>
          <cell r="AP104">
            <v>17.46</v>
          </cell>
          <cell r="AQ104">
            <v>15</v>
          </cell>
          <cell r="AR104">
            <v>291</v>
          </cell>
        </row>
        <row r="104">
          <cell r="AY104">
            <v>5796.06</v>
          </cell>
          <cell r="AZ104">
            <v>0</v>
          </cell>
        </row>
        <row r="104">
          <cell r="BB104">
            <v>0</v>
          </cell>
          <cell r="BC104">
            <v>0</v>
          </cell>
        </row>
        <row r="104">
          <cell r="BJ104">
            <v>5796.06</v>
          </cell>
        </row>
        <row r="104">
          <cell r="BM104">
            <v>46.5383333333333</v>
          </cell>
          <cell r="BN104">
            <v>40.2504166666667</v>
          </cell>
          <cell r="BO104" t="str">
            <v>430223199310026510</v>
          </cell>
          <cell r="BP104" t="str">
            <v>合同工</v>
          </cell>
          <cell r="BQ104">
            <v>890.46</v>
          </cell>
          <cell r="BR104" t="str">
            <v>430223199310026510</v>
          </cell>
          <cell r="BS104" t="str">
            <v>光华荣昌</v>
          </cell>
        </row>
        <row r="105">
          <cell r="C105" t="str">
            <v>邹明旺</v>
          </cell>
          <cell r="D105" t="str">
            <v>生产制造部</v>
          </cell>
          <cell r="E105">
            <v>43551</v>
          </cell>
          <cell r="F105" t="str">
            <v>焊工</v>
          </cell>
          <cell r="G105">
            <v>45870</v>
          </cell>
          <cell r="H105">
            <v>25</v>
          </cell>
          <cell r="I105">
            <v>25</v>
          </cell>
        </row>
        <row r="105">
          <cell r="M105">
            <v>149.21848</v>
          </cell>
          <cell r="N105">
            <v>3730.462</v>
          </cell>
          <cell r="O105">
            <v>1390</v>
          </cell>
          <cell r="P105">
            <v>343.51772</v>
          </cell>
          <cell r="Q105">
            <v>3</v>
          </cell>
        </row>
        <row r="105">
          <cell r="U105">
            <v>5463.97972</v>
          </cell>
        </row>
        <row r="105">
          <cell r="W105">
            <v>279</v>
          </cell>
          <cell r="X105">
            <v>120</v>
          </cell>
        </row>
        <row r="105">
          <cell r="AA105">
            <v>24</v>
          </cell>
          <cell r="AB105">
            <v>150</v>
          </cell>
        </row>
        <row r="105">
          <cell r="AD105">
            <v>23.0769230769231</v>
          </cell>
        </row>
        <row r="105">
          <cell r="AF105">
            <v>356</v>
          </cell>
        </row>
        <row r="105">
          <cell r="AJ105">
            <v>-10</v>
          </cell>
        </row>
        <row r="105">
          <cell r="AM105">
            <v>6406.06</v>
          </cell>
          <cell r="AN105">
            <v>488</v>
          </cell>
          <cell r="AO105">
            <v>122</v>
          </cell>
          <cell r="AP105">
            <v>18.3</v>
          </cell>
          <cell r="AQ105">
            <v>15</v>
          </cell>
          <cell r="AR105">
            <v>305</v>
          </cell>
          <cell r="AS105">
            <v>2000</v>
          </cell>
        </row>
        <row r="105">
          <cell r="AU105">
            <v>500</v>
          </cell>
        </row>
        <row r="105">
          <cell r="AY105">
            <v>2957.76</v>
          </cell>
          <cell r="AZ105">
            <v>0</v>
          </cell>
        </row>
        <row r="105">
          <cell r="BB105">
            <v>0</v>
          </cell>
          <cell r="BC105">
            <v>2500</v>
          </cell>
        </row>
        <row r="105">
          <cell r="BJ105">
            <v>5457.76</v>
          </cell>
        </row>
        <row r="105">
          <cell r="BM105">
            <v>32.0303</v>
          </cell>
          <cell r="BN105">
            <v>27.2888</v>
          </cell>
          <cell r="BO105" t="str">
            <v>43022119871212081X</v>
          </cell>
          <cell r="BP105" t="str">
            <v>合同工</v>
          </cell>
          <cell r="BQ105">
            <v>933.3</v>
          </cell>
          <cell r="BR105" t="str">
            <v>43022119871212081X</v>
          </cell>
          <cell r="BS105" t="str">
            <v>光华荣昌</v>
          </cell>
        </row>
        <row r="106">
          <cell r="C106" t="str">
            <v>伍志强</v>
          </cell>
          <cell r="D106" t="str">
            <v>生产制造部</v>
          </cell>
          <cell r="E106">
            <v>43242</v>
          </cell>
          <cell r="F106" t="str">
            <v>焊接普工</v>
          </cell>
          <cell r="G106">
            <v>45870</v>
          </cell>
          <cell r="H106">
            <v>26</v>
          </cell>
          <cell r="I106">
            <v>26</v>
          </cell>
        </row>
        <row r="106">
          <cell r="M106">
            <v>99.3206153846154</v>
          </cell>
          <cell r="N106">
            <v>2582.336</v>
          </cell>
          <cell r="O106">
            <v>1390</v>
          </cell>
          <cell r="P106">
            <v>373.15772</v>
          </cell>
          <cell r="Q106">
            <v>3</v>
          </cell>
        </row>
        <row r="106">
          <cell r="U106">
            <v>4345.49372</v>
          </cell>
        </row>
        <row r="106">
          <cell r="W106">
            <v>264</v>
          </cell>
          <cell r="X106">
            <v>140</v>
          </cell>
        </row>
        <row r="106">
          <cell r="AA106">
            <v>24</v>
          </cell>
          <cell r="AB106">
            <v>150</v>
          </cell>
        </row>
        <row r="106">
          <cell r="AD106">
            <v>23.0769230769231</v>
          </cell>
        </row>
        <row r="106">
          <cell r="AF106">
            <v>368</v>
          </cell>
        </row>
        <row r="106">
          <cell r="AM106">
            <v>5314.57</v>
          </cell>
          <cell r="AN106">
            <v>551.12</v>
          </cell>
          <cell r="AO106">
            <v>137.78</v>
          </cell>
          <cell r="AP106">
            <v>20.67</v>
          </cell>
          <cell r="AQ106">
            <v>15</v>
          </cell>
        </row>
        <row r="106">
          <cell r="AY106">
            <v>4590</v>
          </cell>
          <cell r="AZ106">
            <v>0</v>
          </cell>
        </row>
        <row r="106">
          <cell r="BB106">
            <v>0</v>
          </cell>
          <cell r="BC106">
            <v>0</v>
          </cell>
          <cell r="BD106">
            <v>59.38</v>
          </cell>
        </row>
        <row r="106">
          <cell r="BJ106">
            <v>4530.62</v>
          </cell>
        </row>
        <row r="106">
          <cell r="BM106">
            <v>25.5508173076923</v>
          </cell>
          <cell r="BN106">
            <v>21.7818269230769</v>
          </cell>
          <cell r="BO106" t="str">
            <v>430321197411238575</v>
          </cell>
          <cell r="BP106" t="str">
            <v>劳务工</v>
          </cell>
          <cell r="BQ106">
            <v>709.57</v>
          </cell>
          <cell r="BR106" t="str">
            <v>430321197411238575</v>
          </cell>
          <cell r="BS106" t="str">
            <v>湖南诚展</v>
          </cell>
        </row>
        <row r="107">
          <cell r="C107" t="str">
            <v>彭孜刚</v>
          </cell>
          <cell r="D107" t="str">
            <v>生产制造部</v>
          </cell>
          <cell r="E107">
            <v>43675</v>
          </cell>
          <cell r="F107" t="str">
            <v>焊接普工</v>
          </cell>
          <cell r="G107">
            <v>45870</v>
          </cell>
          <cell r="H107">
            <v>26</v>
          </cell>
          <cell r="I107">
            <v>28</v>
          </cell>
        </row>
        <row r="107">
          <cell r="M107">
            <v>28.8007142857143</v>
          </cell>
          <cell r="N107">
            <v>806.42</v>
          </cell>
          <cell r="O107">
            <v>1390</v>
          </cell>
          <cell r="P107">
            <v>2514.0648</v>
          </cell>
          <cell r="Q107">
            <v>20</v>
          </cell>
        </row>
        <row r="107">
          <cell r="U107">
            <v>4710.4848</v>
          </cell>
        </row>
        <row r="107">
          <cell r="W107">
            <v>282</v>
          </cell>
          <cell r="X107">
            <v>120</v>
          </cell>
        </row>
        <row r="107">
          <cell r="AA107">
            <v>160</v>
          </cell>
          <cell r="AB107">
            <v>150</v>
          </cell>
        </row>
        <row r="107">
          <cell r="AD107">
            <v>153.846153846154</v>
          </cell>
        </row>
        <row r="107">
          <cell r="AF107">
            <v>496</v>
          </cell>
          <cell r="AG107">
            <v>-20</v>
          </cell>
        </row>
        <row r="107">
          <cell r="AM107">
            <v>6052.33</v>
          </cell>
          <cell r="AN107">
            <v>438.8</v>
          </cell>
          <cell r="AO107">
            <v>109.7</v>
          </cell>
          <cell r="AP107">
            <v>16.46</v>
          </cell>
          <cell r="AQ107">
            <v>15</v>
          </cell>
        </row>
        <row r="107">
          <cell r="AY107">
            <v>5472.37</v>
          </cell>
          <cell r="AZ107">
            <v>4.3</v>
          </cell>
        </row>
        <row r="107">
          <cell r="BB107">
            <v>0</v>
          </cell>
          <cell r="BC107">
            <v>0</v>
          </cell>
        </row>
        <row r="107">
          <cell r="BJ107">
            <v>5468.07</v>
          </cell>
        </row>
        <row r="107">
          <cell r="BM107">
            <v>27.0193303571429</v>
          </cell>
          <cell r="BN107">
            <v>24.4110267857143</v>
          </cell>
          <cell r="BO107" t="str">
            <v>430426198111044375</v>
          </cell>
          <cell r="BP107" t="str">
            <v>劳务工</v>
          </cell>
          <cell r="BQ107">
            <v>564.96</v>
          </cell>
          <cell r="BR107" t="str">
            <v>430426198111044375</v>
          </cell>
          <cell r="BS107" t="str">
            <v>鑫起</v>
          </cell>
        </row>
        <row r="108">
          <cell r="C108" t="str">
            <v>吴朗</v>
          </cell>
          <cell r="D108" t="str">
            <v>生产制造部</v>
          </cell>
          <cell r="E108">
            <v>44730</v>
          </cell>
          <cell r="F108" t="str">
            <v>焊接普工</v>
          </cell>
          <cell r="G108">
            <v>45870</v>
          </cell>
          <cell r="H108">
            <v>26</v>
          </cell>
          <cell r="I108">
            <v>26</v>
          </cell>
        </row>
        <row r="108">
          <cell r="M108">
            <v>34.5767692307692</v>
          </cell>
          <cell r="N108">
            <v>898.996</v>
          </cell>
          <cell r="O108">
            <v>1390</v>
          </cell>
          <cell r="P108">
            <v>2042.10708</v>
          </cell>
          <cell r="Q108">
            <v>17</v>
          </cell>
        </row>
        <row r="108">
          <cell r="U108">
            <v>4331.10308</v>
          </cell>
        </row>
        <row r="108">
          <cell r="W108">
            <v>273</v>
          </cell>
          <cell r="X108">
            <v>60</v>
          </cell>
        </row>
        <row r="108">
          <cell r="AA108">
            <v>136</v>
          </cell>
          <cell r="AB108">
            <v>150</v>
          </cell>
        </row>
        <row r="108">
          <cell r="AD108">
            <v>130.769230769231</v>
          </cell>
        </row>
        <row r="108">
          <cell r="AF108">
            <v>448</v>
          </cell>
        </row>
        <row r="108">
          <cell r="AJ108">
            <v>-20</v>
          </cell>
        </row>
        <row r="108">
          <cell r="AM108">
            <v>5508.87</v>
          </cell>
          <cell r="AN108">
            <v>344.64</v>
          </cell>
          <cell r="AO108">
            <v>81.06</v>
          </cell>
          <cell r="AP108">
            <v>12.92</v>
          </cell>
          <cell r="AQ108">
            <v>15</v>
          </cell>
        </row>
        <row r="108">
          <cell r="AY108">
            <v>5055.25</v>
          </cell>
          <cell r="AZ108">
            <v>0</v>
          </cell>
        </row>
        <row r="108">
          <cell r="BB108">
            <v>0</v>
          </cell>
          <cell r="BC108">
            <v>0</v>
          </cell>
        </row>
        <row r="108">
          <cell r="BJ108">
            <v>5055.25</v>
          </cell>
        </row>
        <row r="108">
          <cell r="BM108">
            <v>26.4849519230769</v>
          </cell>
          <cell r="BN108">
            <v>24.3040865384615</v>
          </cell>
          <cell r="BO108" t="str">
            <v>430221198201177136</v>
          </cell>
          <cell r="BP108" t="str">
            <v>劳务工</v>
          </cell>
          <cell r="BQ108">
            <v>438.62</v>
          </cell>
          <cell r="BR108" t="str">
            <v>430221198201177136</v>
          </cell>
          <cell r="BS108" t="str">
            <v>湖南诚展</v>
          </cell>
        </row>
        <row r="109">
          <cell r="C109" t="str">
            <v>范文榜</v>
          </cell>
          <cell r="D109" t="str">
            <v>生产制造部</v>
          </cell>
          <cell r="E109">
            <v>42070</v>
          </cell>
          <cell r="F109" t="str">
            <v>焊接普工</v>
          </cell>
          <cell r="G109">
            <v>45870</v>
          </cell>
          <cell r="H109">
            <v>26</v>
          </cell>
          <cell r="I109">
            <v>30</v>
          </cell>
        </row>
        <row r="109">
          <cell r="M109">
            <v>28.1386666666667</v>
          </cell>
          <cell r="N109">
            <v>844.16</v>
          </cell>
          <cell r="O109">
            <v>1390</v>
          </cell>
          <cell r="P109">
            <v>2346.280853</v>
          </cell>
          <cell r="Q109">
            <v>21</v>
          </cell>
        </row>
        <row r="109">
          <cell r="U109">
            <v>4580.440853</v>
          </cell>
        </row>
        <row r="109">
          <cell r="W109">
            <v>279</v>
          </cell>
          <cell r="X109">
            <v>200</v>
          </cell>
        </row>
        <row r="109">
          <cell r="AA109">
            <v>168</v>
          </cell>
          <cell r="AB109">
            <v>150</v>
          </cell>
        </row>
        <row r="109">
          <cell r="AD109">
            <v>161.538461538462</v>
          </cell>
        </row>
        <row r="109">
          <cell r="AF109">
            <v>592</v>
          </cell>
        </row>
        <row r="109">
          <cell r="AM109">
            <v>6130.98</v>
          </cell>
          <cell r="AN109">
            <v>454.4</v>
          </cell>
          <cell r="AO109">
            <v>113.6</v>
          </cell>
          <cell r="AP109">
            <v>17.04</v>
          </cell>
          <cell r="AQ109">
            <v>15</v>
          </cell>
          <cell r="AR109">
            <v>284</v>
          </cell>
          <cell r="AS109">
            <v>2000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09">
          <cell r="AY109">
            <v>3246.94</v>
          </cell>
          <cell r="AZ109">
            <v>0</v>
          </cell>
        </row>
        <row r="109">
          <cell r="BB109">
            <v>0</v>
          </cell>
          <cell r="BC109">
            <v>2000</v>
          </cell>
        </row>
        <row r="109">
          <cell r="BJ109">
            <v>5246.94</v>
          </cell>
        </row>
        <row r="109">
          <cell r="BM109">
            <v>25.54575</v>
          </cell>
          <cell r="BN109">
            <v>21.86225</v>
          </cell>
          <cell r="BO109" t="str">
            <v>429006198105306331</v>
          </cell>
          <cell r="BP109" t="str">
            <v>合同工</v>
          </cell>
          <cell r="BQ109">
            <v>869.04</v>
          </cell>
          <cell r="BR109" t="str">
            <v>429006198105306331</v>
          </cell>
          <cell r="BS109" t="str">
            <v>光华荣昌</v>
          </cell>
        </row>
        <row r="110">
          <cell r="C110" t="str">
            <v>刘辉兵</v>
          </cell>
          <cell r="D110" t="str">
            <v>生产制造部</v>
          </cell>
          <cell r="E110">
            <v>41856</v>
          </cell>
          <cell r="F110" t="str">
            <v>焊接普工</v>
          </cell>
          <cell r="G110">
            <v>45870</v>
          </cell>
          <cell r="H110">
            <v>26</v>
          </cell>
          <cell r="I110">
            <v>28</v>
          </cell>
        </row>
        <row r="110">
          <cell r="M110">
            <v>35.9185714285714</v>
          </cell>
          <cell r="N110">
            <v>1005.72</v>
          </cell>
          <cell r="O110">
            <v>1496.92307692308</v>
          </cell>
          <cell r="P110">
            <v>1234.3027739</v>
          </cell>
          <cell r="Q110">
            <v>18</v>
          </cell>
        </row>
        <row r="110">
          <cell r="U110">
            <v>3736.94585082308</v>
          </cell>
        </row>
        <row r="110">
          <cell r="W110">
            <v>279</v>
          </cell>
          <cell r="X110">
            <v>200</v>
          </cell>
        </row>
        <row r="110">
          <cell r="AA110">
            <v>144</v>
          </cell>
          <cell r="AB110">
            <v>150</v>
          </cell>
        </row>
        <row r="110">
          <cell r="AD110">
            <v>138.461538461538</v>
          </cell>
        </row>
        <row r="110">
          <cell r="AF110">
            <v>544</v>
          </cell>
        </row>
        <row r="110">
          <cell r="AJ110">
            <v>-20</v>
          </cell>
        </row>
        <row r="110">
          <cell r="AM110">
            <v>5172.41</v>
          </cell>
          <cell r="AN110">
            <v>364.8</v>
          </cell>
          <cell r="AO110">
            <v>91.2</v>
          </cell>
          <cell r="AP110">
            <v>13.68</v>
          </cell>
          <cell r="AQ110">
            <v>15</v>
          </cell>
          <cell r="AR110">
            <v>228</v>
          </cell>
        </row>
        <row r="110">
          <cell r="AY110">
            <v>4459.73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4459.73</v>
          </cell>
        </row>
        <row r="110">
          <cell r="BM110">
            <v>23.0911160714286</v>
          </cell>
          <cell r="BN110">
            <v>19.9095089285714</v>
          </cell>
          <cell r="BO110" t="str">
            <v>43021119701215451X</v>
          </cell>
          <cell r="BP110" t="str">
            <v>合同工</v>
          </cell>
          <cell r="BQ110">
            <v>697.68</v>
          </cell>
          <cell r="BR110" t="str">
            <v>43021119701215451X</v>
          </cell>
          <cell r="BS110" t="str">
            <v>光华荣昌</v>
          </cell>
        </row>
        <row r="111">
          <cell r="C111" t="str">
            <v>彭光宏</v>
          </cell>
          <cell r="D111" t="str">
            <v>生产制造部</v>
          </cell>
          <cell r="E111">
            <v>44805</v>
          </cell>
          <cell r="F111" t="str">
            <v>焊工</v>
          </cell>
          <cell r="G111">
            <v>45870</v>
          </cell>
          <cell r="H111">
            <v>21.75</v>
          </cell>
          <cell r="I111">
            <v>9</v>
          </cell>
        </row>
        <row r="111">
          <cell r="M111">
            <v>44.4444444444444</v>
          </cell>
          <cell r="N111">
            <v>400</v>
          </cell>
          <cell r="O111">
            <v>575.172413793103</v>
          </cell>
          <cell r="P111">
            <v>353.39772</v>
          </cell>
          <cell r="Q111">
            <v>3</v>
          </cell>
        </row>
        <row r="111">
          <cell r="U111">
            <v>1328.5701337931</v>
          </cell>
        </row>
        <row r="111">
          <cell r="W111">
            <v>0</v>
          </cell>
          <cell r="X111">
            <v>40</v>
          </cell>
        </row>
        <row r="111">
          <cell r="AA111">
            <v>24</v>
          </cell>
          <cell r="AB111">
            <v>62.0689655172414</v>
          </cell>
        </row>
        <row r="111">
          <cell r="AD111">
            <v>23.0769230769231</v>
          </cell>
        </row>
        <row r="111">
          <cell r="AF111">
            <v>132</v>
          </cell>
          <cell r="AG111">
            <v>-50</v>
          </cell>
        </row>
        <row r="111">
          <cell r="AI111">
            <v>-885.713422528736</v>
          </cell>
        </row>
        <row r="111">
          <cell r="AM111">
            <v>674</v>
          </cell>
          <cell r="AN111">
            <v>344.64</v>
          </cell>
          <cell r="AO111">
            <v>86.16</v>
          </cell>
          <cell r="AP111">
            <v>12.92</v>
          </cell>
          <cell r="AQ111">
            <v>15</v>
          </cell>
        </row>
        <row r="111">
          <cell r="AY111">
            <v>215.28</v>
          </cell>
          <cell r="AZ111">
            <v>0</v>
          </cell>
        </row>
        <row r="111">
          <cell r="BB111">
            <v>0</v>
          </cell>
          <cell r="BC111">
            <v>0</v>
          </cell>
          <cell r="BD111">
            <v>106.75</v>
          </cell>
        </row>
        <row r="111">
          <cell r="BJ111">
            <v>108.53</v>
          </cell>
        </row>
        <row r="111">
          <cell r="BL111" t="str">
            <v>2025/8/20离职</v>
          </cell>
          <cell r="BM111">
            <v>9.36111111111111</v>
          </cell>
          <cell r="BN111">
            <v>1.50736111111111</v>
          </cell>
          <cell r="BO111" t="str">
            <v>432926197405151015</v>
          </cell>
          <cell r="BP111" t="str">
            <v>劳务工</v>
          </cell>
          <cell r="BQ111">
            <v>443.72</v>
          </cell>
          <cell r="BR111" t="str">
            <v>432926197405151015</v>
          </cell>
          <cell r="BS111" t="str">
            <v>鑫起</v>
          </cell>
        </row>
        <row r="112">
          <cell r="C112" t="str">
            <v>黄清梅</v>
          </cell>
          <cell r="D112" t="str">
            <v>综合管理部</v>
          </cell>
          <cell r="E112">
            <v>41197</v>
          </cell>
          <cell r="F112" t="str">
            <v>保洁员</v>
          </cell>
          <cell r="G112">
            <v>45870</v>
          </cell>
          <cell r="H112">
            <v>26</v>
          </cell>
          <cell r="I112">
            <v>31</v>
          </cell>
        </row>
        <row r="112">
          <cell r="O112">
            <v>2100</v>
          </cell>
        </row>
        <row r="112">
          <cell r="T112">
            <v>403.846153846154</v>
          </cell>
          <cell r="U112">
            <v>2503.84615384615</v>
          </cell>
        </row>
        <row r="112">
          <cell r="X112">
            <v>240</v>
          </cell>
        </row>
        <row r="112">
          <cell r="AB112">
            <v>150</v>
          </cell>
        </row>
        <row r="112">
          <cell r="AF112">
            <v>372</v>
          </cell>
        </row>
        <row r="112">
          <cell r="AM112">
            <v>3265.85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Y112">
            <v>3265.85</v>
          </cell>
          <cell r="AZ112">
            <v>0</v>
          </cell>
        </row>
        <row r="112">
          <cell r="BB112">
            <v>0</v>
          </cell>
          <cell r="BC112">
            <v>0</v>
          </cell>
        </row>
        <row r="112">
          <cell r="BJ112">
            <v>3265.85</v>
          </cell>
        </row>
        <row r="112">
          <cell r="BM112">
            <v>13.16875</v>
          </cell>
          <cell r="BN112">
            <v>13.16875</v>
          </cell>
          <cell r="BO112" t="str">
            <v>430221196712026824</v>
          </cell>
          <cell r="BP112" t="str">
            <v>劳务工</v>
          </cell>
          <cell r="BQ112">
            <v>0</v>
          </cell>
          <cell r="BR112" t="str">
            <v>430221196712026824</v>
          </cell>
          <cell r="BS112" t="str">
            <v>鑫起</v>
          </cell>
        </row>
        <row r="113">
          <cell r="C113" t="str">
            <v>高万</v>
          </cell>
        </row>
        <row r="113">
          <cell r="E113">
            <v>45309</v>
          </cell>
        </row>
        <row r="113">
          <cell r="G113">
            <v>45870</v>
          </cell>
          <cell r="H113">
            <v>21</v>
          </cell>
          <cell r="I113">
            <v>21</v>
          </cell>
        </row>
        <row r="113">
          <cell r="O113">
            <v>2100</v>
          </cell>
        </row>
        <row r="113">
          <cell r="U113">
            <v>2100</v>
          </cell>
        </row>
        <row r="113">
          <cell r="AD113">
            <v>458.72</v>
          </cell>
        </row>
        <row r="113">
          <cell r="AF113">
            <v>0</v>
          </cell>
        </row>
        <row r="113">
          <cell r="AM113">
            <v>2558.72</v>
          </cell>
          <cell r="AN113">
            <v>344.64</v>
          </cell>
          <cell r="AO113">
            <v>86.16</v>
          </cell>
          <cell r="AP113">
            <v>12.92</v>
          </cell>
          <cell r="AQ113">
            <v>15</v>
          </cell>
        </row>
        <row r="113">
          <cell r="AY113">
            <v>2100</v>
          </cell>
          <cell r="AZ113">
            <v>0</v>
          </cell>
        </row>
        <row r="113">
          <cell r="BB113">
            <v>0</v>
          </cell>
          <cell r="BC113">
            <v>0</v>
          </cell>
        </row>
        <row r="113">
          <cell r="BJ113">
            <v>2100</v>
          </cell>
        </row>
        <row r="113">
          <cell r="BL113" t="str">
            <v>残疾人安置</v>
          </cell>
          <cell r="BM113">
            <v>15.2304761904762</v>
          </cell>
          <cell r="BN113">
            <v>12.5</v>
          </cell>
          <cell r="BO113" t="str">
            <v>430124198511037116</v>
          </cell>
          <cell r="BP113" t="str">
            <v>合同工</v>
          </cell>
          <cell r="BQ113">
            <v>443.72</v>
          </cell>
          <cell r="BR113" t="str">
            <v>430124198511037116</v>
          </cell>
          <cell r="BS113" t="str">
            <v>光华荣昌</v>
          </cell>
        </row>
        <row r="114">
          <cell r="H114">
            <v>2691.25</v>
          </cell>
          <cell r="I114">
            <v>2540.4</v>
          </cell>
          <cell r="J114">
            <v>53</v>
          </cell>
          <cell r="K114">
            <v>205</v>
          </cell>
          <cell r="L114">
            <v>68408.21696</v>
          </cell>
          <cell r="M114">
            <v>5342.43176747615</v>
          </cell>
          <cell r="N114">
            <v>251480.7237671</v>
          </cell>
          <cell r="O114">
            <v>156424.670317351</v>
          </cell>
          <cell r="P114">
            <v>14168.1456269</v>
          </cell>
          <cell r="Q114">
            <v>129.65</v>
          </cell>
          <cell r="R114">
            <v>11950</v>
          </cell>
          <cell r="S114">
            <v>0</v>
          </cell>
          <cell r="T114">
            <v>403.846153846154</v>
          </cell>
          <cell r="U114">
            <v>436489.052002197</v>
          </cell>
          <cell r="V114">
            <v>4386</v>
          </cell>
          <cell r="W114">
            <v>28984.8778735632</v>
          </cell>
          <cell r="X114">
            <v>7700</v>
          </cell>
          <cell r="Y114">
            <v>0</v>
          </cell>
          <cell r="Z114">
            <v>1000</v>
          </cell>
          <cell r="AA114">
            <v>16683.61</v>
          </cell>
          <cell r="AB114">
            <v>14258.6206896552</v>
          </cell>
          <cell r="AC114">
            <v>0</v>
          </cell>
          <cell r="AD114">
            <v>32167.8366003537</v>
          </cell>
          <cell r="AE114">
            <v>0</v>
          </cell>
          <cell r="AF114">
            <v>45160</v>
          </cell>
          <cell r="AG114">
            <v>-825</v>
          </cell>
          <cell r="AH114">
            <v>0</v>
          </cell>
          <cell r="AI114">
            <v>-2140.66278640338</v>
          </cell>
          <cell r="AJ114">
            <v>-860</v>
          </cell>
          <cell r="AK114">
            <v>0</v>
          </cell>
          <cell r="AL114">
            <v>1603.5576</v>
          </cell>
          <cell r="AM114">
            <v>584607.94</v>
          </cell>
          <cell r="AN114">
            <v>19343.04</v>
          </cell>
          <cell r="AO114">
            <v>4805.58</v>
          </cell>
          <cell r="AP114">
            <v>725.28</v>
          </cell>
          <cell r="AQ114">
            <v>765</v>
          </cell>
          <cell r="AR114">
            <v>7028</v>
          </cell>
          <cell r="AS114">
            <v>5000</v>
          </cell>
          <cell r="AT114">
            <v>0</v>
          </cell>
          <cell r="AU114">
            <v>1500</v>
          </cell>
          <cell r="AV114">
            <v>0</v>
          </cell>
          <cell r="AW114">
            <v>6750</v>
          </cell>
          <cell r="AX114">
            <v>0</v>
          </cell>
          <cell r="AY114">
            <v>538691.04</v>
          </cell>
          <cell r="AZ114">
            <v>720.94</v>
          </cell>
          <cell r="BA114">
            <v>0</v>
          </cell>
          <cell r="BB114">
            <v>0</v>
          </cell>
          <cell r="BC114">
            <v>13250</v>
          </cell>
          <cell r="BD114">
            <v>3581.04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547639.06</v>
          </cell>
        </row>
        <row r="114">
          <cell r="BQ114">
            <v>31901.9</v>
          </cell>
        </row>
        <row r="114">
          <cell r="BS114">
            <v>0</v>
          </cell>
        </row>
        <row r="115">
          <cell r="C115" t="str">
            <v>李开阳</v>
          </cell>
          <cell r="D115" t="str">
            <v>李开阳</v>
          </cell>
        </row>
        <row r="115">
          <cell r="G115" t="str">
            <v>上月数据</v>
          </cell>
          <cell r="H115">
            <v>3633</v>
          </cell>
          <cell r="I115">
            <v>3351.5</v>
          </cell>
        </row>
        <row r="115">
          <cell r="AF115">
            <v>48216</v>
          </cell>
        </row>
        <row r="115">
          <cell r="AK115">
            <v>181065.61</v>
          </cell>
        </row>
        <row r="115">
          <cell r="AM115">
            <v>634626.97</v>
          </cell>
        </row>
        <row r="115">
          <cell r="BJ115">
            <v>596429.89</v>
          </cell>
        </row>
        <row r="115">
          <cell r="BS115" t="str">
            <v>光华荣昌</v>
          </cell>
        </row>
        <row r="116">
          <cell r="C116" t="str">
            <v>刘心</v>
          </cell>
          <cell r="D116" t="str">
            <v>刘心</v>
          </cell>
        </row>
        <row r="116">
          <cell r="H116">
            <v>21</v>
          </cell>
          <cell r="I116">
            <v>16.5</v>
          </cell>
        </row>
        <row r="116">
          <cell r="AB116" t="e">
            <v>#REF!</v>
          </cell>
          <cell r="AC116" t="e">
            <v>#REF!</v>
          </cell>
        </row>
        <row r="116">
          <cell r="AE116" t="str">
            <v>计提数据</v>
          </cell>
          <cell r="AF116">
            <v>65240</v>
          </cell>
        </row>
        <row r="116">
          <cell r="AM116">
            <v>815692.58</v>
          </cell>
        </row>
        <row r="116">
          <cell r="BS116" t="str">
            <v>光华荣昌</v>
          </cell>
        </row>
        <row r="117">
          <cell r="C117" t="str">
            <v>易兰</v>
          </cell>
          <cell r="D117" t="str">
            <v>易兰</v>
          </cell>
        </row>
        <row r="117">
          <cell r="H117">
            <v>21</v>
          </cell>
          <cell r="I117">
            <v>21</v>
          </cell>
        </row>
        <row r="117">
          <cell r="AB117" t="e">
            <v>#REF!</v>
          </cell>
        </row>
        <row r="117">
          <cell r="AF117">
            <v>45160</v>
          </cell>
          <cell r="AG117">
            <v>-875</v>
          </cell>
        </row>
        <row r="117">
          <cell r="BG117" t="e">
            <v>#REF!</v>
          </cell>
        </row>
        <row r="117">
          <cell r="BS117" t="str">
            <v>光华荣昌</v>
          </cell>
        </row>
        <row r="118">
          <cell r="C118" t="str">
            <v>曾琼</v>
          </cell>
          <cell r="D118" t="str">
            <v>曾琼</v>
          </cell>
        </row>
        <row r="118">
          <cell r="H118">
            <v>21</v>
          </cell>
          <cell r="I118">
            <v>21</v>
          </cell>
        </row>
        <row r="118">
          <cell r="AF118">
            <v>-20080</v>
          </cell>
        </row>
        <row r="118">
          <cell r="BS118" t="str">
            <v>光华荣昌</v>
          </cell>
        </row>
        <row r="119">
          <cell r="C119" t="str">
            <v>陈子豪</v>
          </cell>
          <cell r="D119" t="str">
            <v>陈子豪</v>
          </cell>
        </row>
        <row r="119">
          <cell r="H119">
            <v>21</v>
          </cell>
          <cell r="I119">
            <v>21</v>
          </cell>
        </row>
        <row r="119">
          <cell r="BS119" t="str">
            <v>光华荣昌</v>
          </cell>
        </row>
        <row r="120">
          <cell r="C120" t="str">
            <v>卢中华</v>
          </cell>
          <cell r="D120" t="str">
            <v>卢中华</v>
          </cell>
        </row>
        <row r="120">
          <cell r="H120">
            <v>21</v>
          </cell>
          <cell r="I120">
            <v>21</v>
          </cell>
        </row>
        <row r="120">
          <cell r="BS120" t="str">
            <v>光华荣昌</v>
          </cell>
        </row>
        <row r="121">
          <cell r="C121" t="str">
            <v>伍赤诚</v>
          </cell>
          <cell r="D121" t="str">
            <v>伍赤诚</v>
          </cell>
        </row>
        <row r="121">
          <cell r="H121">
            <v>21</v>
          </cell>
          <cell r="I121">
            <v>22.5</v>
          </cell>
        </row>
        <row r="121">
          <cell r="BS121" t="str">
            <v>光华荣昌</v>
          </cell>
        </row>
        <row r="122">
          <cell r="C122" t="str">
            <v>张海波</v>
          </cell>
          <cell r="D122" t="str">
            <v>张海波</v>
          </cell>
        </row>
        <row r="122">
          <cell r="H122">
            <v>21</v>
          </cell>
          <cell r="I122">
            <v>21</v>
          </cell>
        </row>
        <row r="122">
          <cell r="BS122" t="str">
            <v>光华荣昌</v>
          </cell>
        </row>
        <row r="123">
          <cell r="C123" t="str">
            <v>曹蜜</v>
          </cell>
          <cell r="D123" t="str">
            <v>曹蜜</v>
          </cell>
        </row>
        <row r="123">
          <cell r="H123">
            <v>21</v>
          </cell>
          <cell r="I123">
            <v>22</v>
          </cell>
        </row>
        <row r="123">
          <cell r="BS123" t="str">
            <v>光华荣昌</v>
          </cell>
        </row>
        <row r="124">
          <cell r="C124" t="str">
            <v>谭丽平</v>
          </cell>
          <cell r="D124" t="str">
            <v>谭丽平</v>
          </cell>
        </row>
        <row r="124">
          <cell r="H124">
            <v>21</v>
          </cell>
          <cell r="I124">
            <v>21</v>
          </cell>
        </row>
        <row r="124">
          <cell r="BS124" t="str">
            <v>光华荣昌</v>
          </cell>
        </row>
        <row r="125">
          <cell r="C125" t="str">
            <v>刘文向</v>
          </cell>
          <cell r="D125" t="str">
            <v>刘文向</v>
          </cell>
        </row>
        <row r="125">
          <cell r="H125">
            <v>21</v>
          </cell>
          <cell r="I125">
            <v>21</v>
          </cell>
        </row>
        <row r="125">
          <cell r="BS125" t="str">
            <v>光华荣昌</v>
          </cell>
        </row>
        <row r="126">
          <cell r="C126" t="str">
            <v>李晶</v>
          </cell>
          <cell r="D126" t="str">
            <v>李晶</v>
          </cell>
        </row>
        <row r="126">
          <cell r="H126">
            <v>21</v>
          </cell>
          <cell r="I126">
            <v>21.375</v>
          </cell>
        </row>
        <row r="126">
          <cell r="BS126" t="str">
            <v>光华荣昌</v>
          </cell>
        </row>
        <row r="127">
          <cell r="C127" t="str">
            <v>齐承平</v>
          </cell>
          <cell r="D127" t="str">
            <v>齐承平</v>
          </cell>
        </row>
        <row r="127">
          <cell r="H127">
            <v>21</v>
          </cell>
          <cell r="I127">
            <v>21</v>
          </cell>
        </row>
        <row r="127">
          <cell r="BS127" t="str">
            <v>光华荣昌</v>
          </cell>
        </row>
        <row r="128">
          <cell r="C128" t="str">
            <v>何胜春</v>
          </cell>
          <cell r="D128" t="str">
            <v>何胜春</v>
          </cell>
        </row>
        <row r="128">
          <cell r="H128">
            <v>21</v>
          </cell>
          <cell r="I128">
            <v>21</v>
          </cell>
        </row>
        <row r="128">
          <cell r="BS128" t="str">
            <v>光华荣昌</v>
          </cell>
        </row>
        <row r="129">
          <cell r="C129" t="str">
            <v>马英</v>
          </cell>
          <cell r="D129" t="str">
            <v>马英</v>
          </cell>
        </row>
        <row r="129">
          <cell r="H129">
            <v>21</v>
          </cell>
          <cell r="I129">
            <v>21</v>
          </cell>
        </row>
        <row r="129">
          <cell r="BS129" t="str">
            <v>光华荣昌</v>
          </cell>
        </row>
        <row r="130">
          <cell r="C130" t="str">
            <v>肖玲</v>
          </cell>
          <cell r="D130" t="str">
            <v>肖玲</v>
          </cell>
        </row>
        <row r="130">
          <cell r="H130">
            <v>21</v>
          </cell>
          <cell r="I130">
            <v>21</v>
          </cell>
        </row>
        <row r="130">
          <cell r="BS130" t="str">
            <v>光华荣昌</v>
          </cell>
        </row>
        <row r="131">
          <cell r="C131" t="str">
            <v>赵五祥</v>
          </cell>
          <cell r="D131" t="str">
            <v>赵五祥</v>
          </cell>
        </row>
        <row r="131">
          <cell r="H131">
            <v>21</v>
          </cell>
          <cell r="I131">
            <v>21</v>
          </cell>
        </row>
        <row r="131">
          <cell r="BS131" t="str">
            <v>光华荣昌</v>
          </cell>
        </row>
        <row r="132">
          <cell r="C132" t="str">
            <v>文洪亮</v>
          </cell>
          <cell r="D132" t="str">
            <v>文洪亮</v>
          </cell>
        </row>
        <row r="132">
          <cell r="H132">
            <v>21</v>
          </cell>
          <cell r="I132">
            <v>21</v>
          </cell>
        </row>
        <row r="132">
          <cell r="BS132" t="str">
            <v>光华荣昌</v>
          </cell>
        </row>
        <row r="133">
          <cell r="C133" t="str">
            <v>李松辉</v>
          </cell>
          <cell r="D133" t="str">
            <v>李松辉</v>
          </cell>
        </row>
        <row r="133">
          <cell r="H133">
            <v>26</v>
          </cell>
          <cell r="I133">
            <v>28</v>
          </cell>
        </row>
        <row r="133">
          <cell r="BS133" t="str">
            <v>鑫起</v>
          </cell>
        </row>
        <row r="134">
          <cell r="C134" t="str">
            <v>黄龙</v>
          </cell>
          <cell r="D134" t="str">
            <v>黄龙</v>
          </cell>
        </row>
        <row r="134">
          <cell r="H134">
            <v>26</v>
          </cell>
          <cell r="I134">
            <v>28</v>
          </cell>
        </row>
        <row r="134">
          <cell r="BS134" t="str">
            <v>湖南诚展</v>
          </cell>
        </row>
        <row r="135">
          <cell r="C135" t="str">
            <v>盛鹏威</v>
          </cell>
          <cell r="D135" t="str">
            <v>盛鹏威</v>
          </cell>
        </row>
        <row r="135">
          <cell r="H135">
            <v>26</v>
          </cell>
          <cell r="I135">
            <v>26</v>
          </cell>
        </row>
        <row r="135">
          <cell r="BS135" t="e">
            <v>#N/A</v>
          </cell>
        </row>
        <row r="136">
          <cell r="C136" t="str">
            <v>谭建文</v>
          </cell>
          <cell r="D136" t="str">
            <v>谭建文</v>
          </cell>
        </row>
        <row r="136">
          <cell r="H136">
            <v>24</v>
          </cell>
          <cell r="I136">
            <v>24</v>
          </cell>
        </row>
        <row r="136">
          <cell r="BS136" t="str">
            <v>湖南诚展</v>
          </cell>
        </row>
        <row r="137">
          <cell r="C137" t="str">
            <v>赵平</v>
          </cell>
          <cell r="D137" t="str">
            <v>赵平</v>
          </cell>
        </row>
        <row r="137">
          <cell r="BS137" t="e">
            <v>#N/A</v>
          </cell>
        </row>
        <row r="141">
          <cell r="AM141">
            <v>2619535.43</v>
          </cell>
        </row>
        <row r="142">
          <cell r="AF142">
            <v>228832</v>
          </cell>
        </row>
        <row r="142">
          <cell r="AM142">
            <v>2619071.95</v>
          </cell>
        </row>
        <row r="142">
          <cell r="AY142">
            <v>1077377.32</v>
          </cell>
        </row>
        <row r="142">
          <cell r="BD142">
            <v>7162.08</v>
          </cell>
        </row>
        <row r="142">
          <cell r="BJ142">
            <v>1691703.25</v>
          </cell>
        </row>
        <row r="191">
          <cell r="AM191">
            <v>2619535.43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单个工资"/>
    </sheetNames>
    <sheetDataSet>
      <sheetData sheetId="0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月度工
资标准</v>
          </cell>
          <cell r="K3" t="str">
            <v>应发金额</v>
          </cell>
        </row>
        <row r="3">
          <cell r="X3" t="str">
            <v>应发工资</v>
          </cell>
          <cell r="Y3" t="str">
            <v>代扣代缴（社保统筹税前个人代扣）</v>
          </cell>
        </row>
        <row r="3">
          <cell r="AD3" t="str">
            <v>专项附加扣除</v>
          </cell>
        </row>
        <row r="3">
          <cell r="AJ3" t="str">
            <v>税前
应发工资</v>
          </cell>
          <cell r="AK3" t="str">
            <v>个人
所得税</v>
          </cell>
          <cell r="AL3" t="str">
            <v>补扣/退11月工资个人所得税</v>
          </cell>
          <cell r="AM3" t="str">
            <v>餐费</v>
          </cell>
          <cell r="AN3" t="str">
            <v>补专项附加扣除额</v>
          </cell>
          <cell r="AO3" t="str">
            <v>水电费</v>
          </cell>
          <cell r="AP3" t="str">
            <v>话费</v>
          </cell>
          <cell r="AQ3" t="str">
            <v>被服费</v>
          </cell>
          <cell r="AR3" t="str">
            <v>开门红福利</v>
          </cell>
          <cell r="AS3" t="str">
            <v>工会会费</v>
          </cell>
          <cell r="AT3" t="str">
            <v>税后
实发工资</v>
          </cell>
          <cell r="AU3" t="str">
            <v>签收</v>
          </cell>
          <cell r="AV3" t="str">
            <v>备注</v>
          </cell>
        </row>
        <row r="4">
          <cell r="K4" t="str">
            <v>基础
工资
60%</v>
          </cell>
          <cell r="L4" t="str">
            <v>固定加班加点工资</v>
          </cell>
          <cell r="M4" t="str">
            <v>绩效
工资</v>
          </cell>
          <cell r="N4" t="str">
            <v>工龄
</v>
          </cell>
          <cell r="O4" t="str">
            <v>8月绩效评分</v>
          </cell>
          <cell r="P4" t="str">
            <v>加班及其他补贴</v>
          </cell>
          <cell r="Q4" t="str">
            <v>高温补贴</v>
          </cell>
          <cell r="R4" t="str">
            <v>餐补</v>
          </cell>
          <cell r="S4" t="str">
            <v>奖励/
考核</v>
          </cell>
          <cell r="T4" t="str">
            <v>缺勤
考核</v>
          </cell>
          <cell r="U4" t="str">
            <v>补单考核</v>
          </cell>
          <cell r="V4" t="str">
            <v>开门红福利</v>
          </cell>
          <cell r="W4" t="str">
            <v>工资稽核</v>
          </cell>
        </row>
        <row r="4">
          <cell r="Y4" t="str">
            <v>养老</v>
          </cell>
          <cell r="Z4" t="str">
            <v>医疗</v>
          </cell>
          <cell r="AA4" t="str">
            <v>失业</v>
          </cell>
          <cell r="AB4" t="str">
            <v>大病</v>
          </cell>
          <cell r="AC4" t="str">
            <v>住房公积金</v>
          </cell>
          <cell r="AD4" t="str">
            <v>子女教育</v>
          </cell>
          <cell r="AE4" t="str">
            <v>继续教育</v>
          </cell>
          <cell r="AF4" t="str">
            <v>住房贷款利息</v>
          </cell>
          <cell r="AG4" t="str">
            <v>住房租金</v>
          </cell>
          <cell r="AH4" t="str">
            <v>赡养老人</v>
          </cell>
          <cell r="AI4" t="str">
            <v>婴幼儿照护费用</v>
          </cell>
        </row>
        <row r="4">
          <cell r="AW4" t="str">
            <v>身份证号码</v>
          </cell>
          <cell r="AX4" t="str">
            <v>用工形式</v>
          </cell>
        </row>
        <row r="5">
          <cell r="C5" t="str">
            <v>李开阳</v>
          </cell>
          <cell r="D5" t="str">
            <v>财务管理部</v>
          </cell>
          <cell r="E5">
            <v>38534</v>
          </cell>
          <cell r="F5" t="str">
            <v>财务部长</v>
          </cell>
          <cell r="G5">
            <v>45901</v>
          </cell>
          <cell r="H5">
            <v>23</v>
          </cell>
          <cell r="I5">
            <v>23</v>
          </cell>
          <cell r="J5">
            <v>14000</v>
          </cell>
          <cell r="K5">
            <v>5000</v>
          </cell>
          <cell r="L5">
            <v>6200</v>
          </cell>
          <cell r="M5">
            <v>2772</v>
          </cell>
        </row>
        <row r="5">
          <cell r="O5">
            <v>99</v>
          </cell>
          <cell r="P5">
            <v>1000</v>
          </cell>
        </row>
        <row r="5">
          <cell r="R5">
            <v>276</v>
          </cell>
        </row>
        <row r="5">
          <cell r="X5">
            <v>15248</v>
          </cell>
          <cell r="Y5">
            <v>0</v>
          </cell>
          <cell r="Z5">
            <v>260</v>
          </cell>
          <cell r="AA5">
            <v>0</v>
          </cell>
          <cell r="AB5">
            <v>15</v>
          </cell>
        </row>
        <row r="5">
          <cell r="AJ5">
            <v>14973</v>
          </cell>
          <cell r="AK5">
            <v>998.8</v>
          </cell>
        </row>
        <row r="5">
          <cell r="AM5">
            <v>0</v>
          </cell>
          <cell r="AN5">
            <v>0</v>
          </cell>
        </row>
        <row r="5">
          <cell r="AT5">
            <v>13974.2</v>
          </cell>
        </row>
        <row r="5">
          <cell r="AW5" t="str">
            <v>422426196407203858</v>
          </cell>
          <cell r="AX5" t="str">
            <v>合同工</v>
          </cell>
          <cell r="AY5">
            <v>260</v>
          </cell>
          <cell r="AZ5" t="str">
            <v>422426196407203858</v>
          </cell>
        </row>
        <row r="6">
          <cell r="C6" t="str">
            <v>刘心</v>
          </cell>
          <cell r="D6" t="str">
            <v>财务管理部</v>
          </cell>
          <cell r="E6">
            <v>41730</v>
          </cell>
          <cell r="F6" t="str">
            <v>总账税务会计</v>
          </cell>
          <cell r="G6">
            <v>45901</v>
          </cell>
          <cell r="H6">
            <v>23</v>
          </cell>
          <cell r="I6">
            <v>23</v>
          </cell>
          <cell r="J6">
            <v>6200</v>
          </cell>
          <cell r="K6">
            <v>2400</v>
          </cell>
          <cell r="L6">
            <v>2560</v>
          </cell>
          <cell r="M6">
            <v>1215.2</v>
          </cell>
          <cell r="N6">
            <v>220</v>
          </cell>
          <cell r="O6">
            <v>98</v>
          </cell>
        </row>
        <row r="6">
          <cell r="R6">
            <v>276</v>
          </cell>
        </row>
        <row r="6">
          <cell r="X6">
            <v>6671.2</v>
          </cell>
          <cell r="Y6">
            <v>412.8</v>
          </cell>
          <cell r="Z6">
            <v>103.2</v>
          </cell>
          <cell r="AA6">
            <v>15.48</v>
          </cell>
          <cell r="AB6">
            <v>15</v>
          </cell>
          <cell r="AC6">
            <v>310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3000</v>
          </cell>
        </row>
        <row r="6">
          <cell r="AJ6">
            <v>2814.72</v>
          </cell>
          <cell r="AK6">
            <v>0</v>
          </cell>
        </row>
        <row r="6">
          <cell r="AM6">
            <v>0</v>
          </cell>
          <cell r="AN6">
            <v>3000</v>
          </cell>
        </row>
        <row r="6">
          <cell r="AT6">
            <v>5814.72</v>
          </cell>
        </row>
        <row r="6">
          <cell r="AW6" t="str">
            <v>430702198510205223</v>
          </cell>
          <cell r="AX6" t="str">
            <v>合同工</v>
          </cell>
          <cell r="AY6">
            <v>841.48</v>
          </cell>
          <cell r="AZ6" t="str">
            <v>430702198510205223</v>
          </cell>
        </row>
        <row r="7">
          <cell r="C7" t="str">
            <v>易兰</v>
          </cell>
          <cell r="D7" t="str">
            <v>财务管理部</v>
          </cell>
          <cell r="E7">
            <v>42900</v>
          </cell>
          <cell r="F7" t="str">
            <v>资金管理员</v>
          </cell>
          <cell r="G7">
            <v>45901</v>
          </cell>
          <cell r="H7">
            <v>23</v>
          </cell>
          <cell r="I7">
            <v>23</v>
          </cell>
          <cell r="J7">
            <v>5500</v>
          </cell>
          <cell r="K7">
            <v>2400</v>
          </cell>
          <cell r="L7">
            <v>2000</v>
          </cell>
          <cell r="M7">
            <v>1074.7</v>
          </cell>
          <cell r="N7">
            <v>160</v>
          </cell>
          <cell r="O7">
            <v>97.7</v>
          </cell>
        </row>
        <row r="7">
          <cell r="R7">
            <v>276</v>
          </cell>
        </row>
        <row r="7">
          <cell r="T7">
            <v>-30</v>
          </cell>
        </row>
        <row r="7">
          <cell r="X7">
            <v>5880.7</v>
          </cell>
          <cell r="Y7">
            <v>440</v>
          </cell>
          <cell r="Z7">
            <v>110</v>
          </cell>
          <cell r="AA7">
            <v>16.5</v>
          </cell>
          <cell r="AB7">
            <v>15</v>
          </cell>
          <cell r="AC7">
            <v>275</v>
          </cell>
          <cell r="AD7">
            <v>2000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7">
          <cell r="AJ7">
            <v>3024.2</v>
          </cell>
          <cell r="AK7">
            <v>0</v>
          </cell>
        </row>
        <row r="7">
          <cell r="AM7">
            <v>0</v>
          </cell>
          <cell r="AN7">
            <v>2000</v>
          </cell>
        </row>
        <row r="7">
          <cell r="AT7">
            <v>5024.2</v>
          </cell>
        </row>
        <row r="7">
          <cell r="AW7" t="str">
            <v>430203198304104025</v>
          </cell>
          <cell r="AX7" t="str">
            <v>合同工</v>
          </cell>
          <cell r="AY7">
            <v>841.5</v>
          </cell>
          <cell r="AZ7" t="str">
            <v>430203198304104025</v>
          </cell>
        </row>
        <row r="8">
          <cell r="C8" t="str">
            <v>曾琼</v>
          </cell>
          <cell r="D8" t="str">
            <v>综合管理部</v>
          </cell>
          <cell r="E8">
            <v>41927</v>
          </cell>
          <cell r="F8" t="str">
            <v>行政后勤</v>
          </cell>
          <cell r="G8">
            <v>45901</v>
          </cell>
          <cell r="H8">
            <v>23</v>
          </cell>
          <cell r="I8">
            <v>23</v>
          </cell>
          <cell r="J8">
            <v>7800</v>
          </cell>
          <cell r="K8">
            <v>3500</v>
          </cell>
          <cell r="L8">
            <v>2740</v>
          </cell>
          <cell r="M8">
            <v>1374.789</v>
          </cell>
          <cell r="N8">
            <v>200</v>
          </cell>
          <cell r="O8">
            <v>88.1275</v>
          </cell>
          <cell r="P8">
            <v>500</v>
          </cell>
        </row>
        <row r="8">
          <cell r="R8">
            <v>220</v>
          </cell>
        </row>
        <row r="8">
          <cell r="X8">
            <v>8534.79</v>
          </cell>
          <cell r="Y8">
            <v>502.4</v>
          </cell>
          <cell r="Z8">
            <v>125.6</v>
          </cell>
          <cell r="AA8">
            <v>18.84</v>
          </cell>
          <cell r="AB8">
            <v>15</v>
          </cell>
          <cell r="AC8">
            <v>350</v>
          </cell>
          <cell r="AD8">
            <v>2000</v>
          </cell>
        </row>
        <row r="8">
          <cell r="AF8">
            <v>1000</v>
          </cell>
        </row>
        <row r="8">
          <cell r="AJ8">
            <v>4522.95</v>
          </cell>
          <cell r="AK8">
            <v>0</v>
          </cell>
        </row>
        <row r="8">
          <cell r="AM8">
            <v>0</v>
          </cell>
          <cell r="AN8">
            <v>3000</v>
          </cell>
        </row>
        <row r="8">
          <cell r="AT8">
            <v>7522.95</v>
          </cell>
          <cell r="AU8">
            <v>0</v>
          </cell>
        </row>
        <row r="8">
          <cell r="AW8" t="str">
            <v>432524199110091427</v>
          </cell>
          <cell r="AX8" t="str">
            <v>合同工</v>
          </cell>
          <cell r="AY8">
            <v>996.84</v>
          </cell>
          <cell r="AZ8" t="str">
            <v>432524199110091427</v>
          </cell>
        </row>
        <row r="9">
          <cell r="C9" t="str">
            <v>卢中华</v>
          </cell>
        </row>
        <row r="9">
          <cell r="E9">
            <v>43281</v>
          </cell>
          <cell r="F9" t="str">
            <v>运营总监</v>
          </cell>
          <cell r="G9">
            <v>45901</v>
          </cell>
          <cell r="H9">
            <v>23</v>
          </cell>
          <cell r="I9">
            <v>23</v>
          </cell>
          <cell r="J9">
            <v>14000</v>
          </cell>
          <cell r="K9">
            <v>5000</v>
          </cell>
          <cell r="L9">
            <v>6200</v>
          </cell>
          <cell r="M9">
            <v>2331</v>
          </cell>
        </row>
        <row r="9">
          <cell r="O9">
            <v>83.25</v>
          </cell>
          <cell r="P9">
            <v>1000</v>
          </cell>
        </row>
        <row r="9">
          <cell r="R9">
            <v>228</v>
          </cell>
        </row>
        <row r="9">
          <cell r="U9">
            <v>-10</v>
          </cell>
        </row>
        <row r="9">
          <cell r="X9">
            <v>14749</v>
          </cell>
          <cell r="Y9">
            <v>1040</v>
          </cell>
          <cell r="Z9">
            <v>260</v>
          </cell>
          <cell r="AA9">
            <v>39</v>
          </cell>
          <cell r="AB9">
            <v>15</v>
          </cell>
          <cell r="AC9">
            <v>650</v>
          </cell>
          <cell r="AD9">
            <v>4000</v>
          </cell>
          <cell r="AE9">
            <v>0</v>
          </cell>
          <cell r="AF9">
            <v>1000</v>
          </cell>
          <cell r="AG9">
            <v>0</v>
          </cell>
          <cell r="AH9">
            <v>1500</v>
          </cell>
          <cell r="AI9">
            <v>0</v>
          </cell>
          <cell r="AJ9">
            <v>6245</v>
          </cell>
          <cell r="AK9">
            <v>37.8</v>
          </cell>
        </row>
        <row r="9">
          <cell r="AN9">
            <v>6500</v>
          </cell>
        </row>
        <row r="9">
          <cell r="AT9">
            <v>12707.2</v>
          </cell>
        </row>
        <row r="9">
          <cell r="AW9" t="str">
            <v>430321198306291571</v>
          </cell>
          <cell r="AX9" t="str">
            <v>合同工</v>
          </cell>
          <cell r="AY9">
            <v>1989</v>
          </cell>
          <cell r="AZ9" t="str">
            <v>430321198306291571</v>
          </cell>
        </row>
        <row r="10">
          <cell r="C10" t="str">
            <v>伍赤诚</v>
          </cell>
          <cell r="D10" t="str">
            <v>技术质量部</v>
          </cell>
          <cell r="E10">
            <v>43789</v>
          </cell>
          <cell r="F10" t="str">
            <v>质量工程师</v>
          </cell>
          <cell r="G10">
            <v>45901</v>
          </cell>
          <cell r="H10">
            <v>23</v>
          </cell>
          <cell r="I10">
            <v>23</v>
          </cell>
          <cell r="J10">
            <v>5800</v>
          </cell>
          <cell r="K10">
            <v>2400</v>
          </cell>
          <cell r="L10">
            <v>2240</v>
          </cell>
          <cell r="M10">
            <v>1067.084</v>
          </cell>
          <cell r="N10">
            <v>100</v>
          </cell>
          <cell r="O10">
            <v>91.99</v>
          </cell>
          <cell r="P10">
            <v>500</v>
          </cell>
        </row>
        <row r="10">
          <cell r="R10">
            <v>276</v>
          </cell>
        </row>
        <row r="10">
          <cell r="T10">
            <v>-30</v>
          </cell>
          <cell r="U10">
            <v>-20</v>
          </cell>
        </row>
        <row r="10">
          <cell r="X10">
            <v>6533.08</v>
          </cell>
          <cell r="Y10">
            <v>350.4</v>
          </cell>
          <cell r="Z10">
            <v>87.6</v>
          </cell>
          <cell r="AA10">
            <v>13.14</v>
          </cell>
          <cell r="AB10">
            <v>15</v>
          </cell>
          <cell r="AC10">
            <v>219</v>
          </cell>
        </row>
        <row r="10">
          <cell r="AJ10">
            <v>5847.94</v>
          </cell>
          <cell r="AK10">
            <v>25.89</v>
          </cell>
        </row>
        <row r="10">
          <cell r="AN10">
            <v>0</v>
          </cell>
        </row>
        <row r="10">
          <cell r="AT10">
            <v>5822.05</v>
          </cell>
        </row>
        <row r="10">
          <cell r="AW10" t="str">
            <v>430321199804192212</v>
          </cell>
          <cell r="AX10" t="str">
            <v>合同工</v>
          </cell>
          <cell r="AY10">
            <v>670.14</v>
          </cell>
          <cell r="AZ10" t="str">
            <v>430321199804192212</v>
          </cell>
        </row>
        <row r="11">
          <cell r="C11" t="str">
            <v>张海波</v>
          </cell>
          <cell r="D11" t="str">
            <v>生产制造部</v>
          </cell>
          <cell r="E11">
            <v>42066</v>
          </cell>
          <cell r="F11" t="str">
            <v>发泡工艺工程师</v>
          </cell>
          <cell r="G11">
            <v>45901</v>
          </cell>
          <cell r="H11">
            <v>23</v>
          </cell>
          <cell r="I11">
            <v>23</v>
          </cell>
          <cell r="J11">
            <v>10000</v>
          </cell>
          <cell r="K11">
            <v>5000</v>
          </cell>
          <cell r="L11">
            <v>3000</v>
          </cell>
          <cell r="M11">
            <v>1548</v>
          </cell>
          <cell r="N11">
            <v>200</v>
          </cell>
          <cell r="O11">
            <v>77.4</v>
          </cell>
          <cell r="P11">
            <v>900</v>
          </cell>
        </row>
        <row r="11">
          <cell r="R11">
            <v>276</v>
          </cell>
        </row>
        <row r="11">
          <cell r="X11">
            <v>10924</v>
          </cell>
          <cell r="Y11">
            <v>680</v>
          </cell>
          <cell r="Z11">
            <v>170</v>
          </cell>
          <cell r="AA11">
            <v>25.5</v>
          </cell>
          <cell r="AB11">
            <v>15</v>
          </cell>
          <cell r="AC11">
            <v>425</v>
          </cell>
          <cell r="AD11">
            <v>2000</v>
          </cell>
          <cell r="AE11">
            <v>0</v>
          </cell>
          <cell r="AF11">
            <v>1000</v>
          </cell>
          <cell r="AG11">
            <v>0</v>
          </cell>
          <cell r="AH11">
            <v>1500</v>
          </cell>
        </row>
        <row r="11">
          <cell r="AJ11">
            <v>5108.5</v>
          </cell>
          <cell r="AK11">
            <v>0</v>
          </cell>
        </row>
        <row r="11">
          <cell r="AN11">
            <v>4500</v>
          </cell>
        </row>
        <row r="11">
          <cell r="AT11">
            <v>9608.5</v>
          </cell>
        </row>
        <row r="11">
          <cell r="AW11" t="str">
            <v>430124198209127970</v>
          </cell>
          <cell r="AX11" t="str">
            <v>合同工</v>
          </cell>
          <cell r="AY11">
            <v>1300.5</v>
          </cell>
          <cell r="AZ11" t="str">
            <v>430124198209127970</v>
          </cell>
        </row>
        <row r="12">
          <cell r="C12" t="str">
            <v>曹蜜</v>
          </cell>
          <cell r="D12" t="str">
            <v>生产制造部</v>
          </cell>
          <cell r="E12">
            <v>41477</v>
          </cell>
          <cell r="F12" t="str">
            <v>部长</v>
          </cell>
          <cell r="G12">
            <v>45901</v>
          </cell>
          <cell r="H12">
            <v>23</v>
          </cell>
          <cell r="I12">
            <v>28</v>
          </cell>
          <cell r="J12">
            <v>10500</v>
          </cell>
          <cell r="K12">
            <v>3500</v>
          </cell>
          <cell r="L12">
            <v>4900</v>
          </cell>
          <cell r="M12">
            <v>1921.5</v>
          </cell>
          <cell r="N12">
            <v>240</v>
          </cell>
          <cell r="O12">
            <v>91.5</v>
          </cell>
          <cell r="P12">
            <v>1000</v>
          </cell>
        </row>
        <row r="12">
          <cell r="R12">
            <v>488</v>
          </cell>
        </row>
        <row r="12">
          <cell r="X12">
            <v>12049.5</v>
          </cell>
          <cell r="Y12">
            <v>716.8</v>
          </cell>
          <cell r="Z12">
            <v>179.2</v>
          </cell>
          <cell r="AA12">
            <v>26.88</v>
          </cell>
          <cell r="AB12">
            <v>15</v>
          </cell>
          <cell r="AC12">
            <v>525</v>
          </cell>
          <cell r="AD12">
            <v>4000</v>
          </cell>
        </row>
        <row r="12">
          <cell r="AF12">
            <v>0</v>
          </cell>
          <cell r="AG12">
            <v>0</v>
          </cell>
          <cell r="AH12">
            <v>1500</v>
          </cell>
        </row>
        <row r="12">
          <cell r="AJ12">
            <v>5086.62</v>
          </cell>
          <cell r="AK12">
            <v>0</v>
          </cell>
        </row>
        <row r="12">
          <cell r="AN12">
            <v>5500</v>
          </cell>
        </row>
        <row r="12">
          <cell r="AT12">
            <v>10586.62</v>
          </cell>
        </row>
        <row r="12">
          <cell r="AW12" t="str">
            <v>432524198406256417</v>
          </cell>
          <cell r="AX12" t="str">
            <v>合同工</v>
          </cell>
          <cell r="AY12">
            <v>1447.88</v>
          </cell>
          <cell r="AZ12" t="str">
            <v>432524198406256417</v>
          </cell>
        </row>
        <row r="13">
          <cell r="C13" t="str">
            <v>谭丽平</v>
          </cell>
          <cell r="D13" t="str">
            <v>生产制造部</v>
          </cell>
          <cell r="E13">
            <v>45714</v>
          </cell>
          <cell r="F13" t="str">
            <v>QAD</v>
          </cell>
          <cell r="G13">
            <v>45901</v>
          </cell>
          <cell r="H13">
            <v>23</v>
          </cell>
          <cell r="I13">
            <v>23</v>
          </cell>
          <cell r="J13">
            <v>4700</v>
          </cell>
          <cell r="K13">
            <v>2400</v>
          </cell>
          <cell r="L13">
            <v>1360</v>
          </cell>
          <cell r="M13">
            <v>913.68</v>
          </cell>
        </row>
        <row r="13">
          <cell r="O13">
            <v>97.2</v>
          </cell>
        </row>
        <row r="13">
          <cell r="R13">
            <v>276</v>
          </cell>
        </row>
        <row r="13">
          <cell r="X13">
            <v>4949.68</v>
          </cell>
          <cell r="Y13">
            <v>344.64</v>
          </cell>
          <cell r="Z13">
            <v>86.16</v>
          </cell>
          <cell r="AA13">
            <v>12.92</v>
          </cell>
          <cell r="AB13">
            <v>15</v>
          </cell>
          <cell r="AC13">
            <v>0</v>
          </cell>
        </row>
        <row r="13">
          <cell r="AJ13">
            <v>4490.96</v>
          </cell>
          <cell r="AK13">
            <v>0</v>
          </cell>
        </row>
        <row r="13">
          <cell r="AN13">
            <v>0</v>
          </cell>
        </row>
        <row r="13">
          <cell r="AT13">
            <v>4490.96</v>
          </cell>
        </row>
        <row r="13">
          <cell r="AW13" t="str">
            <v>430221199003101207</v>
          </cell>
          <cell r="AX13" t="str">
            <v>合同工</v>
          </cell>
          <cell r="AY13">
            <v>443.72</v>
          </cell>
          <cell r="AZ13" t="str">
            <v>430221199003101207</v>
          </cell>
        </row>
        <row r="14">
          <cell r="C14" t="str">
            <v>刘文向</v>
          </cell>
          <cell r="D14" t="str">
            <v>生产制造部</v>
          </cell>
          <cell r="E14">
            <v>44765</v>
          </cell>
          <cell r="F14" t="str">
            <v>成品管理</v>
          </cell>
          <cell r="G14">
            <v>45901</v>
          </cell>
          <cell r="H14">
            <v>23</v>
          </cell>
          <cell r="I14">
            <v>23</v>
          </cell>
          <cell r="J14">
            <v>6800</v>
          </cell>
          <cell r="K14">
            <v>2400</v>
          </cell>
          <cell r="L14">
            <v>3040</v>
          </cell>
          <cell r="M14">
            <v>1312.4</v>
          </cell>
          <cell r="N14">
            <v>60</v>
          </cell>
          <cell r="O14">
            <v>96.5</v>
          </cell>
        </row>
        <row r="14">
          <cell r="R14">
            <v>276</v>
          </cell>
        </row>
        <row r="14">
          <cell r="U14">
            <v>-10</v>
          </cell>
        </row>
        <row r="14">
          <cell r="X14">
            <v>7078.4</v>
          </cell>
          <cell r="Y14">
            <v>456</v>
          </cell>
          <cell r="Z14">
            <v>114</v>
          </cell>
          <cell r="AA14">
            <v>17.1</v>
          </cell>
          <cell r="AB14">
            <v>15</v>
          </cell>
          <cell r="AC14">
            <v>290</v>
          </cell>
        </row>
        <row r="14">
          <cell r="AJ14">
            <v>6186.3</v>
          </cell>
          <cell r="AK14">
            <v>36.04</v>
          </cell>
        </row>
        <row r="14">
          <cell r="AM14">
            <v>0</v>
          </cell>
          <cell r="AN14">
            <v>0</v>
          </cell>
        </row>
        <row r="14">
          <cell r="AT14">
            <v>6150.26</v>
          </cell>
        </row>
        <row r="14">
          <cell r="AW14" t="str">
            <v>430527197408118731</v>
          </cell>
          <cell r="AX14" t="str">
            <v>合同工</v>
          </cell>
          <cell r="AY14">
            <v>877.1</v>
          </cell>
          <cell r="AZ14" t="str">
            <v>430527197408118731</v>
          </cell>
        </row>
        <row r="15">
          <cell r="C15" t="str">
            <v>李晶</v>
          </cell>
          <cell r="D15" t="str">
            <v>生产制造部</v>
          </cell>
          <cell r="E15">
            <v>44845</v>
          </cell>
          <cell r="F15" t="str">
            <v>采购计划员</v>
          </cell>
          <cell r="G15">
            <v>45901</v>
          </cell>
          <cell r="H15">
            <v>23</v>
          </cell>
          <cell r="I15">
            <v>23</v>
          </cell>
          <cell r="J15">
            <v>6000</v>
          </cell>
          <cell r="K15">
            <v>2400</v>
          </cell>
          <cell r="L15">
            <v>2400</v>
          </cell>
          <cell r="M15">
            <v>1174.8</v>
          </cell>
          <cell r="N15">
            <v>40</v>
          </cell>
          <cell r="O15">
            <v>97.9</v>
          </cell>
        </row>
        <row r="15">
          <cell r="R15">
            <v>276</v>
          </cell>
        </row>
        <row r="15">
          <cell r="X15">
            <v>6290.8</v>
          </cell>
          <cell r="Y15">
            <v>408</v>
          </cell>
          <cell r="Z15">
            <v>102</v>
          </cell>
          <cell r="AA15">
            <v>15.3</v>
          </cell>
          <cell r="AB15">
            <v>15</v>
          </cell>
          <cell r="AC15">
            <v>255</v>
          </cell>
        </row>
        <row r="15">
          <cell r="AJ15">
            <v>5495.5</v>
          </cell>
          <cell r="AK15">
            <v>15.31</v>
          </cell>
        </row>
        <row r="15">
          <cell r="AM15">
            <v>0</v>
          </cell>
          <cell r="AN15">
            <v>0</v>
          </cell>
        </row>
        <row r="15">
          <cell r="AT15">
            <v>5480.19</v>
          </cell>
        </row>
        <row r="15">
          <cell r="AW15" t="str">
            <v>43022519870326004X</v>
          </cell>
          <cell r="AX15" t="str">
            <v>合同工</v>
          </cell>
          <cell r="AY15">
            <v>780.3</v>
          </cell>
          <cell r="AZ15" t="str">
            <v>43022519870326004X</v>
          </cell>
        </row>
        <row r="16">
          <cell r="C16" t="str">
            <v>齐承平</v>
          </cell>
          <cell r="D16" t="str">
            <v>生产制造部</v>
          </cell>
          <cell r="E16">
            <v>42017</v>
          </cell>
          <cell r="F16" t="str">
            <v>生产计划</v>
          </cell>
          <cell r="G16">
            <v>45901</v>
          </cell>
          <cell r="H16">
            <v>23</v>
          </cell>
          <cell r="I16">
            <v>23</v>
          </cell>
          <cell r="J16">
            <v>5500</v>
          </cell>
          <cell r="K16">
            <v>2400</v>
          </cell>
          <cell r="L16">
            <v>2000</v>
          </cell>
          <cell r="M16">
            <v>1081.3</v>
          </cell>
          <cell r="N16">
            <v>200</v>
          </cell>
          <cell r="O16">
            <v>98.3</v>
          </cell>
        </row>
        <row r="16">
          <cell r="R16">
            <v>276</v>
          </cell>
        </row>
        <row r="16">
          <cell r="X16">
            <v>5957.3</v>
          </cell>
          <cell r="Y16">
            <v>344.64</v>
          </cell>
          <cell r="Z16">
            <v>86.16</v>
          </cell>
          <cell r="AA16">
            <v>12.92</v>
          </cell>
          <cell r="AB16">
            <v>15</v>
          </cell>
          <cell r="AC16">
            <v>240</v>
          </cell>
        </row>
        <row r="16">
          <cell r="AJ16">
            <v>5258.58</v>
          </cell>
          <cell r="AK16">
            <v>8.21</v>
          </cell>
        </row>
        <row r="16">
          <cell r="AN16">
            <v>0</v>
          </cell>
        </row>
        <row r="16">
          <cell r="AT16">
            <v>5250.37</v>
          </cell>
        </row>
        <row r="16">
          <cell r="AW16" t="str">
            <v>430221199005141712</v>
          </cell>
          <cell r="AX16" t="str">
            <v>合同工</v>
          </cell>
          <cell r="AY16">
            <v>683.72</v>
          </cell>
          <cell r="AZ16" t="str">
            <v>430221199005141712</v>
          </cell>
        </row>
        <row r="17">
          <cell r="C17" t="str">
            <v>何胜春</v>
          </cell>
          <cell r="D17" t="str">
            <v>生产制造部</v>
          </cell>
          <cell r="E17">
            <v>42343</v>
          </cell>
          <cell r="F17" t="str">
            <v>车间主任</v>
          </cell>
          <cell r="G17">
            <v>45901</v>
          </cell>
          <cell r="H17">
            <v>23</v>
          </cell>
          <cell r="I17">
            <v>23</v>
          </cell>
          <cell r="J17">
            <v>7400</v>
          </cell>
          <cell r="K17">
            <v>3500</v>
          </cell>
          <cell r="L17">
            <v>2420</v>
          </cell>
          <cell r="M17">
            <v>1378.62</v>
          </cell>
          <cell r="N17">
            <v>180</v>
          </cell>
          <cell r="O17">
            <v>93.15</v>
          </cell>
          <cell r="P17">
            <v>200</v>
          </cell>
        </row>
        <row r="17">
          <cell r="R17">
            <v>276</v>
          </cell>
        </row>
        <row r="17">
          <cell r="X17">
            <v>7954.62</v>
          </cell>
          <cell r="Y17">
            <v>507.2</v>
          </cell>
          <cell r="Z17">
            <v>126.8</v>
          </cell>
          <cell r="AA17">
            <v>19.02</v>
          </cell>
          <cell r="AB17">
            <v>15</v>
          </cell>
          <cell r="AC17">
            <v>317</v>
          </cell>
          <cell r="AD17">
            <v>2000</v>
          </cell>
          <cell r="AE17">
            <v>0</v>
          </cell>
          <cell r="AF17">
            <v>1000</v>
          </cell>
          <cell r="AG17">
            <v>0</v>
          </cell>
          <cell r="AH17">
            <v>0</v>
          </cell>
        </row>
        <row r="17">
          <cell r="AJ17">
            <v>3969.6</v>
          </cell>
          <cell r="AK17">
            <v>0</v>
          </cell>
        </row>
        <row r="17">
          <cell r="AM17">
            <v>0</v>
          </cell>
          <cell r="AN17">
            <v>3000</v>
          </cell>
        </row>
        <row r="17">
          <cell r="AT17">
            <v>6969.6</v>
          </cell>
          <cell r="AU17">
            <v>0</v>
          </cell>
        </row>
        <row r="17">
          <cell r="AW17" t="str">
            <v>430221198602281137</v>
          </cell>
          <cell r="AX17" t="str">
            <v>合同工</v>
          </cell>
          <cell r="AY17">
            <v>970.02</v>
          </cell>
          <cell r="AZ17" t="str">
            <v>430221198602281137</v>
          </cell>
        </row>
        <row r="18">
          <cell r="C18" t="str">
            <v>马英</v>
          </cell>
          <cell r="D18" t="str">
            <v>生产制造部</v>
          </cell>
          <cell r="E18">
            <v>41977</v>
          </cell>
          <cell r="F18" t="str">
            <v>IT兼零星采购</v>
          </cell>
          <cell r="G18">
            <v>45901</v>
          </cell>
          <cell r="H18">
            <v>23</v>
          </cell>
          <cell r="I18">
            <v>23</v>
          </cell>
          <cell r="J18">
            <v>8000</v>
          </cell>
          <cell r="K18">
            <v>3500</v>
          </cell>
          <cell r="L18">
            <v>2900</v>
          </cell>
          <cell r="M18">
            <v>1566.4</v>
          </cell>
          <cell r="N18">
            <v>200</v>
          </cell>
          <cell r="O18">
            <v>97.9</v>
          </cell>
          <cell r="P18">
            <v>0</v>
          </cell>
        </row>
        <row r="18">
          <cell r="R18">
            <v>240</v>
          </cell>
        </row>
        <row r="18">
          <cell r="X18">
            <v>8406.4</v>
          </cell>
          <cell r="Y18">
            <v>593.6</v>
          </cell>
          <cell r="Z18">
            <v>148.4</v>
          </cell>
          <cell r="AA18">
            <v>22.26</v>
          </cell>
          <cell r="AB18">
            <v>15</v>
          </cell>
          <cell r="AC18">
            <v>371</v>
          </cell>
          <cell r="AD18">
            <v>2000</v>
          </cell>
          <cell r="AE18">
            <v>0</v>
          </cell>
          <cell r="AF18">
            <v>1000</v>
          </cell>
          <cell r="AG18">
            <v>0</v>
          </cell>
          <cell r="AH18">
            <v>1500</v>
          </cell>
          <cell r="AI18">
            <v>0</v>
          </cell>
          <cell r="AJ18">
            <v>2756.14</v>
          </cell>
          <cell r="AK18">
            <v>0</v>
          </cell>
        </row>
        <row r="18">
          <cell r="AM18">
            <v>0</v>
          </cell>
          <cell r="AN18">
            <v>4500</v>
          </cell>
        </row>
        <row r="18">
          <cell r="AT18">
            <v>7256.14</v>
          </cell>
          <cell r="AU18">
            <v>0</v>
          </cell>
        </row>
        <row r="18">
          <cell r="AW18" t="str">
            <v>430203198510146015</v>
          </cell>
          <cell r="AX18" t="str">
            <v>合同工</v>
          </cell>
          <cell r="AY18">
            <v>1135.26</v>
          </cell>
          <cell r="AZ18" t="str">
            <v>430203198510146015</v>
          </cell>
        </row>
        <row r="19">
          <cell r="C19" t="str">
            <v>合计</v>
          </cell>
        </row>
        <row r="19">
          <cell r="H19">
            <v>322</v>
          </cell>
          <cell r="I19">
            <v>327</v>
          </cell>
          <cell r="J19">
            <v>112200</v>
          </cell>
          <cell r="K19">
            <v>45800</v>
          </cell>
          <cell r="L19">
            <v>43960</v>
          </cell>
          <cell r="M19">
            <v>17959.473</v>
          </cell>
          <cell r="N19">
            <v>1800</v>
          </cell>
          <cell r="O19">
            <v>1307.9175</v>
          </cell>
          <cell r="P19">
            <v>5100</v>
          </cell>
          <cell r="Q19">
            <v>0</v>
          </cell>
          <cell r="R19">
            <v>3936</v>
          </cell>
          <cell r="S19">
            <v>0</v>
          </cell>
          <cell r="T19">
            <v>-60</v>
          </cell>
          <cell r="U19">
            <v>-40</v>
          </cell>
          <cell r="V19">
            <v>0</v>
          </cell>
          <cell r="W19">
            <v>0</v>
          </cell>
          <cell r="X19">
            <v>121227.47</v>
          </cell>
          <cell r="Y19">
            <v>6796.48</v>
          </cell>
          <cell r="Z19">
            <v>1959.12</v>
          </cell>
          <cell r="AA19">
            <v>254.86</v>
          </cell>
          <cell r="AB19">
            <v>210</v>
          </cell>
          <cell r="AC19">
            <v>4227</v>
          </cell>
          <cell r="AD19">
            <v>18000</v>
          </cell>
          <cell r="AE19">
            <v>0</v>
          </cell>
          <cell r="AF19">
            <v>5000</v>
          </cell>
          <cell r="AG19">
            <v>0</v>
          </cell>
          <cell r="AH19">
            <v>9000</v>
          </cell>
          <cell r="AI19">
            <v>0</v>
          </cell>
          <cell r="AJ19">
            <v>75780.01</v>
          </cell>
          <cell r="AK19">
            <v>1122.05</v>
          </cell>
          <cell r="AL19">
            <v>0</v>
          </cell>
          <cell r="AM19">
            <v>0</v>
          </cell>
          <cell r="AN19">
            <v>32000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106657.96</v>
          </cell>
        </row>
        <row r="19">
          <cell r="AY19">
            <v>13237.46</v>
          </cell>
        </row>
        <row r="20">
          <cell r="AY20">
            <v>46123.98</v>
          </cell>
        </row>
        <row r="25">
          <cell r="C25" t="str">
            <v>本月数据</v>
          </cell>
        </row>
        <row r="25">
          <cell r="H25">
            <v>322</v>
          </cell>
          <cell r="I25">
            <v>327</v>
          </cell>
        </row>
        <row r="25">
          <cell r="N25">
            <v>9540</v>
          </cell>
        </row>
        <row r="25">
          <cell r="R25">
            <v>3936</v>
          </cell>
        </row>
        <row r="25">
          <cell r="X25">
            <v>121227.47</v>
          </cell>
          <cell r="Y25">
            <v>26502.72</v>
          </cell>
          <cell r="Z25">
            <v>6855.5</v>
          </cell>
          <cell r="AA25">
            <v>993.76</v>
          </cell>
          <cell r="AB25">
            <v>990</v>
          </cell>
          <cell r="AC25">
            <v>11772</v>
          </cell>
        </row>
        <row r="25">
          <cell r="AK25">
            <v>2080.16</v>
          </cell>
          <cell r="AL25">
            <v>0</v>
          </cell>
        </row>
        <row r="25">
          <cell r="AT25">
            <v>721803</v>
          </cell>
        </row>
        <row r="25">
          <cell r="AW25">
            <v>721803</v>
          </cell>
        </row>
        <row r="26">
          <cell r="C26" t="str">
            <v>上月数据</v>
          </cell>
        </row>
        <row r="26">
          <cell r="H26">
            <v>220</v>
          </cell>
          <cell r="I26">
            <v>230.125</v>
          </cell>
        </row>
        <row r="26">
          <cell r="N26">
            <v>9980</v>
          </cell>
        </row>
        <row r="26">
          <cell r="R26">
            <v>2792</v>
          </cell>
        </row>
        <row r="26">
          <cell r="X26">
            <v>80562</v>
          </cell>
          <cell r="Y26">
            <v>32116.56</v>
          </cell>
          <cell r="Z26">
            <v>8304.6</v>
          </cell>
          <cell r="AA26">
            <v>1204.41</v>
          </cell>
          <cell r="AB26">
            <v>1260</v>
          </cell>
          <cell r="AC26">
            <v>12513</v>
          </cell>
        </row>
        <row r="26">
          <cell r="AT26">
            <v>768290.44</v>
          </cell>
        </row>
        <row r="27">
          <cell r="Q27" t="str">
            <v>计提数据</v>
          </cell>
          <cell r="R27">
            <v>2468</v>
          </cell>
        </row>
        <row r="27">
          <cell r="V27">
            <v>0</v>
          </cell>
          <cell r="W27">
            <v>-2468</v>
          </cell>
        </row>
        <row r="27">
          <cell r="AA27">
            <v>138</v>
          </cell>
        </row>
        <row r="27">
          <cell r="AK27">
            <v>2080.16</v>
          </cell>
        </row>
        <row r="27">
          <cell r="AN27">
            <v>43750</v>
          </cell>
          <cell r="AO27">
            <v>2046</v>
          </cell>
        </row>
        <row r="27">
          <cell r="AR27">
            <v>0</v>
          </cell>
        </row>
        <row r="27">
          <cell r="AT27">
            <v>320973.62</v>
          </cell>
        </row>
        <row r="27">
          <cell r="AV27" t="str">
            <v>同工同酬劳务67人</v>
          </cell>
        </row>
        <row r="28">
          <cell r="M28" t="str">
            <v>                                                                </v>
          </cell>
        </row>
        <row r="28">
          <cell r="R28">
            <v>-2468</v>
          </cell>
        </row>
        <row r="28">
          <cell r="W28" t="str">
            <v>经理级以上</v>
          </cell>
        </row>
        <row r="28">
          <cell r="AA28">
            <v>3</v>
          </cell>
        </row>
        <row r="28">
          <cell r="AV28" t="str">
            <v>个税代缴</v>
          </cell>
        </row>
        <row r="29">
          <cell r="N29" t="str">
            <v>餐补总计</v>
          </cell>
        </row>
        <row r="29">
          <cell r="R29">
            <v>53320</v>
          </cell>
        </row>
        <row r="29">
          <cell r="W29" t="str">
            <v>员工</v>
          </cell>
          <cell r="X29">
            <v>773043.14</v>
          </cell>
          <cell r="Y29">
            <v>53320</v>
          </cell>
          <cell r="Z29">
            <v>719723.14</v>
          </cell>
          <cell r="AA29">
            <v>135</v>
          </cell>
        </row>
        <row r="29">
          <cell r="AC29" t="str">
            <v>公司发放</v>
          </cell>
          <cell r="AD29" t="str">
            <v>劳务</v>
          </cell>
          <cell r="AE29" t="str">
            <v>人数</v>
          </cell>
        </row>
        <row r="29">
          <cell r="AT29">
            <v>0</v>
          </cell>
        </row>
        <row r="29">
          <cell r="AV29" t="str">
            <v>经济补偿金</v>
          </cell>
        </row>
        <row r="30">
          <cell r="W30" t="str">
            <v>工资表打印应发</v>
          </cell>
          <cell r="X30">
            <v>450641.31</v>
          </cell>
        </row>
        <row r="30">
          <cell r="AD30" t="str">
            <v>研发</v>
          </cell>
          <cell r="AE30">
            <v>0</v>
          </cell>
        </row>
        <row r="30">
          <cell r="AT30">
            <v>721803</v>
          </cell>
        </row>
        <row r="31">
          <cell r="U31">
            <v>696524.38</v>
          </cell>
        </row>
        <row r="31">
          <cell r="W31" t="str">
            <v>应发工资总额</v>
          </cell>
          <cell r="X31">
            <v>773043.14</v>
          </cell>
          <cell r="Y31" t="str">
            <v>不含临时工；含同工同酬劳务发放67人</v>
          </cell>
        </row>
        <row r="31">
          <cell r="AD31" t="str">
            <v>一线</v>
          </cell>
          <cell r="AE31">
            <v>21</v>
          </cell>
        </row>
        <row r="32">
          <cell r="W32" t="str">
            <v>人工成本</v>
          </cell>
          <cell r="X32">
            <v>773043.14</v>
          </cell>
        </row>
        <row r="32">
          <cell r="Z32">
            <v>450641.31</v>
          </cell>
          <cell r="AA32" t="str">
            <v>公司应发</v>
          </cell>
        </row>
        <row r="32">
          <cell r="AC32">
            <v>24998.92</v>
          </cell>
          <cell r="AD32" t="str">
            <v>销售</v>
          </cell>
          <cell r="AE32">
            <v>4</v>
          </cell>
        </row>
        <row r="33">
          <cell r="R33">
            <v>1048</v>
          </cell>
        </row>
        <row r="33">
          <cell r="T33">
            <v>76518.7599999998</v>
          </cell>
        </row>
        <row r="33">
          <cell r="X33">
            <v>36334.69</v>
          </cell>
        </row>
        <row r="33">
          <cell r="AC33">
            <v>24998.92</v>
          </cell>
        </row>
        <row r="34">
          <cell r="Y34" t="str">
            <v>临时工-荣昌</v>
          </cell>
        </row>
        <row r="34">
          <cell r="AA34">
            <v>0</v>
          </cell>
        </row>
        <row r="34">
          <cell r="AC34">
            <v>24998.92</v>
          </cell>
          <cell r="AD34" t="str">
            <v>加临时工</v>
          </cell>
        </row>
        <row r="35">
          <cell r="W35">
            <v>-773043.14</v>
          </cell>
        </row>
        <row r="35">
          <cell r="Y35" t="str">
            <v>临时工-东方等</v>
          </cell>
        </row>
        <row r="35">
          <cell r="AA35">
            <v>0</v>
          </cell>
        </row>
        <row r="35">
          <cell r="AC35">
            <v>347400.75</v>
          </cell>
          <cell r="AD35" t="str">
            <v>劳务合计</v>
          </cell>
        </row>
        <row r="36">
          <cell r="X36">
            <v>322401.83</v>
          </cell>
          <cell r="Y36" t="str">
            <v>同工同酬-诚展等67</v>
          </cell>
        </row>
        <row r="37">
          <cell r="R37">
            <v>1048</v>
          </cell>
        </row>
        <row r="37">
          <cell r="X37">
            <v>36334.69</v>
          </cell>
          <cell r="Y37" t="str">
            <v>劳务发放</v>
          </cell>
        </row>
        <row r="38">
          <cell r="R38">
            <v>1344</v>
          </cell>
        </row>
        <row r="38">
          <cell r="X38">
            <v>35687.52</v>
          </cell>
        </row>
        <row r="38">
          <cell r="Z38">
            <v>773043.14</v>
          </cell>
        </row>
        <row r="40">
          <cell r="W40" t="str">
            <v>总人工成本</v>
          </cell>
          <cell r="X40">
            <v>773043.14</v>
          </cell>
        </row>
        <row r="44">
          <cell r="R44">
            <v>1048</v>
          </cell>
        </row>
        <row r="44">
          <cell r="X44">
            <v>36334.69</v>
          </cell>
        </row>
        <row r="45">
          <cell r="R45">
            <v>1048</v>
          </cell>
        </row>
        <row r="45">
          <cell r="V45">
            <v>0</v>
          </cell>
        </row>
        <row r="45">
          <cell r="X45">
            <v>36334.69</v>
          </cell>
        </row>
        <row r="46">
          <cell r="R46">
            <v>1048</v>
          </cell>
        </row>
        <row r="46">
          <cell r="X46">
            <v>36334.69</v>
          </cell>
        </row>
        <row r="47">
          <cell r="R47">
            <v>828</v>
          </cell>
        </row>
        <row r="48">
          <cell r="R48">
            <v>1048</v>
          </cell>
        </row>
        <row r="48">
          <cell r="X48">
            <v>36334.69</v>
          </cell>
        </row>
        <row r="49">
          <cell r="R49">
            <v>1048</v>
          </cell>
        </row>
        <row r="49">
          <cell r="X49">
            <v>36334.69</v>
          </cell>
        </row>
      </sheetData>
      <sheetData sheetId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贺楚平</v>
          </cell>
          <cell r="D5" t="str">
            <v>生产制造部</v>
          </cell>
          <cell r="E5">
            <v>44760</v>
          </cell>
          <cell r="F5" t="str">
            <v>仓管员</v>
          </cell>
          <cell r="G5">
            <v>45901</v>
          </cell>
          <cell r="H5">
            <v>24</v>
          </cell>
          <cell r="I5">
            <v>30</v>
          </cell>
          <cell r="J5">
            <v>11.5</v>
          </cell>
          <cell r="K5">
            <v>63</v>
          </cell>
        </row>
        <row r="5">
          <cell r="O5">
            <v>2100</v>
          </cell>
        </row>
        <row r="5">
          <cell r="U5">
            <v>2100</v>
          </cell>
          <cell r="V5">
            <v>1266.5</v>
          </cell>
          <cell r="W5">
            <v>700</v>
          </cell>
          <cell r="X5">
            <v>60</v>
          </cell>
        </row>
        <row r="5">
          <cell r="AB5">
            <v>150</v>
          </cell>
        </row>
        <row r="5">
          <cell r="AD5">
            <v>1230</v>
          </cell>
        </row>
        <row r="5">
          <cell r="AF5">
            <v>592</v>
          </cell>
        </row>
        <row r="5">
          <cell r="AM5">
            <v>6098.5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5639.78</v>
          </cell>
          <cell r="AZ5">
            <v>19.64</v>
          </cell>
        </row>
        <row r="5">
          <cell r="BB5">
            <v>0</v>
          </cell>
          <cell r="BC5">
            <v>0</v>
          </cell>
          <cell r="BD5">
            <v>56.25</v>
          </cell>
        </row>
        <row r="5">
          <cell r="BJ5">
            <v>5563.89</v>
          </cell>
        </row>
        <row r="5">
          <cell r="BM5">
            <v>19.3603174603175</v>
          </cell>
          <cell r="BN5">
            <v>17.6631428571429</v>
          </cell>
          <cell r="BO5" t="str">
            <v>430124196509180694</v>
          </cell>
          <cell r="BP5" t="str">
            <v>劳务工</v>
          </cell>
          <cell r="BQ5">
            <v>443.72</v>
          </cell>
          <cell r="BR5" t="str">
            <v>430124196509180694</v>
          </cell>
          <cell r="BS5" t="str">
            <v>鑫起</v>
          </cell>
        </row>
        <row r="6">
          <cell r="C6" t="str">
            <v>赵亮</v>
          </cell>
          <cell r="D6" t="str">
            <v>生产制造部</v>
          </cell>
          <cell r="E6">
            <v>45814</v>
          </cell>
          <cell r="F6" t="str">
            <v>仓管员</v>
          </cell>
          <cell r="G6">
            <v>45901</v>
          </cell>
          <cell r="H6">
            <v>24</v>
          </cell>
          <cell r="I6">
            <v>28</v>
          </cell>
          <cell r="J6">
            <v>9.5</v>
          </cell>
          <cell r="K6">
            <v>42</v>
          </cell>
        </row>
        <row r="6">
          <cell r="O6">
            <v>2100</v>
          </cell>
        </row>
        <row r="6">
          <cell r="U6">
            <v>2100</v>
          </cell>
          <cell r="V6">
            <v>875.5</v>
          </cell>
          <cell r="W6">
            <v>660</v>
          </cell>
        </row>
        <row r="6">
          <cell r="AB6">
            <v>150</v>
          </cell>
        </row>
        <row r="6">
          <cell r="AD6">
            <v>1230</v>
          </cell>
        </row>
        <row r="6">
          <cell r="AF6">
            <v>520</v>
          </cell>
        </row>
        <row r="6">
          <cell r="AM6">
            <v>5535.5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5535.5</v>
          </cell>
          <cell r="AZ6">
            <v>0</v>
          </cell>
        </row>
        <row r="6">
          <cell r="BJ6">
            <v>5535.5</v>
          </cell>
        </row>
        <row r="6">
          <cell r="BM6">
            <v>18.828231292517</v>
          </cell>
          <cell r="BN6">
            <v>18.828231292517</v>
          </cell>
        </row>
        <row r="6">
          <cell r="BP6" t="str">
            <v>劳务工-劳务发放</v>
          </cell>
        </row>
        <row r="6">
          <cell r="BR6">
            <v>0</v>
          </cell>
          <cell r="BS6" t="str">
            <v>湘潭宏顺</v>
          </cell>
        </row>
        <row r="7">
          <cell r="C7" t="str">
            <v>王启明</v>
          </cell>
          <cell r="D7" t="str">
            <v>生产制造部</v>
          </cell>
          <cell r="E7">
            <v>45809</v>
          </cell>
          <cell r="F7" t="str">
            <v>仓管员</v>
          </cell>
          <cell r="G7">
            <v>45901</v>
          </cell>
          <cell r="H7">
            <v>24</v>
          </cell>
          <cell r="I7">
            <v>30</v>
          </cell>
          <cell r="J7">
            <v>11.5</v>
          </cell>
          <cell r="K7">
            <v>63</v>
          </cell>
        </row>
        <row r="7">
          <cell r="O7">
            <v>2100</v>
          </cell>
        </row>
        <row r="7">
          <cell r="U7">
            <v>2100</v>
          </cell>
          <cell r="V7">
            <v>1266.5</v>
          </cell>
          <cell r="W7">
            <v>660</v>
          </cell>
        </row>
        <row r="7">
          <cell r="AB7">
            <v>150</v>
          </cell>
        </row>
        <row r="7">
          <cell r="AD7">
            <v>1230</v>
          </cell>
        </row>
        <row r="7">
          <cell r="AF7">
            <v>592</v>
          </cell>
        </row>
        <row r="7">
          <cell r="AM7">
            <v>5998.5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</row>
        <row r="7">
          <cell r="AY7">
            <v>5998.5</v>
          </cell>
          <cell r="AZ7">
            <v>0</v>
          </cell>
        </row>
        <row r="7">
          <cell r="BD7">
            <v>116.45</v>
          </cell>
        </row>
        <row r="7">
          <cell r="BJ7">
            <v>5882.05</v>
          </cell>
        </row>
        <row r="7">
          <cell r="BM7">
            <v>19.0428571428571</v>
          </cell>
          <cell r="BN7">
            <v>18.6731746031746</v>
          </cell>
        </row>
        <row r="7">
          <cell r="BP7" t="str">
            <v>劳务工-劳务发放</v>
          </cell>
        </row>
        <row r="7">
          <cell r="BR7" t="str">
            <v>430321196709174557</v>
          </cell>
          <cell r="BS7" t="str">
            <v>湘潭宏顺</v>
          </cell>
        </row>
        <row r="8">
          <cell r="C8" t="str">
            <v>殷胜</v>
          </cell>
          <cell r="D8" t="str">
            <v>生产制造部</v>
          </cell>
          <cell r="E8">
            <v>41492</v>
          </cell>
          <cell r="F8" t="str">
            <v>库管</v>
          </cell>
          <cell r="G8">
            <v>45901</v>
          </cell>
          <cell r="H8">
            <v>24</v>
          </cell>
          <cell r="I8">
            <v>28</v>
          </cell>
          <cell r="J8">
            <v>0</v>
          </cell>
          <cell r="K8">
            <v>32</v>
          </cell>
        </row>
        <row r="8">
          <cell r="O8">
            <v>2100</v>
          </cell>
        </row>
        <row r="8">
          <cell r="U8">
            <v>2100</v>
          </cell>
          <cell r="V8">
            <v>544</v>
          </cell>
          <cell r="W8">
            <v>845</v>
          </cell>
          <cell r="X8">
            <v>220</v>
          </cell>
        </row>
        <row r="8">
          <cell r="AB8">
            <v>150</v>
          </cell>
        </row>
        <row r="8">
          <cell r="AD8">
            <v>1500</v>
          </cell>
        </row>
        <row r="8">
          <cell r="AF8">
            <v>336</v>
          </cell>
        </row>
        <row r="8">
          <cell r="AM8">
            <v>5695</v>
          </cell>
          <cell r="AN8">
            <v>344.64</v>
          </cell>
          <cell r="AO8">
            <v>82</v>
          </cell>
          <cell r="AP8">
            <v>12.92</v>
          </cell>
          <cell r="AQ8">
            <v>15</v>
          </cell>
          <cell r="AR8">
            <v>205</v>
          </cell>
        </row>
        <row r="8">
          <cell r="AY8">
            <v>5035.44</v>
          </cell>
          <cell r="AZ8">
            <v>0</v>
          </cell>
        </row>
        <row r="8">
          <cell r="BB8">
            <v>0</v>
          </cell>
          <cell r="BC8">
            <v>0</v>
          </cell>
        </row>
        <row r="8">
          <cell r="BJ8">
            <v>5035.44</v>
          </cell>
        </row>
        <row r="8">
          <cell r="BM8">
            <v>19.3707482993197</v>
          </cell>
          <cell r="BN8">
            <v>17.1273469387755</v>
          </cell>
          <cell r="BO8" t="str">
            <v>430211199107030412</v>
          </cell>
          <cell r="BP8" t="str">
            <v>合同工</v>
          </cell>
          <cell r="BQ8">
            <v>644.56</v>
          </cell>
          <cell r="BR8" t="str">
            <v>430211199107030412</v>
          </cell>
          <cell r="BS8" t="str">
            <v>湖南荣昌</v>
          </cell>
        </row>
        <row r="9">
          <cell r="C9" t="str">
            <v>邹彬彬</v>
          </cell>
          <cell r="D9" t="str">
            <v>生产制造部</v>
          </cell>
          <cell r="E9">
            <v>45708</v>
          </cell>
          <cell r="F9" t="str">
            <v>库管</v>
          </cell>
          <cell r="G9">
            <v>45901</v>
          </cell>
          <cell r="H9">
            <v>24</v>
          </cell>
          <cell r="I9">
            <v>24</v>
          </cell>
          <cell r="J9">
            <v>12</v>
          </cell>
          <cell r="K9">
            <v>0</v>
          </cell>
        </row>
        <row r="9">
          <cell r="O9">
            <v>2100</v>
          </cell>
        </row>
        <row r="9">
          <cell r="U9">
            <v>2100</v>
          </cell>
          <cell r="V9">
            <v>204</v>
          </cell>
          <cell r="W9">
            <v>845</v>
          </cell>
        </row>
        <row r="9">
          <cell r="AB9">
            <v>150</v>
          </cell>
        </row>
        <row r="9">
          <cell r="AD9">
            <v>1200</v>
          </cell>
        </row>
        <row r="9">
          <cell r="AF9">
            <v>480</v>
          </cell>
        </row>
        <row r="9">
          <cell r="AM9">
            <v>4979</v>
          </cell>
          <cell r="AN9">
            <v>344.64</v>
          </cell>
          <cell r="AO9">
            <v>86.16</v>
          </cell>
          <cell r="AP9">
            <v>12.92</v>
          </cell>
          <cell r="AQ9">
            <v>15</v>
          </cell>
        </row>
        <row r="9">
          <cell r="AY9">
            <v>4520.28</v>
          </cell>
          <cell r="AZ9">
            <v>0</v>
          </cell>
        </row>
        <row r="9">
          <cell r="BB9">
            <v>0</v>
          </cell>
          <cell r="BC9">
            <v>0</v>
          </cell>
        </row>
        <row r="9">
          <cell r="BJ9">
            <v>4520.28</v>
          </cell>
        </row>
        <row r="9">
          <cell r="BM9">
            <v>19.7579365079365</v>
          </cell>
          <cell r="BN9">
            <v>17.937619047619</v>
          </cell>
          <cell r="BO9" t="str">
            <v>432524199310095422</v>
          </cell>
          <cell r="BP9" t="str">
            <v>合同工</v>
          </cell>
          <cell r="BQ9">
            <v>443.72</v>
          </cell>
          <cell r="BR9" t="str">
            <v>432524199310095422</v>
          </cell>
          <cell r="BS9" t="str">
            <v>湖南荣昌</v>
          </cell>
        </row>
        <row r="10">
          <cell r="C10" t="str">
            <v>何柒林</v>
          </cell>
          <cell r="D10" t="str">
            <v>生产制造部</v>
          </cell>
          <cell r="E10">
            <v>45658</v>
          </cell>
          <cell r="F10" t="str">
            <v>电工</v>
          </cell>
          <cell r="G10">
            <v>45901</v>
          </cell>
          <cell r="H10">
            <v>24</v>
          </cell>
          <cell r="I10">
            <v>28</v>
          </cell>
        </row>
        <row r="10">
          <cell r="N10">
            <v>3150</v>
          </cell>
          <cell r="O10">
            <v>2333.33333333333</v>
          </cell>
        </row>
        <row r="10">
          <cell r="U10">
            <v>5483.33333333333</v>
          </cell>
        </row>
        <row r="10">
          <cell r="W10">
            <v>583.333333333333</v>
          </cell>
        </row>
        <row r="10">
          <cell r="AB10">
            <v>150</v>
          </cell>
        </row>
        <row r="10">
          <cell r="AF10">
            <v>560</v>
          </cell>
        </row>
        <row r="10">
          <cell r="AM10">
            <v>6776.67</v>
          </cell>
          <cell r="AN10">
            <v>344.64</v>
          </cell>
          <cell r="AO10">
            <v>80.54</v>
          </cell>
          <cell r="AP10">
            <v>12.92</v>
          </cell>
          <cell r="AQ10">
            <v>15</v>
          </cell>
        </row>
        <row r="10">
          <cell r="AY10">
            <v>6323.57</v>
          </cell>
          <cell r="AZ10">
            <v>40.16</v>
          </cell>
        </row>
        <row r="10">
          <cell r="BB10">
            <v>0</v>
          </cell>
          <cell r="BC10">
            <v>0</v>
          </cell>
        </row>
        <row r="10">
          <cell r="BJ10">
            <v>6283.41</v>
          </cell>
        </row>
        <row r="10">
          <cell r="BM10">
            <v>23.0498979591837</v>
          </cell>
          <cell r="BN10">
            <v>21.3721428571429</v>
          </cell>
          <cell r="BO10" t="str">
            <v>430203197604116015</v>
          </cell>
          <cell r="BP10" t="str">
            <v>合同工</v>
          </cell>
          <cell r="BQ10">
            <v>438.1</v>
          </cell>
          <cell r="BR10" t="str">
            <v>430203197604116015</v>
          </cell>
          <cell r="BS10" t="str">
            <v>湖南荣昌</v>
          </cell>
        </row>
        <row r="11">
          <cell r="C11" t="str">
            <v>周建华</v>
          </cell>
          <cell r="D11" t="str">
            <v>生产制造部</v>
          </cell>
          <cell r="E11">
            <v>45802</v>
          </cell>
          <cell r="F11" t="str">
            <v>电工</v>
          </cell>
          <cell r="G11">
            <v>45901</v>
          </cell>
          <cell r="H11">
            <v>24</v>
          </cell>
          <cell r="I11">
            <v>13</v>
          </cell>
        </row>
        <row r="11">
          <cell r="N11">
            <v>1462.5</v>
          </cell>
          <cell r="O11">
            <v>1083.33333333333</v>
          </cell>
        </row>
        <row r="11">
          <cell r="U11">
            <v>2545.83333333333</v>
          </cell>
        </row>
        <row r="11">
          <cell r="W11">
            <v>270.833333333333</v>
          </cell>
        </row>
        <row r="11">
          <cell r="AB11">
            <v>89.6551724137931</v>
          </cell>
        </row>
        <row r="11">
          <cell r="AF11">
            <v>260</v>
          </cell>
        </row>
        <row r="11">
          <cell r="AM11">
            <v>3166.32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1">
          <cell r="AY11">
            <v>3166.32</v>
          </cell>
          <cell r="AZ11">
            <v>0</v>
          </cell>
        </row>
        <row r="11">
          <cell r="BC11">
            <v>0</v>
          </cell>
        </row>
        <row r="11">
          <cell r="BJ11">
            <v>3166.32</v>
          </cell>
        </row>
        <row r="11">
          <cell r="BM11">
            <v>23.1964835164835</v>
          </cell>
          <cell r="BN11">
            <v>23.1964835164835</v>
          </cell>
        </row>
        <row r="11">
          <cell r="BP11" t="str">
            <v>劳务工-劳务发放</v>
          </cell>
          <cell r="BQ11">
            <v>0</v>
          </cell>
          <cell r="BR11" t="str">
            <v>430321196701185593</v>
          </cell>
          <cell r="BS11" t="str">
            <v>湘潭宏顺</v>
          </cell>
        </row>
        <row r="12">
          <cell r="C12" t="str">
            <v>赖金龙</v>
          </cell>
          <cell r="D12" t="str">
            <v>生产制造部</v>
          </cell>
          <cell r="E12">
            <v>45810</v>
          </cell>
          <cell r="F12" t="str">
            <v>电工</v>
          </cell>
          <cell r="G12">
            <v>45901</v>
          </cell>
          <cell r="H12">
            <v>24</v>
          </cell>
          <cell r="I12">
            <v>26</v>
          </cell>
        </row>
        <row r="12">
          <cell r="N12">
            <v>2925</v>
          </cell>
          <cell r="O12">
            <v>2166.66666666667</v>
          </cell>
          <cell r="P12">
            <v>0</v>
          </cell>
        </row>
        <row r="12">
          <cell r="R12">
            <v>0</v>
          </cell>
        </row>
        <row r="12">
          <cell r="U12">
            <v>5091.66666666667</v>
          </cell>
        </row>
        <row r="12">
          <cell r="W12">
            <v>541.666666666667</v>
          </cell>
        </row>
        <row r="12">
          <cell r="AB12">
            <v>150</v>
          </cell>
        </row>
        <row r="12">
          <cell r="AF12">
            <v>520</v>
          </cell>
        </row>
        <row r="12">
          <cell r="AM12">
            <v>6303.33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2">
          <cell r="AY12">
            <v>6303.33</v>
          </cell>
          <cell r="AZ12">
            <v>0</v>
          </cell>
        </row>
        <row r="12">
          <cell r="BD12">
            <v>56.25</v>
          </cell>
        </row>
        <row r="12">
          <cell r="BJ12">
            <v>6247.08</v>
          </cell>
        </row>
        <row r="12">
          <cell r="BM12">
            <v>23.0891208791209</v>
          </cell>
          <cell r="BN12">
            <v>22.8830769230769</v>
          </cell>
        </row>
        <row r="12">
          <cell r="BP12" t="str">
            <v>劳务工-劳务发放</v>
          </cell>
        </row>
        <row r="12">
          <cell r="BR12" t="str">
            <v>430321198801019014</v>
          </cell>
          <cell r="BS12" t="str">
            <v>湘潭宏顺</v>
          </cell>
        </row>
        <row r="13">
          <cell r="C13" t="str">
            <v>王虎彪</v>
          </cell>
          <cell r="D13" t="str">
            <v>生产制造部</v>
          </cell>
          <cell r="E13">
            <v>44743</v>
          </cell>
          <cell r="F13" t="str">
            <v>发泡操作工</v>
          </cell>
          <cell r="G13">
            <v>45901</v>
          </cell>
          <cell r="H13">
            <v>24</v>
          </cell>
          <cell r="I13">
            <v>28</v>
          </cell>
        </row>
        <row r="13">
          <cell r="N13">
            <v>5800</v>
          </cell>
        </row>
        <row r="13">
          <cell r="R13">
            <v>300</v>
          </cell>
        </row>
        <row r="13">
          <cell r="U13">
            <v>6100</v>
          </cell>
        </row>
        <row r="13">
          <cell r="W13">
            <v>530.833333333333</v>
          </cell>
          <cell r="X13">
            <v>60</v>
          </cell>
        </row>
        <row r="13">
          <cell r="AB13">
            <v>150</v>
          </cell>
        </row>
        <row r="13">
          <cell r="AD13">
            <v>583.333333333333</v>
          </cell>
        </row>
        <row r="13">
          <cell r="AF13">
            <v>560</v>
          </cell>
        </row>
        <row r="13">
          <cell r="AM13">
            <v>7984.17</v>
          </cell>
          <cell r="AN13">
            <v>344.64</v>
          </cell>
          <cell r="AO13">
            <v>86.16</v>
          </cell>
          <cell r="AP13">
            <v>12.92</v>
          </cell>
          <cell r="AQ13">
            <v>15</v>
          </cell>
        </row>
        <row r="13">
          <cell r="AY13">
            <v>7525.45</v>
          </cell>
          <cell r="AZ13">
            <v>76.22</v>
          </cell>
        </row>
        <row r="13">
          <cell r="BB13">
            <v>0</v>
          </cell>
          <cell r="BC13">
            <v>0</v>
          </cell>
          <cell r="BD13">
            <v>43.4</v>
          </cell>
        </row>
        <row r="13">
          <cell r="BJ13">
            <v>7405.83</v>
          </cell>
        </row>
        <row r="13">
          <cell r="BM13">
            <v>27.1570408163265</v>
          </cell>
          <cell r="BN13">
            <v>25.1898979591837</v>
          </cell>
          <cell r="BO13" t="str">
            <v>430221197608157116</v>
          </cell>
          <cell r="BP13" t="str">
            <v>劳务工</v>
          </cell>
          <cell r="BQ13">
            <v>443.72</v>
          </cell>
          <cell r="BR13" t="str">
            <v>430221197608157116</v>
          </cell>
          <cell r="BS13" t="str">
            <v>鑫起</v>
          </cell>
        </row>
        <row r="14">
          <cell r="C14" t="str">
            <v>麻志超</v>
          </cell>
          <cell r="D14" t="str">
            <v>生产制造部</v>
          </cell>
          <cell r="E14">
            <v>44741</v>
          </cell>
          <cell r="F14" t="str">
            <v>设备维护及模具工程师</v>
          </cell>
          <cell r="G14">
            <v>45901</v>
          </cell>
          <cell r="H14">
            <v>24</v>
          </cell>
          <cell r="I14">
            <v>29</v>
          </cell>
        </row>
        <row r="14">
          <cell r="N14">
            <v>4500</v>
          </cell>
          <cell r="O14">
            <v>937.5</v>
          </cell>
        </row>
        <row r="14">
          <cell r="U14">
            <v>5437.5</v>
          </cell>
        </row>
        <row r="14">
          <cell r="W14">
            <v>580</v>
          </cell>
          <cell r="X14">
            <v>60</v>
          </cell>
        </row>
        <row r="14">
          <cell r="AB14">
            <v>150</v>
          </cell>
        </row>
        <row r="14">
          <cell r="AD14">
            <v>1161.85897435897</v>
          </cell>
        </row>
        <row r="14">
          <cell r="AF14">
            <v>580</v>
          </cell>
        </row>
        <row r="14">
          <cell r="AM14">
            <v>7969.36</v>
          </cell>
          <cell r="AN14">
            <v>440</v>
          </cell>
          <cell r="AO14">
            <v>110</v>
          </cell>
          <cell r="AP14">
            <v>16.5</v>
          </cell>
          <cell r="AQ14">
            <v>15</v>
          </cell>
        </row>
        <row r="14">
          <cell r="AY14">
            <v>7387.86</v>
          </cell>
          <cell r="AZ14">
            <v>72.09</v>
          </cell>
        </row>
        <row r="14">
          <cell r="BB14">
            <v>0</v>
          </cell>
          <cell r="BC14">
            <v>0</v>
          </cell>
          <cell r="BD14">
            <v>43.4</v>
          </cell>
        </row>
        <row r="14">
          <cell r="BJ14">
            <v>7272.37</v>
          </cell>
        </row>
        <row r="14">
          <cell r="BM14">
            <v>26.1719540229885</v>
          </cell>
          <cell r="BN14">
            <v>23.8829885057471</v>
          </cell>
          <cell r="BO14" t="str">
            <v>433124196808279056</v>
          </cell>
          <cell r="BP14" t="str">
            <v>劳务工</v>
          </cell>
          <cell r="BQ14">
            <v>566.5</v>
          </cell>
          <cell r="BR14" t="str">
            <v>433124196808279056</v>
          </cell>
          <cell r="BS14" t="str">
            <v>鑫起</v>
          </cell>
        </row>
        <row r="15">
          <cell r="C15" t="str">
            <v>赵新辉</v>
          </cell>
          <cell r="D15" t="str">
            <v>生产制造部</v>
          </cell>
          <cell r="E15">
            <v>41689</v>
          </cell>
          <cell r="F15" t="str">
            <v>发泡设备维修</v>
          </cell>
          <cell r="G15">
            <v>45901</v>
          </cell>
          <cell r="H15">
            <v>26</v>
          </cell>
          <cell r="I15">
            <v>29.4</v>
          </cell>
        </row>
        <row r="15">
          <cell r="M15">
            <v>102.98463877551</v>
          </cell>
          <cell r="N15">
            <v>3027.74838</v>
          </cell>
          <cell r="O15">
            <v>1684.84615384615</v>
          </cell>
          <cell r="P15">
            <v>0</v>
          </cell>
        </row>
        <row r="15">
          <cell r="R15">
            <v>300</v>
          </cell>
        </row>
        <row r="15">
          <cell r="U15">
            <v>5012.59453384615</v>
          </cell>
        </row>
        <row r="15">
          <cell r="W15">
            <v>294</v>
          </cell>
          <cell r="X15">
            <v>220</v>
          </cell>
        </row>
        <row r="15">
          <cell r="AA15">
            <v>235.2</v>
          </cell>
          <cell r="AB15">
            <v>150</v>
          </cell>
        </row>
        <row r="15">
          <cell r="AD15">
            <v>1000</v>
          </cell>
        </row>
        <row r="15">
          <cell r="AF15">
            <v>580</v>
          </cell>
        </row>
        <row r="15">
          <cell r="AM15">
            <v>7491.79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  <cell r="AR15">
            <v>215</v>
          </cell>
        </row>
        <row r="15">
          <cell r="AY15">
            <v>6818.07</v>
          </cell>
          <cell r="AZ15">
            <v>54.99</v>
          </cell>
        </row>
        <row r="15">
          <cell r="BB15">
            <v>0</v>
          </cell>
          <cell r="BC15">
            <v>0</v>
          </cell>
        </row>
        <row r="15">
          <cell r="BJ15">
            <v>6763.08</v>
          </cell>
        </row>
        <row r="15">
          <cell r="BM15">
            <v>24.268837058633</v>
          </cell>
          <cell r="BN15">
            <v>21.908260447036</v>
          </cell>
          <cell r="BO15" t="str">
            <v>430423198210115811</v>
          </cell>
          <cell r="BP15" t="str">
            <v>合同工</v>
          </cell>
          <cell r="BQ15">
            <v>658.72</v>
          </cell>
          <cell r="BR15" t="str">
            <v>430423198210115811</v>
          </cell>
          <cell r="BS15" t="str">
            <v>湖南荣昌</v>
          </cell>
        </row>
        <row r="16">
          <cell r="C16" t="str">
            <v>肖燕丹</v>
          </cell>
          <cell r="D16" t="str">
            <v>生产制造部</v>
          </cell>
          <cell r="E16">
            <v>44801</v>
          </cell>
          <cell r="F16" t="str">
            <v>发泡班长</v>
          </cell>
          <cell r="G16">
            <v>45901</v>
          </cell>
          <cell r="H16">
            <v>26</v>
          </cell>
          <cell r="I16">
            <v>24.875</v>
          </cell>
        </row>
        <row r="16">
          <cell r="M16">
            <v>0</v>
          </cell>
          <cell r="N16">
            <v>0</v>
          </cell>
          <cell r="O16">
            <v>1425.52884615385</v>
          </cell>
          <cell r="P16">
            <v>0</v>
          </cell>
        </row>
        <row r="16">
          <cell r="R16">
            <v>200</v>
          </cell>
        </row>
        <row r="16">
          <cell r="U16">
            <v>1625.52884615385</v>
          </cell>
        </row>
        <row r="16">
          <cell r="W16">
            <v>0</v>
          </cell>
          <cell r="X16">
            <v>60</v>
          </cell>
        </row>
        <row r="16">
          <cell r="AA16">
            <v>199</v>
          </cell>
          <cell r="AB16">
            <v>150</v>
          </cell>
        </row>
        <row r="16">
          <cell r="AD16">
            <v>1243.75</v>
          </cell>
        </row>
        <row r="16">
          <cell r="AF16">
            <v>288</v>
          </cell>
        </row>
        <row r="16">
          <cell r="AM16">
            <v>3566.28</v>
          </cell>
          <cell r="AN16">
            <v>344.64</v>
          </cell>
          <cell r="AO16">
            <v>81.06</v>
          </cell>
          <cell r="AP16">
            <v>12.92</v>
          </cell>
          <cell r="AQ16">
            <v>15</v>
          </cell>
          <cell r="AR16">
            <v>205</v>
          </cell>
        </row>
        <row r="16">
          <cell r="AY16">
            <v>2907.66</v>
          </cell>
          <cell r="AZ16">
            <v>0</v>
          </cell>
        </row>
        <row r="16">
          <cell r="BB16">
            <v>0</v>
          </cell>
          <cell r="BC16">
            <v>0</v>
          </cell>
        </row>
        <row r="16">
          <cell r="BJ16">
            <v>2907.66</v>
          </cell>
        </row>
        <row r="16">
          <cell r="BM16">
            <v>13.6540990667624</v>
          </cell>
          <cell r="BN16">
            <v>11.1324623115578</v>
          </cell>
          <cell r="BO16" t="str">
            <v>43032119730510854X</v>
          </cell>
          <cell r="BP16" t="str">
            <v>合同工</v>
          </cell>
          <cell r="BQ16">
            <v>643.62</v>
          </cell>
          <cell r="BR16" t="str">
            <v>43032119730510854X</v>
          </cell>
          <cell r="BS16" t="str">
            <v>湖南荣昌</v>
          </cell>
        </row>
        <row r="17">
          <cell r="C17" t="str">
            <v>左昌福</v>
          </cell>
          <cell r="D17" t="str">
            <v>生产制造部</v>
          </cell>
          <cell r="E17">
            <v>43554</v>
          </cell>
          <cell r="F17" t="str">
            <v>发泡操作工</v>
          </cell>
          <cell r="G17">
            <v>45901</v>
          </cell>
          <cell r="H17">
            <v>26</v>
          </cell>
          <cell r="I17">
            <v>29</v>
          </cell>
        </row>
        <row r="17">
          <cell r="M17">
            <v>119.011627586207</v>
          </cell>
          <cell r="N17">
            <v>3451.3372</v>
          </cell>
          <cell r="O17">
            <v>1661.92307692308</v>
          </cell>
          <cell r="P17">
            <v>0</v>
          </cell>
        </row>
        <row r="17">
          <cell r="R17">
            <v>300</v>
          </cell>
        </row>
        <row r="17">
          <cell r="U17">
            <v>5413.26027692308</v>
          </cell>
        </row>
        <row r="17">
          <cell r="W17">
            <v>282</v>
          </cell>
          <cell r="X17">
            <v>120</v>
          </cell>
        </row>
        <row r="17">
          <cell r="AA17">
            <v>232</v>
          </cell>
          <cell r="AB17">
            <v>150</v>
          </cell>
        </row>
        <row r="17">
          <cell r="AD17">
            <v>800</v>
          </cell>
        </row>
        <row r="17">
          <cell r="AF17">
            <v>580</v>
          </cell>
        </row>
        <row r="17">
          <cell r="AM17">
            <v>7577.26</v>
          </cell>
          <cell r="AN17">
            <v>344.64</v>
          </cell>
          <cell r="AO17">
            <v>86.16</v>
          </cell>
          <cell r="AP17">
            <v>12.92</v>
          </cell>
          <cell r="AQ17">
            <v>15</v>
          </cell>
          <cell r="AR17">
            <v>211</v>
          </cell>
        </row>
        <row r="17">
          <cell r="AY17">
            <v>6907.54</v>
          </cell>
          <cell r="AZ17">
            <v>57.68</v>
          </cell>
        </row>
        <row r="17">
          <cell r="BB17">
            <v>0</v>
          </cell>
          <cell r="BC17">
            <v>0</v>
          </cell>
          <cell r="BD17">
            <v>30.6</v>
          </cell>
        </row>
        <row r="17">
          <cell r="BJ17">
            <v>6819.26</v>
          </cell>
        </row>
        <row r="17">
          <cell r="BM17">
            <v>24.8842692939245</v>
          </cell>
          <cell r="BN17">
            <v>22.3949425287356</v>
          </cell>
          <cell r="BO17" t="str">
            <v>430281199707024314</v>
          </cell>
          <cell r="BP17" t="str">
            <v>合同工</v>
          </cell>
          <cell r="BQ17">
            <v>654.72</v>
          </cell>
          <cell r="BR17" t="str">
            <v>430281199707024314</v>
          </cell>
          <cell r="BS17" t="str">
            <v>湖南荣昌</v>
          </cell>
        </row>
        <row r="18">
          <cell r="C18" t="str">
            <v>吴国秋</v>
          </cell>
          <cell r="D18" t="str">
            <v>生产制造部</v>
          </cell>
          <cell r="E18">
            <v>41956</v>
          </cell>
          <cell r="F18" t="str">
            <v>发泡操作工</v>
          </cell>
          <cell r="G18">
            <v>45901</v>
          </cell>
          <cell r="H18">
            <v>26</v>
          </cell>
          <cell r="I18">
            <v>27</v>
          </cell>
        </row>
        <row r="18">
          <cell r="M18">
            <v>111.811091851852</v>
          </cell>
          <cell r="N18">
            <v>3018.89948</v>
          </cell>
          <cell r="O18">
            <v>1547.30769230769</v>
          </cell>
          <cell r="P18">
            <v>300</v>
          </cell>
        </row>
        <row r="18">
          <cell r="R18">
            <v>300</v>
          </cell>
        </row>
        <row r="18">
          <cell r="U18">
            <v>5166.20717230769</v>
          </cell>
        </row>
        <row r="18">
          <cell r="W18">
            <v>270</v>
          </cell>
          <cell r="X18">
            <v>200</v>
          </cell>
        </row>
        <row r="18">
          <cell r="AA18">
            <v>216</v>
          </cell>
          <cell r="AB18">
            <v>150</v>
          </cell>
        </row>
        <row r="18">
          <cell r="AD18">
            <v>700</v>
          </cell>
        </row>
        <row r="18">
          <cell r="AF18">
            <v>540</v>
          </cell>
        </row>
        <row r="18">
          <cell r="AM18">
            <v>7242.21</v>
          </cell>
          <cell r="AN18">
            <v>344.64</v>
          </cell>
          <cell r="AO18">
            <v>86.16</v>
          </cell>
          <cell r="AP18">
            <v>12.92</v>
          </cell>
          <cell r="AQ18">
            <v>15</v>
          </cell>
          <cell r="AR18">
            <v>184</v>
          </cell>
        </row>
        <row r="18">
          <cell r="AY18">
            <v>6599.49</v>
          </cell>
          <cell r="AZ18">
            <v>48.44</v>
          </cell>
        </row>
        <row r="18">
          <cell r="BB18">
            <v>0</v>
          </cell>
          <cell r="BC18">
            <v>0</v>
          </cell>
        </row>
        <row r="18">
          <cell r="BJ18">
            <v>6551.05</v>
          </cell>
        </row>
        <row r="18">
          <cell r="BM18">
            <v>25.5457142857143</v>
          </cell>
          <cell r="BN18">
            <v>23.1077601410935</v>
          </cell>
          <cell r="BO18" t="str">
            <v>430221198608302314</v>
          </cell>
          <cell r="BP18" t="str">
            <v>合同工</v>
          </cell>
          <cell r="BQ18">
            <v>627.72</v>
          </cell>
          <cell r="BR18" t="str">
            <v>430221198608302314</v>
          </cell>
          <cell r="BS18" t="str">
            <v>湖南荣昌</v>
          </cell>
        </row>
        <row r="19">
          <cell r="C19" t="str">
            <v>张迪辉</v>
          </cell>
          <cell r="D19" t="str">
            <v>生产制造部</v>
          </cell>
          <cell r="E19">
            <v>43669</v>
          </cell>
          <cell r="F19" t="str">
            <v>发泡操作工</v>
          </cell>
          <cell r="G19">
            <v>45901</v>
          </cell>
          <cell r="H19">
            <v>26</v>
          </cell>
          <cell r="I19">
            <v>29</v>
          </cell>
        </row>
        <row r="19">
          <cell r="M19">
            <v>99.3290793103448</v>
          </cell>
          <cell r="N19">
            <v>2880.5433</v>
          </cell>
          <cell r="O19">
            <v>1661.92307692308</v>
          </cell>
          <cell r="P19">
            <v>150</v>
          </cell>
        </row>
        <row r="19">
          <cell r="R19">
            <v>300</v>
          </cell>
        </row>
        <row r="19">
          <cell r="U19">
            <v>4992.46637692308</v>
          </cell>
        </row>
        <row r="19">
          <cell r="W19">
            <v>288</v>
          </cell>
          <cell r="X19">
            <v>120</v>
          </cell>
        </row>
        <row r="19">
          <cell r="AA19">
            <v>232</v>
          </cell>
          <cell r="AB19">
            <v>150</v>
          </cell>
        </row>
        <row r="19">
          <cell r="AD19">
            <v>700</v>
          </cell>
        </row>
        <row r="19">
          <cell r="AF19">
            <v>580</v>
          </cell>
        </row>
        <row r="19">
          <cell r="AJ19">
            <v>-20</v>
          </cell>
        </row>
        <row r="19">
          <cell r="AM19">
            <v>7042.47</v>
          </cell>
          <cell r="AN19">
            <v>344.64</v>
          </cell>
          <cell r="AO19">
            <v>86.16</v>
          </cell>
          <cell r="AP19">
            <v>12.92</v>
          </cell>
          <cell r="AQ19">
            <v>15</v>
          </cell>
        </row>
        <row r="19">
          <cell r="AY19">
            <v>6583.75</v>
          </cell>
          <cell r="AZ19">
            <v>47.96</v>
          </cell>
        </row>
        <row r="19">
          <cell r="BB19">
            <v>0</v>
          </cell>
          <cell r="BC19">
            <v>0</v>
          </cell>
        </row>
        <row r="19">
          <cell r="BJ19">
            <v>6535.79</v>
          </cell>
        </row>
        <row r="19">
          <cell r="BM19">
            <v>23.1279802955665</v>
          </cell>
          <cell r="BN19">
            <v>21.4640065681445</v>
          </cell>
          <cell r="BO19" t="str">
            <v>430202197307261033</v>
          </cell>
          <cell r="BP19" t="str">
            <v>劳务工</v>
          </cell>
          <cell r="BQ19">
            <v>443.72</v>
          </cell>
          <cell r="BR19" t="str">
            <v>430202197307261033</v>
          </cell>
          <cell r="BS19" t="str">
            <v>鑫起</v>
          </cell>
        </row>
        <row r="20">
          <cell r="C20" t="str">
            <v>毛伟</v>
          </cell>
          <cell r="D20" t="str">
            <v>生产制造部</v>
          </cell>
          <cell r="E20">
            <v>41234</v>
          </cell>
          <cell r="F20" t="str">
            <v>发泡操作工</v>
          </cell>
          <cell r="G20">
            <v>45901</v>
          </cell>
          <cell r="H20">
            <v>26</v>
          </cell>
          <cell r="I20">
            <v>30</v>
          </cell>
        </row>
        <row r="20">
          <cell r="M20">
            <v>97.3723375</v>
          </cell>
          <cell r="N20">
            <v>2921.170125</v>
          </cell>
          <cell r="O20">
            <v>1719.23076923077</v>
          </cell>
          <cell r="P20">
            <v>50</v>
          </cell>
        </row>
        <row r="20">
          <cell r="R20">
            <v>300</v>
          </cell>
        </row>
        <row r="20">
          <cell r="U20">
            <v>4990.40089423077</v>
          </cell>
        </row>
        <row r="20">
          <cell r="W20">
            <v>270</v>
          </cell>
          <cell r="X20">
            <v>240</v>
          </cell>
        </row>
        <row r="20">
          <cell r="AA20">
            <v>240</v>
          </cell>
          <cell r="AB20">
            <v>150</v>
          </cell>
        </row>
        <row r="20">
          <cell r="AD20">
            <v>200</v>
          </cell>
        </row>
        <row r="20">
          <cell r="AF20">
            <v>600</v>
          </cell>
        </row>
        <row r="20">
          <cell r="AM20">
            <v>6690.4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</row>
        <row r="20"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1500</v>
          </cell>
        </row>
        <row r="20">
          <cell r="AY20">
            <v>4731.68</v>
          </cell>
          <cell r="AZ20">
            <v>0</v>
          </cell>
        </row>
        <row r="20">
          <cell r="BB20">
            <v>0</v>
          </cell>
          <cell r="BC20">
            <v>1500</v>
          </cell>
        </row>
        <row r="20">
          <cell r="BJ20">
            <v>6231.68</v>
          </cell>
        </row>
        <row r="20">
          <cell r="BM20">
            <v>21.2393650793651</v>
          </cell>
          <cell r="BN20">
            <v>19.7831111111111</v>
          </cell>
          <cell r="BO20" t="str">
            <v>432930196510231818</v>
          </cell>
          <cell r="BP20" t="str">
            <v>劳务工</v>
          </cell>
          <cell r="BQ20">
            <v>443.72</v>
          </cell>
          <cell r="BR20" t="str">
            <v>432930196510231818</v>
          </cell>
          <cell r="BS20" t="str">
            <v>鑫起</v>
          </cell>
        </row>
        <row r="21">
          <cell r="C21" t="str">
            <v>王西明</v>
          </cell>
          <cell r="D21" t="str">
            <v>生产制造部</v>
          </cell>
          <cell r="E21">
            <v>44754</v>
          </cell>
          <cell r="F21" t="str">
            <v>发泡操作工</v>
          </cell>
          <cell r="G21">
            <v>45901</v>
          </cell>
          <cell r="H21">
            <v>26</v>
          </cell>
          <cell r="I21">
            <v>29</v>
          </cell>
        </row>
        <row r="21">
          <cell r="M21">
            <v>112.224067586207</v>
          </cell>
          <cell r="N21">
            <v>3254.49796</v>
          </cell>
          <cell r="O21">
            <v>1661.92307692308</v>
          </cell>
          <cell r="P21">
            <v>150</v>
          </cell>
        </row>
        <row r="21">
          <cell r="R21">
            <v>300</v>
          </cell>
        </row>
        <row r="21">
          <cell r="U21">
            <v>5366.42103692308</v>
          </cell>
        </row>
        <row r="21">
          <cell r="W21">
            <v>252</v>
          </cell>
          <cell r="X21">
            <v>60</v>
          </cell>
        </row>
        <row r="21">
          <cell r="AA21">
            <v>232</v>
          </cell>
          <cell r="AB21">
            <v>150</v>
          </cell>
        </row>
        <row r="21">
          <cell r="AD21">
            <v>300</v>
          </cell>
        </row>
        <row r="21">
          <cell r="AF21">
            <v>580</v>
          </cell>
        </row>
        <row r="21">
          <cell r="AJ21">
            <v>-20</v>
          </cell>
        </row>
        <row r="21">
          <cell r="AM21">
            <v>6920.42</v>
          </cell>
          <cell r="AN21">
            <v>344.64</v>
          </cell>
          <cell r="AO21">
            <v>86.16</v>
          </cell>
          <cell r="AP21">
            <v>12.92</v>
          </cell>
          <cell r="AQ21">
            <v>15</v>
          </cell>
        </row>
        <row r="21">
          <cell r="AY21">
            <v>6461.7</v>
          </cell>
          <cell r="AZ21">
            <v>44.31</v>
          </cell>
        </row>
        <row r="21">
          <cell r="BB21">
            <v>0</v>
          </cell>
          <cell r="BC21">
            <v>0</v>
          </cell>
        </row>
        <row r="21">
          <cell r="BJ21">
            <v>6417.39</v>
          </cell>
        </row>
        <row r="21">
          <cell r="BM21">
            <v>22.7271592775041</v>
          </cell>
          <cell r="BN21">
            <v>21.0751724137931</v>
          </cell>
          <cell r="BO21" t="str">
            <v>430221197210013518</v>
          </cell>
          <cell r="BP21" t="str">
            <v>劳务工</v>
          </cell>
          <cell r="BQ21">
            <v>443.72</v>
          </cell>
          <cell r="BR21" t="str">
            <v>430221197210013518</v>
          </cell>
          <cell r="BS21" t="str">
            <v>鑫起</v>
          </cell>
        </row>
        <row r="22">
          <cell r="C22" t="str">
            <v>陈爱军</v>
          </cell>
          <cell r="D22" t="str">
            <v>生产制造部</v>
          </cell>
          <cell r="E22">
            <v>44803</v>
          </cell>
          <cell r="F22" t="str">
            <v>发泡操作工</v>
          </cell>
          <cell r="G22">
            <v>45901</v>
          </cell>
          <cell r="H22">
            <v>26</v>
          </cell>
          <cell r="I22">
            <v>28.75</v>
          </cell>
        </row>
        <row r="22">
          <cell r="M22">
            <v>112.449186504348</v>
          </cell>
          <cell r="N22">
            <v>3232.914112</v>
          </cell>
          <cell r="O22">
            <v>1647.59615384615</v>
          </cell>
          <cell r="P22">
            <v>150</v>
          </cell>
        </row>
        <row r="22">
          <cell r="R22">
            <v>300</v>
          </cell>
        </row>
        <row r="22">
          <cell r="U22">
            <v>5330.51026584615</v>
          </cell>
        </row>
        <row r="22">
          <cell r="W22">
            <v>273</v>
          </cell>
          <cell r="X22">
            <v>60</v>
          </cell>
        </row>
        <row r="22">
          <cell r="AA22">
            <v>230</v>
          </cell>
          <cell r="AB22">
            <v>150</v>
          </cell>
        </row>
        <row r="22">
          <cell r="AD22">
            <v>200</v>
          </cell>
        </row>
        <row r="22">
          <cell r="AF22">
            <v>572</v>
          </cell>
        </row>
        <row r="22">
          <cell r="AM22">
            <v>6815.51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</row>
        <row r="22">
          <cell r="AY22">
            <v>6356.79</v>
          </cell>
          <cell r="AZ22">
            <v>41.15</v>
          </cell>
        </row>
        <row r="22">
          <cell r="BB22">
            <v>0</v>
          </cell>
          <cell r="BC22">
            <v>0</v>
          </cell>
        </row>
        <row r="22">
          <cell r="BJ22">
            <v>6315.64</v>
          </cell>
        </row>
        <row r="22">
          <cell r="BM22">
            <v>22.5772587991718</v>
          </cell>
          <cell r="BN22">
            <v>20.9213747412008</v>
          </cell>
          <cell r="BO22" t="str">
            <v>432621197509014113</v>
          </cell>
          <cell r="BP22" t="str">
            <v>劳务工</v>
          </cell>
          <cell r="BQ22">
            <v>443.72</v>
          </cell>
          <cell r="BR22" t="str">
            <v>432621197509014113</v>
          </cell>
          <cell r="BS22" t="str">
            <v>鑫起</v>
          </cell>
        </row>
        <row r="23">
          <cell r="C23" t="str">
            <v>肖春菊</v>
          </cell>
          <cell r="D23" t="str">
            <v>生产制造部</v>
          </cell>
          <cell r="E23">
            <v>44805</v>
          </cell>
          <cell r="F23" t="str">
            <v>发泡操作工</v>
          </cell>
          <cell r="G23">
            <v>45901</v>
          </cell>
          <cell r="H23">
            <v>26</v>
          </cell>
          <cell r="I23">
            <v>29.75</v>
          </cell>
        </row>
        <row r="23">
          <cell r="M23">
            <v>112.200389068908</v>
          </cell>
          <cell r="N23">
            <v>3337.9615748</v>
          </cell>
          <cell r="O23">
            <v>1704.90384615385</v>
          </cell>
          <cell r="P23">
            <v>100</v>
          </cell>
        </row>
        <row r="23">
          <cell r="R23">
            <v>300</v>
          </cell>
        </row>
        <row r="23">
          <cell r="U23">
            <v>5442.86542095385</v>
          </cell>
        </row>
        <row r="23">
          <cell r="W23">
            <v>270</v>
          </cell>
          <cell r="X23">
            <v>60</v>
          </cell>
        </row>
        <row r="23">
          <cell r="AA23">
            <v>238</v>
          </cell>
          <cell r="AB23">
            <v>150</v>
          </cell>
        </row>
        <row r="23">
          <cell r="AD23">
            <v>200</v>
          </cell>
        </row>
        <row r="23">
          <cell r="AF23">
            <v>592</v>
          </cell>
        </row>
        <row r="23">
          <cell r="AJ23">
            <v>-10</v>
          </cell>
        </row>
        <row r="23">
          <cell r="AM23">
            <v>6942.87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</row>
        <row r="23">
          <cell r="AY23">
            <v>6484.15</v>
          </cell>
          <cell r="AZ23">
            <v>44.98</v>
          </cell>
        </row>
        <row r="23">
          <cell r="BB23">
            <v>0</v>
          </cell>
          <cell r="BC23">
            <v>0</v>
          </cell>
        </row>
        <row r="23">
          <cell r="BJ23">
            <v>6439.17</v>
          </cell>
        </row>
        <row r="23">
          <cell r="BM23">
            <v>22.2260744297719</v>
          </cell>
          <cell r="BN23">
            <v>20.6135894357743</v>
          </cell>
          <cell r="BO23" t="str">
            <v>430523198203022321</v>
          </cell>
          <cell r="BP23" t="str">
            <v>劳务工</v>
          </cell>
          <cell r="BQ23">
            <v>443.72</v>
          </cell>
          <cell r="BR23" t="str">
            <v>430523198203022321</v>
          </cell>
          <cell r="BS23" t="str">
            <v>鑫起</v>
          </cell>
        </row>
        <row r="24">
          <cell r="C24" t="str">
            <v>史双宇</v>
          </cell>
          <cell r="D24" t="str">
            <v>生产制造部</v>
          </cell>
          <cell r="E24">
            <v>45573</v>
          </cell>
          <cell r="F24" t="str">
            <v>发泡操作工</v>
          </cell>
          <cell r="G24">
            <v>45901</v>
          </cell>
          <cell r="H24">
            <v>26</v>
          </cell>
          <cell r="I24">
            <v>25</v>
          </cell>
        </row>
        <row r="24">
          <cell r="M24">
            <v>87.2750632</v>
          </cell>
          <cell r="N24">
            <v>2181.87658</v>
          </cell>
          <cell r="O24">
            <v>1432.69230769231</v>
          </cell>
          <cell r="P24">
            <v>50</v>
          </cell>
        </row>
        <row r="24">
          <cell r="R24">
            <v>300</v>
          </cell>
        </row>
        <row r="24">
          <cell r="U24">
            <v>3964.56888769231</v>
          </cell>
        </row>
        <row r="24">
          <cell r="W24">
            <v>270</v>
          </cell>
        </row>
        <row r="24">
          <cell r="AA24">
            <v>200</v>
          </cell>
          <cell r="AB24">
            <v>150</v>
          </cell>
        </row>
        <row r="24">
          <cell r="AD24">
            <v>800</v>
          </cell>
        </row>
        <row r="24">
          <cell r="AF24">
            <v>500</v>
          </cell>
        </row>
        <row r="24">
          <cell r="AJ24">
            <v>-20</v>
          </cell>
        </row>
        <row r="24">
          <cell r="AM24">
            <v>5864.57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4">
          <cell r="AY24">
            <v>5864.57</v>
          </cell>
          <cell r="AZ24">
            <v>0</v>
          </cell>
        </row>
        <row r="24">
          <cell r="BB24">
            <v>0</v>
          </cell>
          <cell r="BC24">
            <v>0</v>
          </cell>
          <cell r="BD24">
            <v>139.17</v>
          </cell>
        </row>
        <row r="24">
          <cell r="BJ24">
            <v>5725.4</v>
          </cell>
        </row>
        <row r="24">
          <cell r="BM24">
            <v>22.341219047619</v>
          </cell>
          <cell r="BN24">
            <v>21.8110476190476</v>
          </cell>
        </row>
        <row r="24">
          <cell r="BP24" t="str">
            <v>劳务工-劳务发放</v>
          </cell>
          <cell r="BQ24">
            <v>0</v>
          </cell>
          <cell r="BR24" t="str">
            <v>430321199107192217</v>
          </cell>
          <cell r="BS24" t="str">
            <v>湖南诚展</v>
          </cell>
        </row>
        <row r="25">
          <cell r="C25" t="str">
            <v>谢桂华</v>
          </cell>
          <cell r="D25" t="str">
            <v>生产制造部</v>
          </cell>
          <cell r="E25">
            <v>45579</v>
          </cell>
          <cell r="F25" t="str">
            <v>发泡操作工</v>
          </cell>
          <cell r="G25">
            <v>45901</v>
          </cell>
          <cell r="H25">
            <v>26</v>
          </cell>
          <cell r="I25">
            <v>29</v>
          </cell>
        </row>
        <row r="25">
          <cell r="M25">
            <v>99.9892617931035</v>
          </cell>
          <cell r="N25">
            <v>2899.688592</v>
          </cell>
          <cell r="O25">
            <v>1661.92307692308</v>
          </cell>
          <cell r="P25">
            <v>100</v>
          </cell>
        </row>
        <row r="25">
          <cell r="R25">
            <v>300</v>
          </cell>
        </row>
        <row r="25">
          <cell r="U25">
            <v>4961.61166892308</v>
          </cell>
        </row>
        <row r="25">
          <cell r="W25">
            <v>270</v>
          </cell>
        </row>
        <row r="25">
          <cell r="AA25">
            <v>232</v>
          </cell>
          <cell r="AB25">
            <v>150</v>
          </cell>
        </row>
        <row r="25">
          <cell r="AD25">
            <v>200</v>
          </cell>
        </row>
        <row r="25">
          <cell r="AF25">
            <v>580</v>
          </cell>
        </row>
        <row r="25">
          <cell r="AJ25">
            <v>-20</v>
          </cell>
        </row>
        <row r="25">
          <cell r="AM25">
            <v>6373.61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5">
          <cell r="AY25">
            <v>6373.61</v>
          </cell>
          <cell r="AZ25">
            <v>0</v>
          </cell>
        </row>
        <row r="25">
          <cell r="BB25">
            <v>0</v>
          </cell>
          <cell r="BC25">
            <v>0</v>
          </cell>
        </row>
        <row r="25">
          <cell r="BJ25">
            <v>6373.61</v>
          </cell>
        </row>
        <row r="25">
          <cell r="BM25">
            <v>20.9313957307061</v>
          </cell>
          <cell r="BN25">
            <v>20.9313957307061</v>
          </cell>
        </row>
        <row r="25">
          <cell r="BP25" t="str">
            <v>劳务工-劳务发放</v>
          </cell>
          <cell r="BQ25">
            <v>0</v>
          </cell>
          <cell r="BR25" t="str">
            <v>430203197507056022</v>
          </cell>
          <cell r="BS25" t="str">
            <v>湖南诚展</v>
          </cell>
        </row>
        <row r="26">
          <cell r="C26" t="str">
            <v>张忠宝</v>
          </cell>
          <cell r="D26" t="str">
            <v>生产制造部</v>
          </cell>
          <cell r="E26">
            <v>45587</v>
          </cell>
          <cell r="F26" t="str">
            <v>发泡操作工</v>
          </cell>
          <cell r="G26">
            <v>45901</v>
          </cell>
          <cell r="H26">
            <v>26</v>
          </cell>
          <cell r="I26">
            <v>26</v>
          </cell>
        </row>
        <row r="26">
          <cell r="M26">
            <v>113.733853846154</v>
          </cell>
          <cell r="N26">
            <v>2957.0802</v>
          </cell>
          <cell r="O26">
            <v>1490</v>
          </cell>
          <cell r="P26">
            <v>300</v>
          </cell>
        </row>
        <row r="26">
          <cell r="R26">
            <v>300</v>
          </cell>
        </row>
        <row r="26">
          <cell r="U26">
            <v>5047.0802</v>
          </cell>
        </row>
        <row r="26">
          <cell r="W26">
            <v>291</v>
          </cell>
        </row>
        <row r="26">
          <cell r="Z26">
            <v>500</v>
          </cell>
          <cell r="AA26">
            <v>208</v>
          </cell>
          <cell r="AB26">
            <v>150</v>
          </cell>
        </row>
        <row r="26">
          <cell r="AD26">
            <v>200</v>
          </cell>
        </row>
        <row r="26">
          <cell r="AF26">
            <v>520</v>
          </cell>
        </row>
        <row r="26">
          <cell r="AM26">
            <v>6916.08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Y26">
            <v>6916.08</v>
          </cell>
          <cell r="AZ26">
            <v>0</v>
          </cell>
        </row>
        <row r="26">
          <cell r="BB26">
            <v>0</v>
          </cell>
          <cell r="BC26">
            <v>0</v>
          </cell>
        </row>
        <row r="26">
          <cell r="BJ26">
            <v>6916.08</v>
          </cell>
        </row>
        <row r="26">
          <cell r="BM26">
            <v>25.3336263736264</v>
          </cell>
          <cell r="BN26">
            <v>25.3336263736264</v>
          </cell>
        </row>
        <row r="26">
          <cell r="BP26" t="str">
            <v>劳务工-劳务发放</v>
          </cell>
          <cell r="BQ26">
            <v>0</v>
          </cell>
          <cell r="BR26" t="str">
            <v>513021198108216753</v>
          </cell>
          <cell r="BS26" t="str">
            <v>湖南诚展</v>
          </cell>
        </row>
        <row r="27">
          <cell r="C27" t="str">
            <v>李力争</v>
          </cell>
          <cell r="D27" t="str">
            <v>生产制造部</v>
          </cell>
          <cell r="E27">
            <v>45643</v>
          </cell>
          <cell r="F27" t="str">
            <v>发泡操作工</v>
          </cell>
          <cell r="G27">
            <v>45901</v>
          </cell>
          <cell r="H27">
            <v>26</v>
          </cell>
          <cell r="I27">
            <v>15</v>
          </cell>
        </row>
        <row r="27">
          <cell r="M27">
            <v>99.77524</v>
          </cell>
          <cell r="N27">
            <v>1496.6286</v>
          </cell>
          <cell r="O27">
            <v>859.615384615385</v>
          </cell>
          <cell r="P27">
            <v>0</v>
          </cell>
        </row>
        <row r="27">
          <cell r="R27">
            <v>0</v>
          </cell>
        </row>
        <row r="27">
          <cell r="U27">
            <v>2356.24398461538</v>
          </cell>
        </row>
        <row r="27">
          <cell r="W27">
            <v>261</v>
          </cell>
        </row>
        <row r="27">
          <cell r="AA27">
            <v>120</v>
          </cell>
          <cell r="AB27">
            <v>103.448275862069</v>
          </cell>
        </row>
        <row r="27">
          <cell r="AD27">
            <v>800</v>
          </cell>
        </row>
        <row r="27">
          <cell r="AF27">
            <v>300</v>
          </cell>
        </row>
        <row r="27">
          <cell r="AM27">
            <v>3940.69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Y27">
            <v>3940.69</v>
          </cell>
          <cell r="AZ27">
            <v>0</v>
          </cell>
        </row>
        <row r="27">
          <cell r="BB27">
            <v>0</v>
          </cell>
          <cell r="BC27">
            <v>0</v>
          </cell>
        </row>
        <row r="27">
          <cell r="BJ27">
            <v>3940.69</v>
          </cell>
        </row>
        <row r="27">
          <cell r="BL27" t="str">
            <v>2025/9/15离职</v>
          </cell>
          <cell r="BM27">
            <v>25.020253968254</v>
          </cell>
          <cell r="BN27">
            <v>25.020253968254</v>
          </cell>
        </row>
        <row r="27">
          <cell r="BP27" t="str">
            <v>劳务工-劳务发放</v>
          </cell>
          <cell r="BQ27">
            <v>0</v>
          </cell>
          <cell r="BR27" t="str">
            <v>430221197702135618</v>
          </cell>
          <cell r="BS27" t="str">
            <v>湖南诚展</v>
          </cell>
        </row>
        <row r="28">
          <cell r="C28" t="str">
            <v>唐亮</v>
          </cell>
          <cell r="D28" t="str">
            <v>生产制造部</v>
          </cell>
          <cell r="E28">
            <v>45587</v>
          </cell>
          <cell r="F28" t="str">
            <v>发泡操作工</v>
          </cell>
          <cell r="G28">
            <v>45901</v>
          </cell>
          <cell r="H28">
            <v>26</v>
          </cell>
          <cell r="I28">
            <v>30</v>
          </cell>
        </row>
        <row r="28">
          <cell r="M28">
            <v>110.433906666667</v>
          </cell>
          <cell r="N28">
            <v>3313.0172</v>
          </cell>
          <cell r="O28">
            <v>1719.23076923077</v>
          </cell>
          <cell r="P28">
            <v>150</v>
          </cell>
        </row>
        <row r="28">
          <cell r="R28">
            <v>300</v>
          </cell>
        </row>
        <row r="28">
          <cell r="U28">
            <v>5482.24796923077</v>
          </cell>
        </row>
        <row r="28">
          <cell r="W28">
            <v>270</v>
          </cell>
        </row>
        <row r="28">
          <cell r="AA28">
            <v>240</v>
          </cell>
          <cell r="AB28">
            <v>150</v>
          </cell>
        </row>
        <row r="28">
          <cell r="AD28">
            <v>800</v>
          </cell>
        </row>
        <row r="28">
          <cell r="AF28">
            <v>600</v>
          </cell>
        </row>
        <row r="28">
          <cell r="AM28">
            <v>7542.25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Y28">
            <v>7542.25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7542.25</v>
          </cell>
        </row>
        <row r="28">
          <cell r="BM28">
            <v>23.9436507936508</v>
          </cell>
          <cell r="BN28">
            <v>23.9436507936508</v>
          </cell>
        </row>
        <row r="28">
          <cell r="BP28" t="str">
            <v>劳务工-劳务发放</v>
          </cell>
          <cell r="BQ28">
            <v>0</v>
          </cell>
          <cell r="BR28" t="str">
            <v>430221197802277138</v>
          </cell>
          <cell r="BS28" t="str">
            <v>湖南诚展</v>
          </cell>
        </row>
        <row r="29">
          <cell r="C29" t="str">
            <v>谭金祥</v>
          </cell>
          <cell r="D29" t="str">
            <v>生产制造部</v>
          </cell>
          <cell r="E29">
            <v>45703</v>
          </cell>
          <cell r="F29" t="str">
            <v>发泡操作工</v>
          </cell>
          <cell r="G29">
            <v>45901</v>
          </cell>
          <cell r="H29">
            <v>26</v>
          </cell>
          <cell r="I29">
            <v>28</v>
          </cell>
        </row>
        <row r="29">
          <cell r="M29">
            <v>98.8377</v>
          </cell>
          <cell r="N29">
            <v>2767.4556</v>
          </cell>
          <cell r="O29">
            <v>1604.61538461538</v>
          </cell>
          <cell r="P29">
            <v>100</v>
          </cell>
        </row>
        <row r="29">
          <cell r="R29">
            <v>300</v>
          </cell>
        </row>
        <row r="29">
          <cell r="U29">
            <v>4772.07098461538</v>
          </cell>
        </row>
        <row r="29">
          <cell r="W29">
            <v>270</v>
          </cell>
        </row>
        <row r="29">
          <cell r="AA29">
            <v>224</v>
          </cell>
          <cell r="AB29">
            <v>150</v>
          </cell>
        </row>
        <row r="29">
          <cell r="AD29">
            <v>200</v>
          </cell>
        </row>
        <row r="29">
          <cell r="AF29">
            <v>560</v>
          </cell>
        </row>
        <row r="29">
          <cell r="AM29">
            <v>6176.07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Y29">
            <v>6176.07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6176.07</v>
          </cell>
        </row>
        <row r="29">
          <cell r="BM29">
            <v>21.0070408163265</v>
          </cell>
          <cell r="BN29">
            <v>21.0070408163265</v>
          </cell>
        </row>
        <row r="29">
          <cell r="BP29" t="str">
            <v>劳务工-劳务发放</v>
          </cell>
          <cell r="BQ29">
            <v>0</v>
          </cell>
          <cell r="BR29" t="str">
            <v>430221197510122919</v>
          </cell>
          <cell r="BS29" t="str">
            <v>湖南诚展</v>
          </cell>
        </row>
        <row r="30">
          <cell r="C30" t="str">
            <v>李水平</v>
          </cell>
          <cell r="D30" t="str">
            <v>生产制造部</v>
          </cell>
          <cell r="E30">
            <v>45734</v>
          </cell>
          <cell r="F30" t="str">
            <v>发泡操作工</v>
          </cell>
          <cell r="G30">
            <v>45901</v>
          </cell>
          <cell r="H30">
            <v>26</v>
          </cell>
          <cell r="I30">
            <v>28</v>
          </cell>
        </row>
        <row r="30">
          <cell r="N30">
            <v>3146.57872</v>
          </cell>
          <cell r="O30">
            <v>1604.61538461538</v>
          </cell>
          <cell r="P30">
            <v>0</v>
          </cell>
        </row>
        <row r="30">
          <cell r="R30">
            <v>300</v>
          </cell>
        </row>
        <row r="30">
          <cell r="U30">
            <v>5051.19410461538</v>
          </cell>
        </row>
        <row r="30">
          <cell r="W30">
            <v>270</v>
          </cell>
        </row>
        <row r="30">
          <cell r="AA30">
            <v>224</v>
          </cell>
          <cell r="AB30">
            <v>150</v>
          </cell>
        </row>
        <row r="30">
          <cell r="AD30">
            <v>500</v>
          </cell>
        </row>
        <row r="30">
          <cell r="AF30">
            <v>560</v>
          </cell>
        </row>
        <row r="30">
          <cell r="AM30">
            <v>6755.19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6755.19</v>
          </cell>
          <cell r="AZ30">
            <v>0</v>
          </cell>
        </row>
        <row r="30">
          <cell r="BB30">
            <v>0</v>
          </cell>
          <cell r="BC30">
            <v>0</v>
          </cell>
        </row>
        <row r="30">
          <cell r="BJ30">
            <v>6755.19</v>
          </cell>
        </row>
        <row r="30">
          <cell r="BM30">
            <v>22.9768367346939</v>
          </cell>
          <cell r="BN30">
            <v>22.9768367346939</v>
          </cell>
        </row>
        <row r="30">
          <cell r="BP30" t="str">
            <v>劳务工-劳务发放</v>
          </cell>
          <cell r="BQ30">
            <v>0</v>
          </cell>
          <cell r="BR30" t="str">
            <v>433122197802032011</v>
          </cell>
          <cell r="BS30" t="str">
            <v>湖南诚展</v>
          </cell>
        </row>
        <row r="31">
          <cell r="C31" t="str">
            <v>吴明贵</v>
          </cell>
          <cell r="D31" t="str">
            <v>生产制造部</v>
          </cell>
          <cell r="E31">
            <v>45736</v>
          </cell>
          <cell r="F31" t="str">
            <v>发泡操作工</v>
          </cell>
          <cell r="G31">
            <v>45901</v>
          </cell>
          <cell r="H31">
            <v>26</v>
          </cell>
          <cell r="I31">
            <v>27</v>
          </cell>
        </row>
        <row r="31">
          <cell r="N31">
            <v>3048.53948</v>
          </cell>
          <cell r="O31">
            <v>1547.30769230769</v>
          </cell>
          <cell r="P31">
            <v>0</v>
          </cell>
        </row>
        <row r="31">
          <cell r="R31">
            <v>200</v>
          </cell>
        </row>
        <row r="31">
          <cell r="U31">
            <v>4795.84717230769</v>
          </cell>
        </row>
        <row r="31">
          <cell r="W31">
            <v>282</v>
          </cell>
        </row>
        <row r="31">
          <cell r="AA31">
            <v>216</v>
          </cell>
          <cell r="AB31">
            <v>150</v>
          </cell>
        </row>
        <row r="31">
          <cell r="AD31">
            <v>500</v>
          </cell>
        </row>
        <row r="31">
          <cell r="AF31">
            <v>540</v>
          </cell>
        </row>
        <row r="31">
          <cell r="AJ31">
            <v>-10</v>
          </cell>
        </row>
        <row r="31">
          <cell r="AM31">
            <v>6473.85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6473.85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6473.85</v>
          </cell>
        </row>
        <row r="31">
          <cell r="BM31">
            <v>22.8354497354497</v>
          </cell>
          <cell r="BN31">
            <v>22.8354497354497</v>
          </cell>
        </row>
        <row r="31">
          <cell r="BP31" t="str">
            <v>劳务工-劳务发放</v>
          </cell>
          <cell r="BQ31">
            <v>0</v>
          </cell>
          <cell r="BR31" t="str">
            <v>530622199804213614</v>
          </cell>
          <cell r="BS31" t="str">
            <v>湖南诚展</v>
          </cell>
        </row>
        <row r="32">
          <cell r="C32" t="str">
            <v>刘俊杰</v>
          </cell>
          <cell r="D32" t="str">
            <v>生产制造部</v>
          </cell>
          <cell r="E32">
            <v>45727</v>
          </cell>
          <cell r="F32" t="str">
            <v>发泡操作工</v>
          </cell>
          <cell r="G32">
            <v>45901</v>
          </cell>
          <cell r="H32">
            <v>26</v>
          </cell>
          <cell r="I32">
            <v>14</v>
          </cell>
        </row>
        <row r="32">
          <cell r="N32">
            <v>1359.06936</v>
          </cell>
          <cell r="O32">
            <v>802.307692307692</v>
          </cell>
          <cell r="P32">
            <v>0</v>
          </cell>
        </row>
        <row r="32">
          <cell r="R32">
            <v>0</v>
          </cell>
        </row>
        <row r="32">
          <cell r="U32">
            <v>2161.37705230769</v>
          </cell>
        </row>
        <row r="32">
          <cell r="W32">
            <v>237</v>
          </cell>
        </row>
        <row r="32">
          <cell r="AA32">
            <v>112</v>
          </cell>
          <cell r="AB32">
            <v>96.551724137931</v>
          </cell>
        </row>
        <row r="32">
          <cell r="AD32">
            <v>161.538461538462</v>
          </cell>
        </row>
        <row r="32">
          <cell r="AF32">
            <v>280</v>
          </cell>
        </row>
        <row r="32">
          <cell r="AM32">
            <v>3048.47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3048.47</v>
          </cell>
          <cell r="AZ32">
            <v>0</v>
          </cell>
        </row>
        <row r="32">
          <cell r="BB32">
            <v>0</v>
          </cell>
          <cell r="BC32">
            <v>0</v>
          </cell>
          <cell r="BD32">
            <v>101.21</v>
          </cell>
        </row>
        <row r="32">
          <cell r="BJ32">
            <v>2947.26</v>
          </cell>
        </row>
        <row r="32">
          <cell r="BL32" t="str">
            <v>2025/9/16离职</v>
          </cell>
          <cell r="BM32">
            <v>20.7378911564626</v>
          </cell>
          <cell r="BN32">
            <v>20.049387755102</v>
          </cell>
        </row>
        <row r="32">
          <cell r="BP32" t="str">
            <v>劳务工-劳务发放</v>
          </cell>
          <cell r="BQ32">
            <v>0</v>
          </cell>
          <cell r="BR32" t="str">
            <v>430424200310142696</v>
          </cell>
          <cell r="BS32" t="str">
            <v>湘潭思泉</v>
          </cell>
        </row>
        <row r="33">
          <cell r="C33" t="str">
            <v>瞿芬</v>
          </cell>
          <cell r="D33" t="str">
            <v>生产制造部</v>
          </cell>
          <cell r="E33">
            <v>45727</v>
          </cell>
          <cell r="F33" t="str">
            <v>发泡操作工</v>
          </cell>
          <cell r="G33">
            <v>45901</v>
          </cell>
          <cell r="H33">
            <v>26</v>
          </cell>
          <cell r="I33">
            <v>28.25</v>
          </cell>
        </row>
        <row r="33">
          <cell r="N33">
            <v>3170.135592</v>
          </cell>
          <cell r="O33">
            <v>1618.94230769231</v>
          </cell>
          <cell r="P33">
            <v>100</v>
          </cell>
        </row>
        <row r="33">
          <cell r="R33">
            <v>300</v>
          </cell>
        </row>
        <row r="33">
          <cell r="U33">
            <v>5189.07789969231</v>
          </cell>
        </row>
        <row r="33">
          <cell r="W33">
            <v>270</v>
          </cell>
        </row>
        <row r="33">
          <cell r="AA33">
            <v>226</v>
          </cell>
          <cell r="AB33">
            <v>150</v>
          </cell>
        </row>
        <row r="33">
          <cell r="AD33">
            <v>200</v>
          </cell>
        </row>
        <row r="33">
          <cell r="AF33">
            <v>552</v>
          </cell>
        </row>
        <row r="33">
          <cell r="AM33">
            <v>6587.08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6587.08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6587.08</v>
          </cell>
        </row>
        <row r="33">
          <cell r="BM33">
            <v>22.2067593763169</v>
          </cell>
          <cell r="BN33">
            <v>22.2067593763169</v>
          </cell>
        </row>
        <row r="33">
          <cell r="BP33" t="str">
            <v>劳务工-劳务发放</v>
          </cell>
          <cell r="BQ33">
            <v>0</v>
          </cell>
          <cell r="BR33" t="str">
            <v>430321199103089028</v>
          </cell>
          <cell r="BS33" t="str">
            <v>湘潭思泉</v>
          </cell>
        </row>
        <row r="34">
          <cell r="C34" t="str">
            <v>瞿欢</v>
          </cell>
          <cell r="D34" t="str">
            <v>生产制造部</v>
          </cell>
          <cell r="E34">
            <v>45727</v>
          </cell>
          <cell r="F34" t="str">
            <v>发泡操作工</v>
          </cell>
          <cell r="G34">
            <v>45901</v>
          </cell>
          <cell r="H34">
            <v>26</v>
          </cell>
          <cell r="I34">
            <v>28.25</v>
          </cell>
        </row>
        <row r="34">
          <cell r="N34">
            <v>2794.8518448</v>
          </cell>
          <cell r="O34">
            <v>1618.94230769231</v>
          </cell>
          <cell r="P34">
            <v>100</v>
          </cell>
        </row>
        <row r="34">
          <cell r="R34">
            <v>300</v>
          </cell>
        </row>
        <row r="34">
          <cell r="U34">
            <v>4813.79415249231</v>
          </cell>
        </row>
        <row r="34">
          <cell r="W34">
            <v>270</v>
          </cell>
        </row>
        <row r="34">
          <cell r="AA34">
            <v>226</v>
          </cell>
          <cell r="AB34">
            <v>150</v>
          </cell>
        </row>
        <row r="34">
          <cell r="AD34">
            <v>200</v>
          </cell>
        </row>
        <row r="34">
          <cell r="AF34">
            <v>552</v>
          </cell>
        </row>
        <row r="34">
          <cell r="AJ34">
            <v>-20</v>
          </cell>
        </row>
        <row r="34">
          <cell r="AM34">
            <v>6191.79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6191.79</v>
          </cell>
          <cell r="AZ34">
            <v>0</v>
          </cell>
        </row>
        <row r="34">
          <cell r="BB34">
            <v>0</v>
          </cell>
          <cell r="BC34">
            <v>0</v>
          </cell>
        </row>
        <row r="34">
          <cell r="BJ34">
            <v>6191.79</v>
          </cell>
        </row>
        <row r="34">
          <cell r="BM34">
            <v>20.8741340075853</v>
          </cell>
          <cell r="BN34">
            <v>20.8741340075853</v>
          </cell>
        </row>
        <row r="34">
          <cell r="BP34" t="str">
            <v>劳务工-劳务发放</v>
          </cell>
          <cell r="BQ34">
            <v>0</v>
          </cell>
          <cell r="BR34" t="str">
            <v>430321199711089021</v>
          </cell>
          <cell r="BS34" t="str">
            <v>湘潭思泉</v>
          </cell>
        </row>
        <row r="35">
          <cell r="C35" t="str">
            <v>周孝勇</v>
          </cell>
          <cell r="D35" t="str">
            <v>生产制造部</v>
          </cell>
          <cell r="E35">
            <v>45729</v>
          </cell>
          <cell r="F35" t="str">
            <v>发泡操作工</v>
          </cell>
          <cell r="G35">
            <v>45901</v>
          </cell>
          <cell r="H35">
            <v>26</v>
          </cell>
          <cell r="I35">
            <v>30</v>
          </cell>
        </row>
        <row r="35">
          <cell r="N35">
            <v>3295.693</v>
          </cell>
          <cell r="O35">
            <v>1719.23076923077</v>
          </cell>
          <cell r="P35">
            <v>50</v>
          </cell>
        </row>
        <row r="35">
          <cell r="R35">
            <v>300</v>
          </cell>
        </row>
        <row r="35">
          <cell r="U35">
            <v>5364.92376923077</v>
          </cell>
        </row>
        <row r="35">
          <cell r="W35">
            <v>249</v>
          </cell>
        </row>
        <row r="35">
          <cell r="AA35">
            <v>240</v>
          </cell>
          <cell r="AB35">
            <v>150</v>
          </cell>
        </row>
        <row r="35">
          <cell r="AD35">
            <v>200</v>
          </cell>
        </row>
        <row r="35">
          <cell r="AF35">
            <v>600</v>
          </cell>
        </row>
        <row r="35">
          <cell r="AM35">
            <v>6803.92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6803.92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6803.92</v>
          </cell>
        </row>
        <row r="35">
          <cell r="BM35">
            <v>21.599746031746</v>
          </cell>
          <cell r="BN35">
            <v>21.599746031746</v>
          </cell>
        </row>
        <row r="35">
          <cell r="BP35" t="str">
            <v>劳务工-劳务发放</v>
          </cell>
          <cell r="BQ35">
            <v>0</v>
          </cell>
          <cell r="BR35" t="str">
            <v>421023198401035256</v>
          </cell>
          <cell r="BS35" t="str">
            <v>东方人才</v>
          </cell>
        </row>
        <row r="36">
          <cell r="C36" t="str">
            <v>刘顺新</v>
          </cell>
          <cell r="D36" t="str">
            <v>生产制造部</v>
          </cell>
          <cell r="E36">
            <v>45777</v>
          </cell>
          <cell r="F36" t="str">
            <v>发泡操作工</v>
          </cell>
          <cell r="G36">
            <v>45901</v>
          </cell>
          <cell r="H36">
            <v>26</v>
          </cell>
          <cell r="I36">
            <v>26</v>
          </cell>
        </row>
        <row r="36">
          <cell r="N36">
            <v>2881.34024</v>
          </cell>
          <cell r="O36">
            <v>1490</v>
          </cell>
          <cell r="P36">
            <v>50</v>
          </cell>
        </row>
        <row r="36">
          <cell r="R36">
            <v>300</v>
          </cell>
        </row>
        <row r="36">
          <cell r="U36">
            <v>4721.34024</v>
          </cell>
        </row>
        <row r="36">
          <cell r="W36">
            <v>276</v>
          </cell>
        </row>
        <row r="36">
          <cell r="AA36">
            <v>208</v>
          </cell>
          <cell r="AB36">
            <v>150</v>
          </cell>
        </row>
        <row r="36">
          <cell r="AD36">
            <v>200</v>
          </cell>
        </row>
        <row r="36">
          <cell r="AF36">
            <v>520</v>
          </cell>
        </row>
        <row r="36">
          <cell r="AJ36">
            <v>-20</v>
          </cell>
        </row>
        <row r="36">
          <cell r="AM36">
            <v>6055.34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6055.34</v>
          </cell>
          <cell r="AZ36">
            <v>0</v>
          </cell>
        </row>
        <row r="36">
          <cell r="BB36">
            <v>0</v>
          </cell>
          <cell r="BC36">
            <v>0</v>
          </cell>
          <cell r="BD36">
            <v>56.25</v>
          </cell>
        </row>
        <row r="36">
          <cell r="BJ36">
            <v>5999.09</v>
          </cell>
        </row>
        <row r="36">
          <cell r="BM36">
            <v>22.1807326007326</v>
          </cell>
          <cell r="BN36">
            <v>21.9746886446886</v>
          </cell>
        </row>
        <row r="36">
          <cell r="BP36" t="str">
            <v>劳务工-劳务发放</v>
          </cell>
          <cell r="BQ36">
            <v>0</v>
          </cell>
          <cell r="BR36" t="str">
            <v>430221199409035617</v>
          </cell>
          <cell r="BS36" t="str">
            <v>湖南诚展</v>
          </cell>
        </row>
        <row r="37">
          <cell r="C37" t="str">
            <v>贺翌昂</v>
          </cell>
          <cell r="D37" t="str">
            <v>生产制造部</v>
          </cell>
          <cell r="E37">
            <v>45739</v>
          </cell>
          <cell r="F37" t="str">
            <v>发泡操作工</v>
          </cell>
          <cell r="G37">
            <v>45901</v>
          </cell>
          <cell r="H37">
            <v>26</v>
          </cell>
          <cell r="I37">
            <v>27</v>
          </cell>
        </row>
        <row r="37">
          <cell r="N37">
            <v>2649.4179</v>
          </cell>
          <cell r="O37">
            <v>1547.30769230769</v>
          </cell>
          <cell r="P37">
            <v>100</v>
          </cell>
        </row>
        <row r="37">
          <cell r="R37">
            <v>300</v>
          </cell>
        </row>
        <row r="37">
          <cell r="U37">
            <v>4596.72559230769</v>
          </cell>
        </row>
        <row r="37">
          <cell r="W37">
            <v>276</v>
          </cell>
        </row>
        <row r="37">
          <cell r="AA37">
            <v>216</v>
          </cell>
          <cell r="AB37">
            <v>150</v>
          </cell>
        </row>
        <row r="37">
          <cell r="AD37">
            <v>300</v>
          </cell>
        </row>
        <row r="37">
          <cell r="AF37">
            <v>540</v>
          </cell>
        </row>
        <row r="37">
          <cell r="AJ37">
            <v>-10</v>
          </cell>
        </row>
        <row r="37">
          <cell r="AM37">
            <v>6068.73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6068.73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6068.73</v>
          </cell>
        </row>
        <row r="37">
          <cell r="BM37">
            <v>21.406455026455</v>
          </cell>
          <cell r="BN37">
            <v>21.406455026455</v>
          </cell>
        </row>
        <row r="37">
          <cell r="BP37" t="str">
            <v>劳务工-劳务发放</v>
          </cell>
          <cell r="BQ37">
            <v>0</v>
          </cell>
          <cell r="BR37" t="str">
            <v>430203197603046035</v>
          </cell>
          <cell r="BS37" t="str">
            <v>德顺</v>
          </cell>
        </row>
        <row r="38">
          <cell r="C38" t="str">
            <v>袁珊珊</v>
          </cell>
          <cell r="D38" t="str">
            <v>生产制造部</v>
          </cell>
          <cell r="E38">
            <v>45739</v>
          </cell>
          <cell r="F38" t="str">
            <v>发泡操作工</v>
          </cell>
          <cell r="G38">
            <v>45901</v>
          </cell>
          <cell r="H38">
            <v>26</v>
          </cell>
          <cell r="I38">
            <v>28.8</v>
          </cell>
        </row>
        <row r="38">
          <cell r="N38">
            <v>2484.998005</v>
          </cell>
          <cell r="O38">
            <v>1650.46153846154</v>
          </cell>
          <cell r="P38">
            <v>50</v>
          </cell>
        </row>
        <row r="38">
          <cell r="R38">
            <v>300</v>
          </cell>
        </row>
        <row r="38">
          <cell r="U38">
            <v>4485.45954346154</v>
          </cell>
        </row>
        <row r="38">
          <cell r="W38">
            <v>276</v>
          </cell>
        </row>
        <row r="38">
          <cell r="AA38">
            <v>230.4</v>
          </cell>
          <cell r="AB38">
            <v>150</v>
          </cell>
        </row>
        <row r="38">
          <cell r="AD38">
            <v>200</v>
          </cell>
        </row>
        <row r="38">
          <cell r="AF38">
            <v>572</v>
          </cell>
        </row>
        <row r="38">
          <cell r="AM38">
            <v>5913.86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5913.86</v>
          </cell>
          <cell r="AZ38">
            <v>0</v>
          </cell>
        </row>
        <row r="38">
          <cell r="BB38">
            <v>0</v>
          </cell>
          <cell r="BC38">
            <v>0</v>
          </cell>
          <cell r="BD38">
            <v>93.55</v>
          </cell>
        </row>
        <row r="38">
          <cell r="BJ38">
            <v>5820.31</v>
          </cell>
        </row>
        <row r="38">
          <cell r="BM38">
            <v>19.5564153439153</v>
          </cell>
          <cell r="BN38">
            <v>19.2470568783069</v>
          </cell>
        </row>
        <row r="38">
          <cell r="BP38" t="str">
            <v>劳务工-劳务发放</v>
          </cell>
          <cell r="BQ38">
            <v>0</v>
          </cell>
          <cell r="BR38" t="str">
            <v>430202197804222043</v>
          </cell>
          <cell r="BS38" t="str">
            <v>德顺</v>
          </cell>
        </row>
        <row r="39">
          <cell r="C39" t="str">
            <v>龙意倩</v>
          </cell>
          <cell r="D39" t="str">
            <v>生产制造部</v>
          </cell>
          <cell r="E39">
            <v>45790</v>
          </cell>
          <cell r="F39" t="str">
            <v>发泡操作工</v>
          </cell>
          <cell r="G39">
            <v>45901</v>
          </cell>
          <cell r="H39">
            <v>26</v>
          </cell>
          <cell r="I39">
            <v>29</v>
          </cell>
        </row>
        <row r="39">
          <cell r="N39">
            <v>2885.4933</v>
          </cell>
          <cell r="O39">
            <v>1661.92307692308</v>
          </cell>
          <cell r="P39">
            <v>100</v>
          </cell>
        </row>
        <row r="39">
          <cell r="R39">
            <v>300</v>
          </cell>
        </row>
        <row r="39">
          <cell r="U39">
            <v>4947.41637692308</v>
          </cell>
        </row>
        <row r="39">
          <cell r="W39">
            <v>264</v>
          </cell>
        </row>
        <row r="39">
          <cell r="AA39">
            <v>232</v>
          </cell>
          <cell r="AB39">
            <v>150</v>
          </cell>
        </row>
        <row r="39">
          <cell r="AD39">
            <v>700</v>
          </cell>
        </row>
        <row r="39">
          <cell r="AF39">
            <v>580</v>
          </cell>
        </row>
        <row r="39">
          <cell r="AM39">
            <v>6873.42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6873.42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6873.42</v>
          </cell>
        </row>
        <row r="39">
          <cell r="BM39">
            <v>22.5728078817734</v>
          </cell>
          <cell r="BN39">
            <v>22.5728078817734</v>
          </cell>
        </row>
        <row r="39">
          <cell r="BP39" t="str">
            <v>劳务工-劳务发放</v>
          </cell>
          <cell r="BQ39">
            <v>0</v>
          </cell>
          <cell r="BR39" t="str">
            <v>430221198104047815</v>
          </cell>
          <cell r="BS39" t="str">
            <v>湖南诚展</v>
          </cell>
        </row>
        <row r="40">
          <cell r="C40" t="str">
            <v>蒋鹏</v>
          </cell>
          <cell r="D40" t="str">
            <v>生产制造部</v>
          </cell>
          <cell r="E40">
            <v>45800</v>
          </cell>
          <cell r="F40" t="str">
            <v>发泡操作工</v>
          </cell>
          <cell r="G40">
            <v>45901</v>
          </cell>
          <cell r="H40">
            <v>26</v>
          </cell>
          <cell r="I40">
            <v>28</v>
          </cell>
        </row>
        <row r="40">
          <cell r="N40">
            <v>3146.57872</v>
          </cell>
          <cell r="O40">
            <v>1604.61538461538</v>
          </cell>
          <cell r="P40">
            <v>0</v>
          </cell>
        </row>
        <row r="40">
          <cell r="R40">
            <v>300</v>
          </cell>
        </row>
        <row r="40">
          <cell r="U40">
            <v>5051.19410461538</v>
          </cell>
        </row>
        <row r="40">
          <cell r="W40">
            <v>255</v>
          </cell>
        </row>
        <row r="40">
          <cell r="AA40">
            <v>224</v>
          </cell>
          <cell r="AB40">
            <v>150</v>
          </cell>
        </row>
        <row r="40">
          <cell r="AD40">
            <v>700</v>
          </cell>
        </row>
        <row r="40">
          <cell r="AF40">
            <v>560</v>
          </cell>
        </row>
        <row r="40">
          <cell r="AM40">
            <v>6940.19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6940.19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6940.19</v>
          </cell>
        </row>
        <row r="40">
          <cell r="BM40">
            <v>23.6060884353741</v>
          </cell>
          <cell r="BN40">
            <v>23.6060884353741</v>
          </cell>
        </row>
        <row r="40">
          <cell r="BP40" t="str">
            <v>劳务工-劳务发放</v>
          </cell>
          <cell r="BQ40">
            <v>0</v>
          </cell>
          <cell r="BR40" t="str">
            <v>430203197807280018</v>
          </cell>
          <cell r="BS40" t="str">
            <v>德顺</v>
          </cell>
        </row>
        <row r="41">
          <cell r="C41" t="str">
            <v>肖军奇</v>
          </cell>
          <cell r="D41" t="str">
            <v>生产制造部</v>
          </cell>
          <cell r="E41">
            <v>45801</v>
          </cell>
          <cell r="F41" t="str">
            <v>发泡操作工</v>
          </cell>
          <cell r="G41">
            <v>45901</v>
          </cell>
          <cell r="H41">
            <v>26</v>
          </cell>
          <cell r="I41">
            <v>29</v>
          </cell>
        </row>
        <row r="41">
          <cell r="N41">
            <v>2880.5433</v>
          </cell>
          <cell r="O41">
            <v>1661.92307692308</v>
          </cell>
          <cell r="P41">
            <v>100</v>
          </cell>
        </row>
        <row r="41">
          <cell r="R41">
            <v>300</v>
          </cell>
        </row>
        <row r="41">
          <cell r="U41">
            <v>4942.46637692308</v>
          </cell>
        </row>
        <row r="41">
          <cell r="W41">
            <v>276</v>
          </cell>
        </row>
        <row r="41">
          <cell r="AA41">
            <v>232</v>
          </cell>
          <cell r="AB41">
            <v>150</v>
          </cell>
        </row>
        <row r="41">
          <cell r="AD41">
            <v>300</v>
          </cell>
        </row>
        <row r="41">
          <cell r="AF41">
            <v>580</v>
          </cell>
        </row>
        <row r="41">
          <cell r="AJ41">
            <v>-10</v>
          </cell>
        </row>
        <row r="41">
          <cell r="AM41">
            <v>6470.47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6470.47</v>
          </cell>
          <cell r="AZ41">
            <v>0</v>
          </cell>
        </row>
        <row r="41">
          <cell r="BB41">
            <v>0</v>
          </cell>
          <cell r="BC41">
            <v>0</v>
          </cell>
        </row>
        <row r="41">
          <cell r="BJ41">
            <v>6470.47</v>
          </cell>
        </row>
        <row r="41">
          <cell r="BM41">
            <v>21.2494909688013</v>
          </cell>
          <cell r="BN41">
            <v>21.2494909688013</v>
          </cell>
        </row>
        <row r="41">
          <cell r="BP41" t="str">
            <v>劳务工-劳务发放</v>
          </cell>
          <cell r="BQ41">
            <v>0</v>
          </cell>
          <cell r="BR41" t="str">
            <v>432503197510307038</v>
          </cell>
          <cell r="BS41" t="str">
            <v>湘潭思泉</v>
          </cell>
        </row>
        <row r="42">
          <cell r="C42" t="str">
            <v>高玉霞</v>
          </cell>
          <cell r="D42" t="str">
            <v>生产制造部</v>
          </cell>
          <cell r="E42">
            <v>45806</v>
          </cell>
          <cell r="F42" t="str">
            <v>发泡操作工</v>
          </cell>
          <cell r="G42">
            <v>45901</v>
          </cell>
          <cell r="H42">
            <v>26</v>
          </cell>
          <cell r="I42">
            <v>30</v>
          </cell>
        </row>
        <row r="42">
          <cell r="N42">
            <v>3495.140838</v>
          </cell>
          <cell r="O42">
            <v>1719.23076923077</v>
          </cell>
          <cell r="P42">
            <v>100</v>
          </cell>
        </row>
        <row r="42">
          <cell r="R42">
            <v>300</v>
          </cell>
        </row>
        <row r="42">
          <cell r="U42">
            <v>5614.37160723077</v>
          </cell>
        </row>
        <row r="42">
          <cell r="W42">
            <v>264</v>
          </cell>
        </row>
        <row r="42">
          <cell r="AA42">
            <v>240</v>
          </cell>
          <cell r="AB42">
            <v>150</v>
          </cell>
        </row>
        <row r="42">
          <cell r="AD42">
            <v>200</v>
          </cell>
        </row>
        <row r="42">
          <cell r="AF42">
            <v>600</v>
          </cell>
        </row>
        <row r="42">
          <cell r="AJ42">
            <v>-10</v>
          </cell>
        </row>
        <row r="42">
          <cell r="AM42">
            <v>7058.37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7058.37</v>
          </cell>
          <cell r="AZ42">
            <v>0</v>
          </cell>
        </row>
        <row r="42">
          <cell r="BB42">
            <v>0</v>
          </cell>
          <cell r="BC42">
            <v>0</v>
          </cell>
          <cell r="BD42">
            <v>72.98</v>
          </cell>
        </row>
        <row r="42">
          <cell r="BJ42">
            <v>6985.39</v>
          </cell>
        </row>
        <row r="42">
          <cell r="BM42">
            <v>22.4075238095238</v>
          </cell>
          <cell r="BN42">
            <v>22.1758412698413</v>
          </cell>
        </row>
        <row r="42">
          <cell r="BP42" t="str">
            <v>劳务工-劳务发放</v>
          </cell>
          <cell r="BQ42">
            <v>0</v>
          </cell>
          <cell r="BR42" t="str">
            <v>411024196911201643</v>
          </cell>
          <cell r="BS42" t="str">
            <v>湘潭宏顺</v>
          </cell>
        </row>
        <row r="43">
          <cell r="C43" t="str">
            <v>张永桂</v>
          </cell>
          <cell r="D43" t="str">
            <v>生产制造部</v>
          </cell>
          <cell r="E43">
            <v>45802</v>
          </cell>
          <cell r="F43" t="str">
            <v>发泡操作工</v>
          </cell>
          <cell r="G43">
            <v>45901</v>
          </cell>
          <cell r="H43">
            <v>26</v>
          </cell>
          <cell r="I43">
            <v>27</v>
          </cell>
        </row>
        <row r="43">
          <cell r="N43">
            <v>3055.3179</v>
          </cell>
          <cell r="O43">
            <v>1547.30769230769</v>
          </cell>
          <cell r="P43">
            <v>150</v>
          </cell>
        </row>
        <row r="43">
          <cell r="R43">
            <v>300</v>
          </cell>
        </row>
        <row r="43">
          <cell r="U43">
            <v>5052.62559230769</v>
          </cell>
        </row>
        <row r="43">
          <cell r="W43">
            <v>258</v>
          </cell>
        </row>
        <row r="43">
          <cell r="AA43">
            <v>216</v>
          </cell>
          <cell r="AB43">
            <v>150</v>
          </cell>
        </row>
        <row r="43">
          <cell r="AD43">
            <v>800</v>
          </cell>
        </row>
        <row r="43">
          <cell r="AF43">
            <v>540</v>
          </cell>
        </row>
        <row r="43">
          <cell r="AM43">
            <v>7016.63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7016.63</v>
          </cell>
          <cell r="AZ43">
            <v>0</v>
          </cell>
        </row>
        <row r="43">
          <cell r="BB43">
            <v>0</v>
          </cell>
          <cell r="BC43">
            <v>0</v>
          </cell>
        </row>
        <row r="43">
          <cell r="BJ43">
            <v>7016.63</v>
          </cell>
        </row>
        <row r="43">
          <cell r="BM43">
            <v>24.7500176366843</v>
          </cell>
          <cell r="BN43">
            <v>24.7500176366843</v>
          </cell>
        </row>
        <row r="43">
          <cell r="BP43" t="str">
            <v>劳务工-劳务发放</v>
          </cell>
          <cell r="BQ43">
            <v>0</v>
          </cell>
          <cell r="BR43" t="str">
            <v>430221197408096216</v>
          </cell>
          <cell r="BS43" t="str">
            <v>湘潭宏顺</v>
          </cell>
        </row>
        <row r="44">
          <cell r="C44" t="str">
            <v>卢喜春</v>
          </cell>
          <cell r="D44" t="str">
            <v>生产制造部</v>
          </cell>
          <cell r="E44">
            <v>45802</v>
          </cell>
          <cell r="F44" t="str">
            <v>发泡操作工</v>
          </cell>
          <cell r="G44">
            <v>45901</v>
          </cell>
          <cell r="H44">
            <v>26</v>
          </cell>
          <cell r="I44">
            <v>22.3</v>
          </cell>
        </row>
        <row r="44">
          <cell r="N44">
            <v>2122.85571</v>
          </cell>
          <cell r="O44">
            <v>1277.96153846154</v>
          </cell>
          <cell r="P44">
            <v>0</v>
          </cell>
        </row>
        <row r="44">
          <cell r="R44">
            <v>0</v>
          </cell>
        </row>
        <row r="44">
          <cell r="U44">
            <v>3400.81724846154</v>
          </cell>
        </row>
        <row r="44">
          <cell r="W44">
            <v>267</v>
          </cell>
        </row>
        <row r="44">
          <cell r="AA44">
            <v>178.4</v>
          </cell>
          <cell r="AB44">
            <v>150</v>
          </cell>
        </row>
        <row r="44">
          <cell r="AD44">
            <v>300</v>
          </cell>
        </row>
        <row r="44">
          <cell r="AF44">
            <v>440</v>
          </cell>
        </row>
        <row r="44">
          <cell r="AM44">
            <v>4736.22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4736.22</v>
          </cell>
          <cell r="AZ44">
            <v>0</v>
          </cell>
        </row>
        <row r="44">
          <cell r="BB44">
            <v>0</v>
          </cell>
          <cell r="BC44">
            <v>0</v>
          </cell>
        </row>
        <row r="44">
          <cell r="BJ44">
            <v>4736.22</v>
          </cell>
        </row>
        <row r="44">
          <cell r="BM44">
            <v>20.2272901985906</v>
          </cell>
          <cell r="BN44">
            <v>20.2272901985906</v>
          </cell>
        </row>
        <row r="44">
          <cell r="BP44" t="str">
            <v>劳务工-劳务发放</v>
          </cell>
          <cell r="BQ44">
            <v>0</v>
          </cell>
          <cell r="BR44" t="str">
            <v>430321197202086421</v>
          </cell>
          <cell r="BS44" t="str">
            <v>湘潭宏顺</v>
          </cell>
        </row>
        <row r="45">
          <cell r="C45" t="str">
            <v>佘军</v>
          </cell>
          <cell r="D45" t="str">
            <v>生产制造部</v>
          </cell>
          <cell r="E45">
            <v>45804</v>
          </cell>
          <cell r="F45" t="str">
            <v>发泡操作工</v>
          </cell>
          <cell r="G45">
            <v>45901</v>
          </cell>
          <cell r="H45">
            <v>26</v>
          </cell>
          <cell r="I45">
            <v>26</v>
          </cell>
        </row>
        <row r="45">
          <cell r="N45">
            <v>2891.22024</v>
          </cell>
          <cell r="O45">
            <v>1490</v>
          </cell>
          <cell r="P45">
            <v>50</v>
          </cell>
        </row>
        <row r="45">
          <cell r="R45">
            <v>200</v>
          </cell>
        </row>
        <row r="45">
          <cell r="U45">
            <v>4631.22024</v>
          </cell>
        </row>
        <row r="45">
          <cell r="W45">
            <v>258</v>
          </cell>
        </row>
        <row r="45">
          <cell r="AA45">
            <v>208</v>
          </cell>
          <cell r="AB45">
            <v>150</v>
          </cell>
        </row>
        <row r="45">
          <cell r="AD45">
            <v>800</v>
          </cell>
        </row>
        <row r="45">
          <cell r="AF45">
            <v>500</v>
          </cell>
        </row>
        <row r="45">
          <cell r="AJ45">
            <v>-20</v>
          </cell>
        </row>
        <row r="45">
          <cell r="AM45">
            <v>6527.22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6527.22</v>
          </cell>
          <cell r="AZ45">
            <v>0</v>
          </cell>
        </row>
        <row r="45">
          <cell r="BB45">
            <v>0</v>
          </cell>
          <cell r="BC45">
            <v>0</v>
          </cell>
          <cell r="BD45">
            <v>116.45</v>
          </cell>
        </row>
        <row r="45">
          <cell r="BJ45">
            <v>6410.77</v>
          </cell>
        </row>
        <row r="45">
          <cell r="BM45">
            <v>23.9092307692308</v>
          </cell>
          <cell r="BN45">
            <v>23.482673992674</v>
          </cell>
        </row>
        <row r="45">
          <cell r="BP45" t="str">
            <v>劳务工-劳务发放</v>
          </cell>
          <cell r="BQ45">
            <v>0</v>
          </cell>
          <cell r="BR45" t="str">
            <v>430521200605094958</v>
          </cell>
          <cell r="BS45" t="str">
            <v>湖南诚展</v>
          </cell>
        </row>
        <row r="46">
          <cell r="C46" t="str">
            <v>刘爱国</v>
          </cell>
          <cell r="D46" t="str">
            <v>生产制造部</v>
          </cell>
          <cell r="E46">
            <v>45805</v>
          </cell>
          <cell r="F46" t="str">
            <v>发泡操作工</v>
          </cell>
          <cell r="G46">
            <v>45901</v>
          </cell>
          <cell r="H46">
            <v>26</v>
          </cell>
          <cell r="I46">
            <v>28</v>
          </cell>
        </row>
        <row r="46">
          <cell r="N46">
            <v>3146.57872</v>
          </cell>
          <cell r="O46">
            <v>1604.61538461538</v>
          </cell>
          <cell r="P46">
            <v>100</v>
          </cell>
        </row>
        <row r="46">
          <cell r="R46">
            <v>300</v>
          </cell>
        </row>
        <row r="46">
          <cell r="U46">
            <v>5151.19410461538</v>
          </cell>
        </row>
        <row r="46">
          <cell r="W46">
            <v>270</v>
          </cell>
        </row>
        <row r="46">
          <cell r="AA46">
            <v>224</v>
          </cell>
          <cell r="AB46">
            <v>150</v>
          </cell>
        </row>
        <row r="46">
          <cell r="AD46">
            <v>800</v>
          </cell>
        </row>
        <row r="46">
          <cell r="AF46">
            <v>560</v>
          </cell>
        </row>
        <row r="46">
          <cell r="AM46">
            <v>7155.19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7155.19</v>
          </cell>
          <cell r="AZ46">
            <v>0</v>
          </cell>
        </row>
        <row r="46">
          <cell r="BB46">
            <v>0</v>
          </cell>
          <cell r="BC46">
            <v>0</v>
          </cell>
          <cell r="BD46">
            <v>116.45</v>
          </cell>
        </row>
        <row r="46">
          <cell r="BJ46">
            <v>7038.74</v>
          </cell>
        </row>
        <row r="46">
          <cell r="BM46">
            <v>24.337380952381</v>
          </cell>
          <cell r="BN46">
            <v>23.9412925170068</v>
          </cell>
        </row>
        <row r="46">
          <cell r="BP46" t="str">
            <v>劳务工-劳务发放</v>
          </cell>
          <cell r="BQ46">
            <v>0</v>
          </cell>
          <cell r="BR46" t="str">
            <v>43028119760318391X</v>
          </cell>
          <cell r="BS46" t="str">
            <v>湘潭思泉</v>
          </cell>
        </row>
        <row r="47">
          <cell r="C47" t="str">
            <v>陶勇军</v>
          </cell>
          <cell r="D47" t="str">
            <v>生产制造部</v>
          </cell>
          <cell r="E47">
            <v>45810</v>
          </cell>
          <cell r="F47" t="str">
            <v>发泡操作工</v>
          </cell>
          <cell r="G47">
            <v>45901</v>
          </cell>
          <cell r="H47">
            <v>26</v>
          </cell>
          <cell r="I47">
            <v>28</v>
          </cell>
        </row>
        <row r="47">
          <cell r="N47">
            <v>2767.4556</v>
          </cell>
          <cell r="O47">
            <v>1604.61538461538</v>
          </cell>
          <cell r="P47">
            <v>100</v>
          </cell>
        </row>
        <row r="47">
          <cell r="R47">
            <v>200</v>
          </cell>
        </row>
        <row r="47">
          <cell r="U47">
            <v>4672.07098461538</v>
          </cell>
        </row>
        <row r="47">
          <cell r="W47">
            <v>273</v>
          </cell>
        </row>
        <row r="47">
          <cell r="AA47">
            <v>224</v>
          </cell>
          <cell r="AB47">
            <v>150</v>
          </cell>
        </row>
        <row r="47">
          <cell r="AD47">
            <v>200</v>
          </cell>
        </row>
        <row r="47">
          <cell r="AF47">
            <v>560</v>
          </cell>
        </row>
        <row r="47">
          <cell r="AM47">
            <v>6079.07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6079.07</v>
          </cell>
          <cell r="AZ47">
            <v>0</v>
          </cell>
        </row>
        <row r="47">
          <cell r="BJ47">
            <v>6079.07</v>
          </cell>
        </row>
        <row r="47">
          <cell r="BM47">
            <v>20.6771088435374</v>
          </cell>
          <cell r="BN47">
            <v>20.6771088435374</v>
          </cell>
        </row>
        <row r="47">
          <cell r="BP47" t="str">
            <v>劳务工-劳务发放</v>
          </cell>
        </row>
        <row r="47">
          <cell r="BR47" t="str">
            <v>432930197809113693</v>
          </cell>
          <cell r="BS47" t="str">
            <v>湖南诚展</v>
          </cell>
        </row>
        <row r="48">
          <cell r="C48" t="str">
            <v>蔡建兵</v>
          </cell>
          <cell r="D48" t="str">
            <v>生产制造部</v>
          </cell>
          <cell r="E48">
            <v>45814</v>
          </cell>
          <cell r="F48" t="str">
            <v>发泡操作工</v>
          </cell>
          <cell r="G48">
            <v>45901</v>
          </cell>
          <cell r="H48">
            <v>26</v>
          </cell>
          <cell r="I48">
            <v>28</v>
          </cell>
        </row>
        <row r="48">
          <cell r="N48">
            <v>2767.4556</v>
          </cell>
          <cell r="O48">
            <v>1604.61538461538</v>
          </cell>
          <cell r="P48">
            <v>20</v>
          </cell>
        </row>
        <row r="48">
          <cell r="R48">
            <v>300</v>
          </cell>
        </row>
        <row r="48">
          <cell r="U48">
            <v>4692.07098461538</v>
          </cell>
        </row>
        <row r="48">
          <cell r="W48">
            <v>264</v>
          </cell>
        </row>
        <row r="48">
          <cell r="AA48">
            <v>224</v>
          </cell>
          <cell r="AB48">
            <v>150</v>
          </cell>
        </row>
        <row r="48">
          <cell r="AD48">
            <v>200</v>
          </cell>
        </row>
        <row r="48">
          <cell r="AF48">
            <v>560</v>
          </cell>
        </row>
        <row r="48">
          <cell r="AM48">
            <v>6090.07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6090.07</v>
          </cell>
          <cell r="AZ48">
            <v>0</v>
          </cell>
        </row>
        <row r="48">
          <cell r="BJ48">
            <v>6090.07</v>
          </cell>
        </row>
        <row r="48">
          <cell r="BM48">
            <v>20.7145238095238</v>
          </cell>
          <cell r="BN48">
            <v>20.7145238095238</v>
          </cell>
        </row>
        <row r="48">
          <cell r="BP48" t="str">
            <v>劳务工-劳务发放</v>
          </cell>
        </row>
        <row r="48">
          <cell r="BR48">
            <v>13697767417</v>
          </cell>
          <cell r="BS48" t="str">
            <v>湘潭思泉</v>
          </cell>
        </row>
        <row r="49">
          <cell r="C49" t="str">
            <v>李先文</v>
          </cell>
          <cell r="D49" t="str">
            <v>生产制造部</v>
          </cell>
          <cell r="E49">
            <v>45817</v>
          </cell>
          <cell r="F49" t="str">
            <v>发泡操作工</v>
          </cell>
          <cell r="G49">
            <v>45901</v>
          </cell>
          <cell r="H49">
            <v>26</v>
          </cell>
          <cell r="I49">
            <v>28</v>
          </cell>
        </row>
        <row r="49">
          <cell r="N49">
            <v>3146.57872</v>
          </cell>
          <cell r="O49">
            <v>1604.61538461538</v>
          </cell>
          <cell r="P49">
            <v>50</v>
          </cell>
        </row>
        <row r="49">
          <cell r="R49">
            <v>300</v>
          </cell>
        </row>
        <row r="49">
          <cell r="U49">
            <v>5101.19410461538</v>
          </cell>
        </row>
        <row r="49">
          <cell r="W49">
            <v>270</v>
          </cell>
        </row>
        <row r="49">
          <cell r="AA49">
            <v>224</v>
          </cell>
          <cell r="AB49">
            <v>150</v>
          </cell>
        </row>
        <row r="49">
          <cell r="AD49">
            <v>300</v>
          </cell>
        </row>
        <row r="49">
          <cell r="AF49">
            <v>560</v>
          </cell>
        </row>
        <row r="49">
          <cell r="AJ49">
            <v>-10</v>
          </cell>
        </row>
        <row r="49">
          <cell r="AM49">
            <v>6595.19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6595.19</v>
          </cell>
          <cell r="AZ49">
            <v>0</v>
          </cell>
        </row>
        <row r="49">
          <cell r="BJ49">
            <v>6595.19</v>
          </cell>
        </row>
        <row r="49">
          <cell r="BM49">
            <v>22.432619047619</v>
          </cell>
          <cell r="BN49">
            <v>22.432619047619</v>
          </cell>
        </row>
        <row r="49">
          <cell r="BP49" t="str">
            <v>劳务工-劳务发放</v>
          </cell>
        </row>
        <row r="49">
          <cell r="BR49" t="str">
            <v>430221198009308132</v>
          </cell>
          <cell r="BS49" t="str">
            <v>湘潭思泉</v>
          </cell>
        </row>
        <row r="50">
          <cell r="C50" t="str">
            <v>王攀</v>
          </cell>
          <cell r="D50" t="str">
            <v>生产制造部</v>
          </cell>
          <cell r="E50">
            <v>45826</v>
          </cell>
          <cell r="F50" t="str">
            <v>发泡操作工</v>
          </cell>
          <cell r="G50">
            <v>45901</v>
          </cell>
          <cell r="H50">
            <v>26</v>
          </cell>
          <cell r="I50">
            <v>29</v>
          </cell>
        </row>
        <row r="50">
          <cell r="N50">
            <v>3254.49796</v>
          </cell>
          <cell r="O50">
            <v>1661.92307692308</v>
          </cell>
          <cell r="P50">
            <v>150</v>
          </cell>
        </row>
        <row r="50">
          <cell r="R50">
            <v>300</v>
          </cell>
        </row>
        <row r="50">
          <cell r="U50">
            <v>5366.42103692308</v>
          </cell>
        </row>
        <row r="50">
          <cell r="W50">
            <v>270</v>
          </cell>
        </row>
        <row r="50">
          <cell r="AA50">
            <v>232</v>
          </cell>
          <cell r="AB50">
            <v>150</v>
          </cell>
        </row>
        <row r="50">
          <cell r="AD50">
            <v>800</v>
          </cell>
        </row>
        <row r="50">
          <cell r="AF50">
            <v>580</v>
          </cell>
        </row>
        <row r="50">
          <cell r="AM50">
            <v>7398.42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7398.42</v>
          </cell>
          <cell r="AZ50">
            <v>0</v>
          </cell>
        </row>
        <row r="50">
          <cell r="BJ50">
            <v>7398.42</v>
          </cell>
        </row>
        <row r="50">
          <cell r="BM50">
            <v>24.2969458128079</v>
          </cell>
          <cell r="BN50">
            <v>24.2969458128079</v>
          </cell>
        </row>
        <row r="50">
          <cell r="BP50" t="str">
            <v>劳务工-劳务发放</v>
          </cell>
        </row>
        <row r="50">
          <cell r="BR50" t="str">
            <v>430211198805051013</v>
          </cell>
          <cell r="BS50" t="str">
            <v>湘潭思泉</v>
          </cell>
        </row>
        <row r="51">
          <cell r="C51" t="str">
            <v>刘季香</v>
          </cell>
          <cell r="D51" t="str">
            <v>生产制造部</v>
          </cell>
          <cell r="E51">
            <v>45809</v>
          </cell>
          <cell r="F51" t="str">
            <v>发泡操作工</v>
          </cell>
          <cell r="G51">
            <v>45901</v>
          </cell>
          <cell r="H51">
            <v>26</v>
          </cell>
          <cell r="I51">
            <v>29</v>
          </cell>
        </row>
        <row r="51">
          <cell r="N51">
            <v>2573.58189959909</v>
          </cell>
          <cell r="O51">
            <v>1661.92307692308</v>
          </cell>
          <cell r="P51">
            <v>50</v>
          </cell>
        </row>
        <row r="51">
          <cell r="R51">
            <v>300</v>
          </cell>
        </row>
        <row r="51">
          <cell r="U51">
            <v>4585.50497652217</v>
          </cell>
        </row>
        <row r="51">
          <cell r="W51">
            <v>270</v>
          </cell>
        </row>
        <row r="51">
          <cell r="AA51">
            <v>232</v>
          </cell>
          <cell r="AB51">
            <v>150</v>
          </cell>
        </row>
        <row r="51">
          <cell r="AD51">
            <v>200</v>
          </cell>
        </row>
        <row r="51">
          <cell r="AF51">
            <v>580</v>
          </cell>
        </row>
        <row r="51">
          <cell r="AM51">
            <v>6017.5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6017.5</v>
          </cell>
          <cell r="AZ51">
            <v>0</v>
          </cell>
        </row>
        <row r="51">
          <cell r="BD51">
            <v>93.55</v>
          </cell>
        </row>
        <row r="51">
          <cell r="BJ51">
            <v>5923.95</v>
          </cell>
        </row>
        <row r="51">
          <cell r="BM51">
            <v>19.7619047619048</v>
          </cell>
          <cell r="BN51">
            <v>19.4546798029557</v>
          </cell>
        </row>
        <row r="51">
          <cell r="BP51" t="str">
            <v>劳务工-劳务发放</v>
          </cell>
        </row>
        <row r="51">
          <cell r="BR51" t="str">
            <v>430321196810212765</v>
          </cell>
          <cell r="BS51" t="str">
            <v>湘潭宏顺</v>
          </cell>
        </row>
        <row r="52">
          <cell r="C52" t="str">
            <v>张波滔</v>
          </cell>
          <cell r="D52" t="str">
            <v>生产制造部</v>
          </cell>
          <cell r="E52">
            <v>45825</v>
          </cell>
          <cell r="F52" t="str">
            <v>发泡操作工</v>
          </cell>
          <cell r="G52">
            <v>45901</v>
          </cell>
          <cell r="H52">
            <v>26</v>
          </cell>
          <cell r="I52">
            <v>30</v>
          </cell>
        </row>
        <row r="52">
          <cell r="N52">
            <v>3352.5372</v>
          </cell>
          <cell r="O52">
            <v>1719.23076923077</v>
          </cell>
          <cell r="P52">
            <v>150</v>
          </cell>
        </row>
        <row r="52">
          <cell r="R52">
            <v>300</v>
          </cell>
        </row>
        <row r="52">
          <cell r="U52">
            <v>5521.76796923077</v>
          </cell>
        </row>
        <row r="52">
          <cell r="W52">
            <v>261</v>
          </cell>
        </row>
        <row r="52">
          <cell r="AA52">
            <v>240</v>
          </cell>
          <cell r="AB52">
            <v>150</v>
          </cell>
        </row>
        <row r="52">
          <cell r="AD52">
            <v>300</v>
          </cell>
        </row>
        <row r="52">
          <cell r="AF52">
            <v>600</v>
          </cell>
        </row>
        <row r="52">
          <cell r="AJ52">
            <v>-10</v>
          </cell>
        </row>
        <row r="52">
          <cell r="AM52">
            <v>7062.77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7062.77</v>
          </cell>
          <cell r="AZ52">
            <v>0</v>
          </cell>
        </row>
        <row r="52">
          <cell r="BJ52">
            <v>7062.77</v>
          </cell>
        </row>
        <row r="52">
          <cell r="BM52">
            <v>22.4214920634921</v>
          </cell>
          <cell r="BN52">
            <v>22.4214920634921</v>
          </cell>
        </row>
        <row r="52">
          <cell r="BP52" t="str">
            <v>劳务工-劳务发放</v>
          </cell>
        </row>
        <row r="52">
          <cell r="BR52" t="str">
            <v>430221197804290010</v>
          </cell>
          <cell r="BS52" t="str">
            <v>湘潭思泉</v>
          </cell>
        </row>
        <row r="53">
          <cell r="C53" t="str">
            <v>谭哲</v>
          </cell>
          <cell r="D53" t="str">
            <v>生产制造部</v>
          </cell>
          <cell r="E53">
            <v>45825</v>
          </cell>
          <cell r="F53" t="str">
            <v>发泡操作工</v>
          </cell>
          <cell r="G53">
            <v>45901</v>
          </cell>
          <cell r="H53">
            <v>26</v>
          </cell>
          <cell r="I53">
            <v>2.5</v>
          </cell>
        </row>
        <row r="53">
          <cell r="N53">
            <v>220.3981</v>
          </cell>
          <cell r="O53">
            <v>143.269230769231</v>
          </cell>
          <cell r="P53">
            <v>0</v>
          </cell>
        </row>
        <row r="53">
          <cell r="R53">
            <v>0</v>
          </cell>
        </row>
        <row r="53">
          <cell r="U53">
            <v>363.667330769231</v>
          </cell>
        </row>
        <row r="53">
          <cell r="W53">
            <v>0</v>
          </cell>
        </row>
        <row r="53">
          <cell r="AA53">
            <v>20</v>
          </cell>
          <cell r="AB53">
            <v>17.2413793103448</v>
          </cell>
        </row>
        <row r="53">
          <cell r="AD53">
            <v>300</v>
          </cell>
        </row>
        <row r="53">
          <cell r="AF53">
            <v>40</v>
          </cell>
        </row>
        <row r="53">
          <cell r="AM53">
            <v>740.91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740.91</v>
          </cell>
          <cell r="AZ53">
            <v>0</v>
          </cell>
        </row>
        <row r="53">
          <cell r="BJ53">
            <v>740.91</v>
          </cell>
        </row>
        <row r="53">
          <cell r="BL53" t="str">
            <v>2025/9/3退回</v>
          </cell>
          <cell r="BM53">
            <v>28.2251428571429</v>
          </cell>
          <cell r="BN53">
            <v>28.2251428571429</v>
          </cell>
        </row>
        <row r="53">
          <cell r="BP53" t="str">
            <v>劳务工-劳务发放</v>
          </cell>
        </row>
        <row r="53">
          <cell r="BR53" t="str">
            <v>430921200304261777</v>
          </cell>
          <cell r="BS53" t="str">
            <v>湘潭思泉</v>
          </cell>
        </row>
        <row r="54">
          <cell r="C54" t="str">
            <v>黄翠兰</v>
          </cell>
          <cell r="D54" t="str">
            <v>生产制造部</v>
          </cell>
          <cell r="E54">
            <v>45811</v>
          </cell>
          <cell r="F54" t="str">
            <v>发泡操作工</v>
          </cell>
          <cell r="G54">
            <v>45901</v>
          </cell>
          <cell r="H54">
            <v>26</v>
          </cell>
          <cell r="I54">
            <v>29</v>
          </cell>
        </row>
        <row r="54">
          <cell r="N54">
            <v>3254.49796</v>
          </cell>
          <cell r="O54">
            <v>1661.92307692308</v>
          </cell>
          <cell r="P54">
            <v>50</v>
          </cell>
        </row>
        <row r="54">
          <cell r="R54">
            <v>300</v>
          </cell>
        </row>
        <row r="54">
          <cell r="U54">
            <v>5266.42103692308</v>
          </cell>
        </row>
        <row r="54">
          <cell r="W54">
            <v>270</v>
          </cell>
        </row>
        <row r="54">
          <cell r="AA54">
            <v>232</v>
          </cell>
          <cell r="AB54">
            <v>150</v>
          </cell>
        </row>
        <row r="54">
          <cell r="AD54">
            <v>300</v>
          </cell>
        </row>
        <row r="54">
          <cell r="AF54">
            <v>580</v>
          </cell>
        </row>
        <row r="54">
          <cell r="AJ54">
            <v>-10</v>
          </cell>
        </row>
        <row r="54">
          <cell r="AM54">
            <v>6788.42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Y54">
            <v>6788.42</v>
          </cell>
          <cell r="AZ54">
            <v>0</v>
          </cell>
        </row>
        <row r="54">
          <cell r="BD54">
            <v>93.55</v>
          </cell>
        </row>
        <row r="54">
          <cell r="BJ54">
            <v>6694.87</v>
          </cell>
        </row>
        <row r="54">
          <cell r="BM54">
            <v>22.2936617405583</v>
          </cell>
          <cell r="BN54">
            <v>21.9864367816092</v>
          </cell>
        </row>
        <row r="54">
          <cell r="BP54" t="str">
            <v>劳务工-劳务发放</v>
          </cell>
        </row>
        <row r="54">
          <cell r="BR54" t="str">
            <v>430321197111022684</v>
          </cell>
          <cell r="BS54" t="str">
            <v>湘潭宏顺</v>
          </cell>
        </row>
        <row r="55">
          <cell r="C55" t="str">
            <v>杨兰方</v>
          </cell>
          <cell r="D55" t="str">
            <v>生产制造部</v>
          </cell>
          <cell r="E55">
            <v>45897</v>
          </cell>
          <cell r="F55" t="str">
            <v>发泡操作工</v>
          </cell>
          <cell r="G55">
            <v>45901</v>
          </cell>
          <cell r="H55">
            <v>26</v>
          </cell>
          <cell r="I55">
            <v>29</v>
          </cell>
        </row>
        <row r="55">
          <cell r="N55">
            <v>2879.05796</v>
          </cell>
          <cell r="O55">
            <v>1661.92307692308</v>
          </cell>
          <cell r="P55">
            <v>50</v>
          </cell>
        </row>
        <row r="55">
          <cell r="R55">
            <v>300</v>
          </cell>
        </row>
        <row r="55">
          <cell r="U55">
            <v>4890.98103692308</v>
          </cell>
        </row>
        <row r="55">
          <cell r="W55">
            <v>252</v>
          </cell>
        </row>
        <row r="55">
          <cell r="AA55">
            <v>232</v>
          </cell>
          <cell r="AB55">
            <v>150</v>
          </cell>
        </row>
        <row r="55">
          <cell r="AD55">
            <v>200</v>
          </cell>
        </row>
        <row r="55">
          <cell r="AF55">
            <v>580</v>
          </cell>
        </row>
        <row r="55">
          <cell r="AM55">
            <v>6304.98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6304.98</v>
          </cell>
          <cell r="AZ55">
            <v>0</v>
          </cell>
        </row>
        <row r="55">
          <cell r="BJ55">
            <v>6304.98</v>
          </cell>
        </row>
        <row r="55">
          <cell r="BP55" t="str">
            <v>劳务工-劳务发放</v>
          </cell>
        </row>
        <row r="55">
          <cell r="BS55" t="str">
            <v>湘潭思泉</v>
          </cell>
        </row>
        <row r="56">
          <cell r="C56" t="str">
            <v>刘湘宇</v>
          </cell>
          <cell r="D56" t="str">
            <v>生产制造部</v>
          </cell>
          <cell r="E56">
            <v>45900</v>
          </cell>
          <cell r="F56" t="str">
            <v>发泡操作工</v>
          </cell>
          <cell r="G56">
            <v>45900</v>
          </cell>
          <cell r="H56">
            <v>26</v>
          </cell>
          <cell r="I56">
            <v>28.8</v>
          </cell>
        </row>
        <row r="56">
          <cell r="L56">
            <v>3232.914112</v>
          </cell>
        </row>
        <row r="56">
          <cell r="N56">
            <v>3232.914112</v>
          </cell>
          <cell r="O56">
            <v>1650.46153846154</v>
          </cell>
          <cell r="P56">
            <v>50</v>
          </cell>
        </row>
        <row r="56">
          <cell r="R56">
            <v>300</v>
          </cell>
        </row>
        <row r="56">
          <cell r="U56">
            <v>5233.37565046154</v>
          </cell>
        </row>
        <row r="56">
          <cell r="W56">
            <v>264</v>
          </cell>
        </row>
        <row r="56">
          <cell r="AA56">
            <v>230.4</v>
          </cell>
          <cell r="AB56">
            <v>150</v>
          </cell>
        </row>
        <row r="56">
          <cell r="AD56">
            <v>300</v>
          </cell>
        </row>
        <row r="56">
          <cell r="AF56">
            <v>572</v>
          </cell>
        </row>
        <row r="56">
          <cell r="AM56">
            <v>6749.78</v>
          </cell>
        </row>
        <row r="56">
          <cell r="AY56">
            <v>6749.78</v>
          </cell>
          <cell r="AZ56">
            <v>0</v>
          </cell>
        </row>
        <row r="56">
          <cell r="BD56">
            <v>56.25</v>
          </cell>
        </row>
        <row r="56">
          <cell r="BJ56">
            <v>6693.53</v>
          </cell>
        </row>
        <row r="56">
          <cell r="BP56" t="str">
            <v>劳务工-劳务发放</v>
          </cell>
        </row>
        <row r="56">
          <cell r="BS56" t="str">
            <v>湘潭思泉</v>
          </cell>
        </row>
        <row r="57">
          <cell r="C57" t="str">
            <v>袁卫星</v>
          </cell>
          <cell r="D57" t="str">
            <v>生产制造部</v>
          </cell>
          <cell r="E57">
            <v>45901</v>
          </cell>
          <cell r="F57" t="str">
            <v>发泡操作工</v>
          </cell>
          <cell r="G57">
            <v>45901</v>
          </cell>
          <cell r="H57">
            <v>26</v>
          </cell>
          <cell r="I57">
            <v>28</v>
          </cell>
        </row>
        <row r="57">
          <cell r="L57">
            <v>3146.57872</v>
          </cell>
        </row>
        <row r="57">
          <cell r="N57">
            <v>3146.57872</v>
          </cell>
          <cell r="O57">
            <v>1604.61538461538</v>
          </cell>
          <cell r="P57">
            <v>50</v>
          </cell>
        </row>
        <row r="57">
          <cell r="R57">
            <v>300</v>
          </cell>
        </row>
        <row r="57">
          <cell r="U57">
            <v>5101.19410461538</v>
          </cell>
        </row>
        <row r="57">
          <cell r="W57">
            <v>270</v>
          </cell>
        </row>
        <row r="57">
          <cell r="AA57">
            <v>224</v>
          </cell>
          <cell r="AB57">
            <v>150</v>
          </cell>
        </row>
        <row r="57">
          <cell r="AD57">
            <v>300</v>
          </cell>
        </row>
        <row r="57">
          <cell r="AF57">
            <v>560</v>
          </cell>
        </row>
        <row r="57">
          <cell r="AM57">
            <v>6605.19</v>
          </cell>
        </row>
        <row r="57">
          <cell r="AY57">
            <v>6605.19</v>
          </cell>
          <cell r="AZ57">
            <v>0</v>
          </cell>
        </row>
        <row r="57">
          <cell r="BJ57">
            <v>6605.19</v>
          </cell>
        </row>
        <row r="57">
          <cell r="BP57" t="str">
            <v>劳务工-劳务发放</v>
          </cell>
        </row>
        <row r="57">
          <cell r="BS57" t="str">
            <v>湘潭思泉</v>
          </cell>
        </row>
        <row r="58">
          <cell r="C58" t="str">
            <v>彭新泉</v>
          </cell>
          <cell r="D58" t="str">
            <v>生产制造部</v>
          </cell>
          <cell r="E58">
            <v>45903</v>
          </cell>
          <cell r="F58" t="str">
            <v>发泡操作工</v>
          </cell>
          <cell r="G58">
            <v>45903</v>
          </cell>
          <cell r="H58">
            <v>26</v>
          </cell>
          <cell r="I58">
            <v>24.5</v>
          </cell>
        </row>
        <row r="58">
          <cell r="L58">
            <v>2455.741456</v>
          </cell>
        </row>
        <row r="58">
          <cell r="N58">
            <v>2455.741456</v>
          </cell>
          <cell r="O58">
            <v>1404.03846153846</v>
          </cell>
          <cell r="P58">
            <v>0</v>
          </cell>
        </row>
        <row r="58">
          <cell r="R58">
            <v>0</v>
          </cell>
        </row>
        <row r="58">
          <cell r="U58">
            <v>3859.77991753846</v>
          </cell>
        </row>
        <row r="58">
          <cell r="W58">
            <v>246</v>
          </cell>
        </row>
        <row r="58">
          <cell r="AA58">
            <v>196</v>
          </cell>
          <cell r="AB58">
            <v>150</v>
          </cell>
        </row>
        <row r="58">
          <cell r="AD58">
            <v>282.692307692308</v>
          </cell>
        </row>
        <row r="58">
          <cell r="AF58">
            <v>480</v>
          </cell>
        </row>
        <row r="58">
          <cell r="AJ58">
            <v>-10</v>
          </cell>
        </row>
        <row r="58">
          <cell r="AM58">
            <v>5204.47</v>
          </cell>
        </row>
        <row r="58">
          <cell r="AY58">
            <v>5204.47</v>
          </cell>
          <cell r="AZ58">
            <v>0</v>
          </cell>
        </row>
        <row r="58">
          <cell r="BJ58">
            <v>5204.47</v>
          </cell>
        </row>
        <row r="58">
          <cell r="BP58" t="str">
            <v>劳务工-劳务发放</v>
          </cell>
        </row>
        <row r="58">
          <cell r="BS58" t="str">
            <v>湘潭思泉</v>
          </cell>
        </row>
        <row r="59">
          <cell r="C59" t="str">
            <v>黄亚英</v>
          </cell>
          <cell r="D59" t="str">
            <v>生产制造部</v>
          </cell>
          <cell r="E59">
            <v>45904</v>
          </cell>
          <cell r="F59" t="str">
            <v>发泡操作工</v>
          </cell>
          <cell r="G59">
            <v>45904</v>
          </cell>
          <cell r="H59">
            <v>26</v>
          </cell>
          <cell r="I59">
            <v>26</v>
          </cell>
        </row>
        <row r="59">
          <cell r="L59">
            <v>2545.42024</v>
          </cell>
        </row>
        <row r="59">
          <cell r="N59">
            <v>2545.42024</v>
          </cell>
          <cell r="O59">
            <v>1490</v>
          </cell>
          <cell r="P59">
            <v>100</v>
          </cell>
        </row>
        <row r="59">
          <cell r="R59">
            <v>0</v>
          </cell>
        </row>
        <row r="59">
          <cell r="U59">
            <v>4135.42024</v>
          </cell>
        </row>
        <row r="59">
          <cell r="W59">
            <v>249</v>
          </cell>
        </row>
        <row r="59">
          <cell r="AA59">
            <v>208</v>
          </cell>
          <cell r="AB59">
            <v>150</v>
          </cell>
        </row>
        <row r="59">
          <cell r="AD59">
            <v>800</v>
          </cell>
        </row>
        <row r="59">
          <cell r="AF59">
            <v>520</v>
          </cell>
        </row>
        <row r="59">
          <cell r="AM59">
            <v>6062.42</v>
          </cell>
        </row>
        <row r="59">
          <cell r="AY59">
            <v>6062.42</v>
          </cell>
          <cell r="AZ59">
            <v>0</v>
          </cell>
        </row>
        <row r="59">
          <cell r="BD59">
            <v>93.55</v>
          </cell>
        </row>
        <row r="59">
          <cell r="BJ59">
            <v>5968.87</v>
          </cell>
        </row>
        <row r="59">
          <cell r="BP59" t="str">
            <v>劳务工-劳务发放</v>
          </cell>
        </row>
        <row r="59">
          <cell r="BS59" t="str">
            <v>湘潭思泉</v>
          </cell>
        </row>
        <row r="60">
          <cell r="C60" t="str">
            <v>陈夏君</v>
          </cell>
          <cell r="D60" t="str">
            <v>生产制造部</v>
          </cell>
          <cell r="E60">
            <v>45905</v>
          </cell>
          <cell r="F60" t="str">
            <v>发泡操作工</v>
          </cell>
          <cell r="G60">
            <v>45905</v>
          </cell>
          <cell r="H60">
            <v>26</v>
          </cell>
          <cell r="I60">
            <v>22</v>
          </cell>
        </row>
        <row r="60">
          <cell r="L60">
            <v>2822.821</v>
          </cell>
        </row>
        <row r="60">
          <cell r="N60">
            <v>2822.821</v>
          </cell>
          <cell r="O60">
            <v>1260.76923076923</v>
          </cell>
          <cell r="P60">
            <v>0</v>
          </cell>
        </row>
        <row r="60">
          <cell r="R60">
            <v>0</v>
          </cell>
        </row>
        <row r="60">
          <cell r="U60">
            <v>4083.59023076923</v>
          </cell>
        </row>
        <row r="60">
          <cell r="W60">
            <v>267</v>
          </cell>
        </row>
        <row r="60">
          <cell r="AA60">
            <v>176</v>
          </cell>
          <cell r="AB60">
            <v>150</v>
          </cell>
        </row>
        <row r="60">
          <cell r="AD60">
            <v>169.230769230769</v>
          </cell>
        </row>
        <row r="60">
          <cell r="AF60">
            <v>440</v>
          </cell>
        </row>
        <row r="60">
          <cell r="AM60">
            <v>5285.82</v>
          </cell>
        </row>
        <row r="60">
          <cell r="AY60">
            <v>5285.82</v>
          </cell>
          <cell r="AZ60">
            <v>0</v>
          </cell>
        </row>
        <row r="60">
          <cell r="BJ60">
            <v>5285.82</v>
          </cell>
        </row>
        <row r="60">
          <cell r="BP60" t="str">
            <v>劳务工-劳务发放</v>
          </cell>
        </row>
        <row r="60">
          <cell r="BS60" t="str">
            <v>德顺</v>
          </cell>
        </row>
        <row r="61">
          <cell r="C61" t="str">
            <v>陈迪</v>
          </cell>
          <cell r="D61" t="str">
            <v>生产制造部</v>
          </cell>
          <cell r="E61">
            <v>45912</v>
          </cell>
          <cell r="F61" t="str">
            <v>发泡操作工</v>
          </cell>
          <cell r="G61">
            <v>45912</v>
          </cell>
          <cell r="H61">
            <v>26</v>
          </cell>
          <cell r="I61">
            <v>16</v>
          </cell>
        </row>
        <row r="61">
          <cell r="L61">
            <v>1771.74708</v>
          </cell>
        </row>
        <row r="61">
          <cell r="N61">
            <v>1771.74708</v>
          </cell>
          <cell r="O61">
            <v>916.923076923077</v>
          </cell>
          <cell r="P61">
            <v>0</v>
          </cell>
        </row>
        <row r="61">
          <cell r="R61">
            <v>0</v>
          </cell>
        </row>
        <row r="61">
          <cell r="U61">
            <v>2688.67015692308</v>
          </cell>
        </row>
        <row r="61">
          <cell r="W61">
            <v>270</v>
          </cell>
        </row>
        <row r="61">
          <cell r="AA61">
            <v>128</v>
          </cell>
          <cell r="AB61">
            <v>110.344827586207</v>
          </cell>
        </row>
        <row r="61">
          <cell r="AD61">
            <v>184.615384615385</v>
          </cell>
        </row>
        <row r="61">
          <cell r="AF61">
            <v>320</v>
          </cell>
        </row>
        <row r="61">
          <cell r="AJ61">
            <v>-10</v>
          </cell>
        </row>
        <row r="61">
          <cell r="AM61">
            <v>3691.63</v>
          </cell>
        </row>
        <row r="61">
          <cell r="AY61">
            <v>3691.63</v>
          </cell>
          <cell r="AZ61">
            <v>0</v>
          </cell>
        </row>
        <row r="61">
          <cell r="BJ61">
            <v>3691.63</v>
          </cell>
        </row>
        <row r="61">
          <cell r="BP61" t="str">
            <v>劳务工-劳务发放</v>
          </cell>
        </row>
        <row r="61">
          <cell r="BS61" t="str">
            <v>湘潭思泉</v>
          </cell>
        </row>
        <row r="62">
          <cell r="C62" t="str">
            <v>胡平根</v>
          </cell>
          <cell r="D62" t="str">
            <v>生产制造部</v>
          </cell>
          <cell r="E62">
            <v>45908</v>
          </cell>
          <cell r="F62" t="str">
            <v>发泡操作工</v>
          </cell>
          <cell r="G62">
            <v>45908</v>
          </cell>
          <cell r="H62">
            <v>26</v>
          </cell>
          <cell r="I62">
            <v>21</v>
          </cell>
        </row>
        <row r="62">
          <cell r="L62">
            <v>2282.46404</v>
          </cell>
        </row>
        <row r="62">
          <cell r="N62">
            <v>2282.46404</v>
          </cell>
          <cell r="O62">
            <v>1203.46153846154</v>
          </cell>
          <cell r="P62">
            <v>50</v>
          </cell>
        </row>
        <row r="62">
          <cell r="R62">
            <v>0</v>
          </cell>
        </row>
        <row r="62">
          <cell r="U62">
            <v>3535.92557846154</v>
          </cell>
        </row>
        <row r="62">
          <cell r="W62">
            <v>267</v>
          </cell>
        </row>
        <row r="62">
          <cell r="AA62">
            <v>168</v>
          </cell>
          <cell r="AB62">
            <v>144.827586206897</v>
          </cell>
        </row>
        <row r="62">
          <cell r="AD62">
            <v>242.307692307692</v>
          </cell>
        </row>
        <row r="62">
          <cell r="AF62">
            <v>420</v>
          </cell>
        </row>
        <row r="62">
          <cell r="AM62">
            <v>4778.06</v>
          </cell>
        </row>
        <row r="62">
          <cell r="AY62">
            <v>4778.06</v>
          </cell>
          <cell r="AZ62">
            <v>0</v>
          </cell>
        </row>
        <row r="62">
          <cell r="BJ62">
            <v>4778.06</v>
          </cell>
        </row>
        <row r="62">
          <cell r="BP62" t="str">
            <v>劳务工-劳务发放</v>
          </cell>
        </row>
        <row r="62">
          <cell r="BS62" t="str">
            <v>湘潭思泉</v>
          </cell>
        </row>
        <row r="63">
          <cell r="C63" t="str">
            <v>石素平</v>
          </cell>
          <cell r="D63" t="str">
            <v>生产制造部</v>
          </cell>
          <cell r="E63">
            <v>45909</v>
          </cell>
          <cell r="F63" t="str">
            <v>发泡操作工</v>
          </cell>
          <cell r="G63">
            <v>45909</v>
          </cell>
          <cell r="H63">
            <v>26</v>
          </cell>
          <cell r="I63">
            <v>21</v>
          </cell>
        </row>
        <row r="63">
          <cell r="L63">
            <v>1935.87494381415</v>
          </cell>
        </row>
        <row r="63">
          <cell r="N63">
            <v>1935.87494381415</v>
          </cell>
          <cell r="O63">
            <v>1203.46153846154</v>
          </cell>
          <cell r="P63">
            <v>30</v>
          </cell>
        </row>
        <row r="63">
          <cell r="R63">
            <v>0</v>
          </cell>
        </row>
        <row r="63">
          <cell r="U63">
            <v>3169.33648227569</v>
          </cell>
        </row>
        <row r="63">
          <cell r="W63">
            <v>246</v>
          </cell>
        </row>
        <row r="63">
          <cell r="AA63">
            <v>168</v>
          </cell>
          <cell r="AB63">
            <v>144.827586206897</v>
          </cell>
        </row>
        <row r="63">
          <cell r="AD63">
            <v>161.538461538462</v>
          </cell>
        </row>
        <row r="63">
          <cell r="AF63">
            <v>420</v>
          </cell>
        </row>
        <row r="63">
          <cell r="AM63">
            <v>4309.7</v>
          </cell>
        </row>
        <row r="63">
          <cell r="AY63">
            <v>4309.7</v>
          </cell>
          <cell r="AZ63">
            <v>0</v>
          </cell>
        </row>
        <row r="63">
          <cell r="BJ63">
            <v>4309.7</v>
          </cell>
        </row>
        <row r="63">
          <cell r="BP63" t="str">
            <v>劳务工-劳务发放</v>
          </cell>
        </row>
        <row r="63">
          <cell r="BS63" t="str">
            <v>德顺</v>
          </cell>
        </row>
        <row r="64">
          <cell r="C64" t="str">
            <v>李立群</v>
          </cell>
          <cell r="D64" t="str">
            <v>生产制造部</v>
          </cell>
          <cell r="E64">
            <v>45912</v>
          </cell>
          <cell r="F64" t="str">
            <v>发泡操作工</v>
          </cell>
          <cell r="G64">
            <v>45912</v>
          </cell>
          <cell r="H64">
            <v>26</v>
          </cell>
          <cell r="I64">
            <v>18</v>
          </cell>
        </row>
        <row r="64">
          <cell r="L64">
            <v>1160.348968</v>
          </cell>
        </row>
        <row r="64">
          <cell r="N64">
            <v>1160.348968</v>
          </cell>
          <cell r="O64">
            <v>1031.53846153846</v>
          </cell>
          <cell r="P64">
            <v>0</v>
          </cell>
        </row>
        <row r="64">
          <cell r="R64">
            <v>0</v>
          </cell>
        </row>
        <row r="64">
          <cell r="U64">
            <v>2191.88742953846</v>
          </cell>
        </row>
        <row r="64">
          <cell r="W64">
            <v>246</v>
          </cell>
        </row>
        <row r="64">
          <cell r="AA64">
            <v>144</v>
          </cell>
          <cell r="AB64">
            <v>124.137931034483</v>
          </cell>
        </row>
        <row r="64">
          <cell r="AD64">
            <v>138.461538461538</v>
          </cell>
        </row>
        <row r="64">
          <cell r="AF64">
            <v>360</v>
          </cell>
        </row>
        <row r="64">
          <cell r="AJ64">
            <v>-10</v>
          </cell>
        </row>
        <row r="64">
          <cell r="AM64">
            <v>3194.49</v>
          </cell>
        </row>
        <row r="64">
          <cell r="AY64">
            <v>3194.49</v>
          </cell>
          <cell r="AZ64">
            <v>0</v>
          </cell>
        </row>
        <row r="64">
          <cell r="BJ64">
            <v>3194.49</v>
          </cell>
        </row>
        <row r="64">
          <cell r="BP64" t="str">
            <v>劳务工-劳务发放</v>
          </cell>
        </row>
        <row r="64">
          <cell r="BS64" t="str">
            <v>湘潭思泉</v>
          </cell>
        </row>
        <row r="65">
          <cell r="C65" t="str">
            <v>周兵湘</v>
          </cell>
          <cell r="D65" t="str">
            <v>生产制造部</v>
          </cell>
          <cell r="E65">
            <v>45914</v>
          </cell>
          <cell r="F65" t="str">
            <v>发泡操作工</v>
          </cell>
          <cell r="G65">
            <v>45914</v>
          </cell>
          <cell r="H65">
            <v>26</v>
          </cell>
          <cell r="I65">
            <v>15</v>
          </cell>
        </row>
        <row r="65">
          <cell r="L65">
            <v>1605.3086</v>
          </cell>
        </row>
        <row r="65">
          <cell r="N65">
            <v>1605.3086</v>
          </cell>
          <cell r="O65">
            <v>859.615384615385</v>
          </cell>
          <cell r="P65">
            <v>0</v>
          </cell>
        </row>
        <row r="65">
          <cell r="R65">
            <v>0</v>
          </cell>
        </row>
        <row r="65">
          <cell r="U65">
            <v>2464.92398461538</v>
          </cell>
        </row>
        <row r="65">
          <cell r="W65">
            <v>276</v>
          </cell>
        </row>
        <row r="65">
          <cell r="AA65">
            <v>120</v>
          </cell>
          <cell r="AB65">
            <v>103.448275862069</v>
          </cell>
        </row>
        <row r="65">
          <cell r="AD65">
            <v>115.384615384615</v>
          </cell>
        </row>
        <row r="65">
          <cell r="AF65">
            <v>300</v>
          </cell>
        </row>
        <row r="65">
          <cell r="AM65">
            <v>3379.76</v>
          </cell>
        </row>
        <row r="65">
          <cell r="AY65">
            <v>3379.76</v>
          </cell>
          <cell r="AZ65">
            <v>0</v>
          </cell>
        </row>
        <row r="65">
          <cell r="BJ65">
            <v>3379.76</v>
          </cell>
        </row>
        <row r="65">
          <cell r="BP65" t="str">
            <v>劳务工-劳务发放</v>
          </cell>
        </row>
        <row r="65">
          <cell r="BS65" t="str">
            <v>湘潭思泉</v>
          </cell>
        </row>
        <row r="66">
          <cell r="C66" t="str">
            <v>陈连湘</v>
          </cell>
          <cell r="D66" t="str">
            <v>生产制造部</v>
          </cell>
          <cell r="E66">
            <v>45914</v>
          </cell>
          <cell r="F66" t="str">
            <v>发泡操作工</v>
          </cell>
          <cell r="G66">
            <v>45914</v>
          </cell>
          <cell r="H66">
            <v>26</v>
          </cell>
          <cell r="I66">
            <v>15</v>
          </cell>
        </row>
        <row r="66">
          <cell r="L66">
            <v>1506.5086</v>
          </cell>
        </row>
        <row r="66">
          <cell r="N66">
            <v>1506.5086</v>
          </cell>
          <cell r="O66">
            <v>859.615384615385</v>
          </cell>
          <cell r="P66">
            <v>0</v>
          </cell>
        </row>
        <row r="66">
          <cell r="R66">
            <v>0</v>
          </cell>
        </row>
        <row r="66">
          <cell r="U66">
            <v>2366.12398461538</v>
          </cell>
        </row>
        <row r="66">
          <cell r="W66">
            <v>294</v>
          </cell>
        </row>
        <row r="66">
          <cell r="AA66">
            <v>120</v>
          </cell>
          <cell r="AB66">
            <v>103.448275862069</v>
          </cell>
        </row>
        <row r="66">
          <cell r="AD66">
            <v>173.076923076923</v>
          </cell>
        </row>
        <row r="66">
          <cell r="AF66">
            <v>300</v>
          </cell>
        </row>
        <row r="66">
          <cell r="AJ66">
            <v>-10</v>
          </cell>
        </row>
        <row r="66">
          <cell r="AM66">
            <v>3346.65</v>
          </cell>
        </row>
        <row r="66">
          <cell r="AY66">
            <v>3346.65</v>
          </cell>
          <cell r="AZ66">
            <v>0</v>
          </cell>
        </row>
        <row r="66">
          <cell r="BD66">
            <v>24.81</v>
          </cell>
        </row>
        <row r="66">
          <cell r="BJ66">
            <v>3321.84</v>
          </cell>
        </row>
        <row r="66">
          <cell r="BP66" t="str">
            <v>劳务工-劳务发放</v>
          </cell>
        </row>
        <row r="66">
          <cell r="BS66" t="str">
            <v>湘潭思泉</v>
          </cell>
        </row>
        <row r="67">
          <cell r="C67" t="str">
            <v>吴旺宇</v>
          </cell>
          <cell r="D67" t="str">
            <v>生产制造部</v>
          </cell>
          <cell r="E67">
            <v>45917</v>
          </cell>
          <cell r="F67" t="str">
            <v>发泡操作工</v>
          </cell>
          <cell r="G67">
            <v>45917</v>
          </cell>
          <cell r="H67">
            <v>26</v>
          </cell>
          <cell r="I67">
            <v>14</v>
          </cell>
        </row>
        <row r="67">
          <cell r="L67">
            <v>1368.94936</v>
          </cell>
        </row>
        <row r="67">
          <cell r="N67">
            <v>1368.94936</v>
          </cell>
          <cell r="O67">
            <v>802.307692307692</v>
          </cell>
          <cell r="P67">
            <v>0</v>
          </cell>
        </row>
        <row r="67">
          <cell r="R67">
            <v>0</v>
          </cell>
        </row>
        <row r="67">
          <cell r="U67">
            <v>2171.25705230769</v>
          </cell>
        </row>
        <row r="67">
          <cell r="W67">
            <v>282</v>
          </cell>
        </row>
        <row r="67">
          <cell r="AA67">
            <v>112</v>
          </cell>
          <cell r="AB67">
            <v>96.551724137931</v>
          </cell>
        </row>
        <row r="67">
          <cell r="AD67">
            <v>107.692307692308</v>
          </cell>
        </row>
        <row r="67">
          <cell r="AF67">
            <v>280</v>
          </cell>
        </row>
        <row r="67">
          <cell r="AJ67">
            <v>-10</v>
          </cell>
        </row>
        <row r="67">
          <cell r="AM67">
            <v>3039.5</v>
          </cell>
        </row>
        <row r="67">
          <cell r="AY67">
            <v>3039.5</v>
          </cell>
          <cell r="AZ67">
            <v>0</v>
          </cell>
        </row>
        <row r="67">
          <cell r="BD67">
            <v>64.48</v>
          </cell>
        </row>
        <row r="67">
          <cell r="BJ67">
            <v>2975.02</v>
          </cell>
        </row>
        <row r="67">
          <cell r="BP67" t="str">
            <v>劳务工-劳务发放</v>
          </cell>
        </row>
        <row r="67">
          <cell r="BS67" t="str">
            <v>湘潭思泉</v>
          </cell>
        </row>
        <row r="68">
          <cell r="C68" t="str">
            <v>孙鸿岩</v>
          </cell>
          <cell r="D68" t="str">
            <v>生产制造部</v>
          </cell>
          <cell r="E68">
            <v>45919</v>
          </cell>
          <cell r="F68" t="str">
            <v>发泡操作工</v>
          </cell>
          <cell r="G68">
            <v>45919</v>
          </cell>
          <cell r="H68">
            <v>26</v>
          </cell>
          <cell r="I68">
            <v>11</v>
          </cell>
        </row>
        <row r="68">
          <cell r="L68">
            <v>1064.95164</v>
          </cell>
        </row>
        <row r="68">
          <cell r="N68">
            <v>851.961312</v>
          </cell>
          <cell r="O68">
            <v>630.384615384615</v>
          </cell>
          <cell r="P68">
            <v>0</v>
          </cell>
        </row>
        <row r="68">
          <cell r="R68">
            <v>0</v>
          </cell>
        </row>
        <row r="68">
          <cell r="U68">
            <v>1482.34592738462</v>
          </cell>
        </row>
        <row r="68">
          <cell r="W68">
            <v>264</v>
          </cell>
        </row>
        <row r="68">
          <cell r="AA68">
            <v>88</v>
          </cell>
          <cell r="AB68">
            <v>75.8620689655172</v>
          </cell>
        </row>
        <row r="68">
          <cell r="AD68">
            <v>84.6153846153846</v>
          </cell>
        </row>
        <row r="68">
          <cell r="AF68">
            <v>220</v>
          </cell>
        </row>
        <row r="68">
          <cell r="AJ68">
            <v>-10</v>
          </cell>
        </row>
        <row r="68">
          <cell r="AM68">
            <v>2204.82</v>
          </cell>
        </row>
        <row r="68">
          <cell r="AY68">
            <v>2204.82</v>
          </cell>
          <cell r="AZ68">
            <v>0</v>
          </cell>
        </row>
        <row r="68">
          <cell r="BJ68">
            <v>2204.82</v>
          </cell>
        </row>
        <row r="68">
          <cell r="BP68" t="str">
            <v>劳务工-劳务发放</v>
          </cell>
        </row>
        <row r="68">
          <cell r="BS68" t="str">
            <v>湘潭思泉</v>
          </cell>
        </row>
        <row r="69">
          <cell r="C69" t="str">
            <v>罗晚花</v>
          </cell>
          <cell r="D69" t="str">
            <v>生产制造部</v>
          </cell>
          <cell r="E69">
            <v>45921</v>
          </cell>
          <cell r="F69" t="str">
            <v>发泡操作工</v>
          </cell>
          <cell r="G69">
            <v>45921</v>
          </cell>
          <cell r="H69">
            <v>26</v>
          </cell>
          <cell r="I69">
            <v>10</v>
          </cell>
        </row>
        <row r="69">
          <cell r="L69">
            <v>789.984324</v>
          </cell>
        </row>
        <row r="69">
          <cell r="N69">
            <v>631.9874592</v>
          </cell>
          <cell r="O69">
            <v>573.076923076923</v>
          </cell>
          <cell r="P69">
            <v>0</v>
          </cell>
        </row>
        <row r="69">
          <cell r="R69">
            <v>0</v>
          </cell>
        </row>
        <row r="69">
          <cell r="U69">
            <v>1205.06438227692</v>
          </cell>
        </row>
        <row r="69">
          <cell r="W69">
            <v>273</v>
          </cell>
        </row>
        <row r="69">
          <cell r="AA69">
            <v>80</v>
          </cell>
          <cell r="AB69">
            <v>68.9655172413793</v>
          </cell>
        </row>
        <row r="69">
          <cell r="AD69">
            <v>76.9230769230769</v>
          </cell>
        </row>
        <row r="69">
          <cell r="AF69">
            <v>200</v>
          </cell>
        </row>
        <row r="69">
          <cell r="AM69">
            <v>1903.95</v>
          </cell>
        </row>
        <row r="69">
          <cell r="AY69">
            <v>1903.95</v>
          </cell>
          <cell r="AZ69">
            <v>0</v>
          </cell>
        </row>
        <row r="69">
          <cell r="BD69">
            <v>32.85</v>
          </cell>
        </row>
        <row r="69">
          <cell r="BJ69">
            <v>1871.1</v>
          </cell>
        </row>
        <row r="69">
          <cell r="BP69" t="str">
            <v>劳务工-劳务发放</v>
          </cell>
        </row>
        <row r="69">
          <cell r="BS69" t="str">
            <v>湘潭思泉</v>
          </cell>
        </row>
        <row r="70">
          <cell r="C70" t="str">
            <v>任勇</v>
          </cell>
          <cell r="D70" t="str">
            <v>生产制造部</v>
          </cell>
          <cell r="E70">
            <v>45923</v>
          </cell>
          <cell r="F70" t="str">
            <v>发泡操作工</v>
          </cell>
          <cell r="G70">
            <v>45923</v>
          </cell>
          <cell r="H70">
            <v>26</v>
          </cell>
          <cell r="I70">
            <v>8</v>
          </cell>
        </row>
        <row r="70">
          <cell r="L70">
            <v>563.35392</v>
          </cell>
        </row>
        <row r="70">
          <cell r="N70">
            <v>450.683136</v>
          </cell>
          <cell r="O70">
            <v>458.461538461539</v>
          </cell>
          <cell r="P70">
            <v>0</v>
          </cell>
        </row>
        <row r="70">
          <cell r="R70">
            <v>0</v>
          </cell>
        </row>
        <row r="70">
          <cell r="U70">
            <v>909.144674461539</v>
          </cell>
        </row>
        <row r="70">
          <cell r="W70">
            <v>246</v>
          </cell>
        </row>
        <row r="70">
          <cell r="AA70">
            <v>64</v>
          </cell>
          <cell r="AB70">
            <v>55.1724137931034</v>
          </cell>
        </row>
        <row r="70">
          <cell r="AD70">
            <v>61.5384615384615</v>
          </cell>
        </row>
        <row r="70">
          <cell r="AF70">
            <v>160</v>
          </cell>
        </row>
        <row r="70">
          <cell r="AM70">
            <v>1495.86</v>
          </cell>
        </row>
        <row r="70">
          <cell r="AY70">
            <v>1495.86</v>
          </cell>
          <cell r="AZ70">
            <v>0</v>
          </cell>
        </row>
        <row r="70">
          <cell r="BJ70">
            <v>1495.86</v>
          </cell>
        </row>
        <row r="70">
          <cell r="BP70" t="str">
            <v>劳务工-劳务发放</v>
          </cell>
        </row>
        <row r="70">
          <cell r="BS70" t="str">
            <v>湘潭思泉</v>
          </cell>
        </row>
        <row r="71">
          <cell r="C71" t="str">
            <v>康嵩</v>
          </cell>
          <cell r="D71" t="str">
            <v>生产制造部</v>
          </cell>
          <cell r="E71">
            <v>45925</v>
          </cell>
          <cell r="F71" t="str">
            <v>发泡操作工</v>
          </cell>
          <cell r="G71">
            <v>45925</v>
          </cell>
          <cell r="H71">
            <v>26</v>
          </cell>
          <cell r="I71">
            <v>6</v>
          </cell>
        </row>
        <row r="71">
          <cell r="L71">
            <v>647.51544</v>
          </cell>
        </row>
        <row r="71">
          <cell r="N71">
            <v>518.012352</v>
          </cell>
          <cell r="O71">
            <v>343.846153846154</v>
          </cell>
          <cell r="P71">
            <v>0</v>
          </cell>
        </row>
        <row r="71">
          <cell r="R71">
            <v>0</v>
          </cell>
        </row>
        <row r="71">
          <cell r="U71">
            <v>861.858505846154</v>
          </cell>
        </row>
        <row r="71">
          <cell r="W71">
            <v>0</v>
          </cell>
        </row>
        <row r="71">
          <cell r="AA71">
            <v>48</v>
          </cell>
          <cell r="AB71">
            <v>41.3793103448276</v>
          </cell>
        </row>
        <row r="71">
          <cell r="AD71">
            <v>46.1538461538462</v>
          </cell>
        </row>
        <row r="71">
          <cell r="AF71">
            <v>120</v>
          </cell>
        </row>
        <row r="71">
          <cell r="AM71">
            <v>1117.39</v>
          </cell>
        </row>
        <row r="71">
          <cell r="AY71">
            <v>1117.39</v>
          </cell>
          <cell r="AZ71">
            <v>0</v>
          </cell>
        </row>
        <row r="71">
          <cell r="BD71">
            <v>15.24</v>
          </cell>
        </row>
        <row r="71">
          <cell r="BJ71">
            <v>1102.15</v>
          </cell>
        </row>
        <row r="71">
          <cell r="BP71" t="str">
            <v>劳务工-劳务发放</v>
          </cell>
        </row>
        <row r="71">
          <cell r="BS71" t="str">
            <v>湘潭思泉</v>
          </cell>
        </row>
        <row r="72">
          <cell r="C72" t="str">
            <v>张定华</v>
          </cell>
          <cell r="D72" t="str">
            <v>生产制造部</v>
          </cell>
          <cell r="E72">
            <v>45927</v>
          </cell>
          <cell r="F72" t="str">
            <v>发泡操作工</v>
          </cell>
          <cell r="G72">
            <v>45927</v>
          </cell>
          <cell r="H72">
            <v>26</v>
          </cell>
          <cell r="I72">
            <v>4</v>
          </cell>
        </row>
        <row r="72">
          <cell r="L72">
            <v>431.67696</v>
          </cell>
        </row>
        <row r="72">
          <cell r="N72">
            <v>345.341568</v>
          </cell>
          <cell r="O72">
            <v>229.230769230769</v>
          </cell>
          <cell r="P72">
            <v>0</v>
          </cell>
        </row>
        <row r="72">
          <cell r="R72">
            <v>0</v>
          </cell>
        </row>
        <row r="72">
          <cell r="U72">
            <v>574.572337230769</v>
          </cell>
        </row>
        <row r="72">
          <cell r="W72">
            <v>0</v>
          </cell>
        </row>
        <row r="72">
          <cell r="AA72">
            <v>32</v>
          </cell>
          <cell r="AB72">
            <v>27.5862068965517</v>
          </cell>
        </row>
        <row r="72">
          <cell r="AD72">
            <v>30.7692307692308</v>
          </cell>
        </row>
        <row r="72">
          <cell r="AF72">
            <v>80</v>
          </cell>
        </row>
        <row r="72">
          <cell r="AM72">
            <v>744.93</v>
          </cell>
        </row>
        <row r="72">
          <cell r="AY72">
            <v>744.93</v>
          </cell>
          <cell r="AZ72">
            <v>0</v>
          </cell>
        </row>
        <row r="72">
          <cell r="BD72">
            <v>12.19</v>
          </cell>
        </row>
        <row r="72">
          <cell r="BJ72">
            <v>732.74</v>
          </cell>
        </row>
        <row r="72">
          <cell r="BP72" t="str">
            <v>劳务工-劳务发放</v>
          </cell>
        </row>
        <row r="72">
          <cell r="BS72" t="str">
            <v>湘潭思泉</v>
          </cell>
        </row>
        <row r="73">
          <cell r="C73" t="str">
            <v>章志华</v>
          </cell>
          <cell r="D73" t="str">
            <v>生产制造部</v>
          </cell>
          <cell r="E73">
            <v>45929</v>
          </cell>
          <cell r="F73" t="str">
            <v>发泡操作工</v>
          </cell>
          <cell r="G73">
            <v>45929</v>
          </cell>
          <cell r="H73">
            <v>26</v>
          </cell>
          <cell r="I73">
            <v>4</v>
          </cell>
        </row>
        <row r="73">
          <cell r="L73">
            <v>431.67696</v>
          </cell>
        </row>
        <row r="73">
          <cell r="N73">
            <v>345.341568</v>
          </cell>
          <cell r="O73">
            <v>229.230769230769</v>
          </cell>
          <cell r="P73">
            <v>0</v>
          </cell>
        </row>
        <row r="73">
          <cell r="R73">
            <v>0</v>
          </cell>
        </row>
        <row r="73">
          <cell r="U73">
            <v>574.572337230769</v>
          </cell>
        </row>
        <row r="73">
          <cell r="W73">
            <v>0</v>
          </cell>
        </row>
        <row r="73">
          <cell r="AA73">
            <v>32</v>
          </cell>
          <cell r="AB73">
            <v>27.5862068965517</v>
          </cell>
        </row>
        <row r="73">
          <cell r="AD73">
            <v>30.7692307692308</v>
          </cell>
        </row>
        <row r="73">
          <cell r="AF73">
            <v>40</v>
          </cell>
        </row>
        <row r="73">
          <cell r="AM73">
            <v>704.93</v>
          </cell>
        </row>
        <row r="73">
          <cell r="AY73">
            <v>704.93</v>
          </cell>
          <cell r="AZ73">
            <v>0</v>
          </cell>
        </row>
        <row r="73">
          <cell r="BJ73">
            <v>704.93</v>
          </cell>
        </row>
        <row r="73">
          <cell r="BL73" t="str">
            <v>2025/10/6退回</v>
          </cell>
        </row>
        <row r="73">
          <cell r="BP73" t="str">
            <v>劳务工-劳务发放</v>
          </cell>
        </row>
        <row r="73">
          <cell r="BS73" t="str">
            <v>湘潭思泉</v>
          </cell>
        </row>
        <row r="74">
          <cell r="C74" t="str">
            <v>吴鑫</v>
          </cell>
          <cell r="D74" t="str">
            <v>生产制造部</v>
          </cell>
          <cell r="E74">
            <v>45929</v>
          </cell>
          <cell r="F74" t="str">
            <v>发泡操作工</v>
          </cell>
          <cell r="G74">
            <v>45929</v>
          </cell>
          <cell r="H74">
            <v>26</v>
          </cell>
          <cell r="I74">
            <v>3</v>
          </cell>
        </row>
        <row r="74">
          <cell r="L74">
            <v>333.63772</v>
          </cell>
        </row>
        <row r="74">
          <cell r="N74">
            <v>266.910176</v>
          </cell>
          <cell r="O74">
            <v>171.923076923077</v>
          </cell>
          <cell r="P74">
            <v>0</v>
          </cell>
        </row>
        <row r="74">
          <cell r="R74">
            <v>0</v>
          </cell>
        </row>
        <row r="74">
          <cell r="U74">
            <v>438.833252923077</v>
          </cell>
        </row>
        <row r="74">
          <cell r="W74">
            <v>0</v>
          </cell>
        </row>
        <row r="74">
          <cell r="AA74">
            <v>24</v>
          </cell>
          <cell r="AB74">
            <v>20.6896551724138</v>
          </cell>
        </row>
        <row r="74">
          <cell r="AD74">
            <v>23.0769230769231</v>
          </cell>
        </row>
        <row r="74">
          <cell r="AF74">
            <v>40</v>
          </cell>
        </row>
        <row r="74">
          <cell r="AJ74">
            <v>-10</v>
          </cell>
        </row>
        <row r="74">
          <cell r="AM74">
            <v>536.6</v>
          </cell>
        </row>
        <row r="74">
          <cell r="AY74">
            <v>536.6</v>
          </cell>
          <cell r="AZ74">
            <v>0</v>
          </cell>
        </row>
        <row r="74">
          <cell r="BJ74">
            <v>536.6</v>
          </cell>
        </row>
        <row r="74">
          <cell r="BL74" t="str">
            <v>2025/10/5退回</v>
          </cell>
        </row>
        <row r="74">
          <cell r="BP74" t="str">
            <v>劳务工-劳务发放</v>
          </cell>
        </row>
        <row r="74">
          <cell r="BS74" t="str">
            <v>湘潭思泉</v>
          </cell>
        </row>
        <row r="75">
          <cell r="C75" t="str">
            <v>阳为风</v>
          </cell>
          <cell r="D75" t="str">
            <v>生产制造部</v>
          </cell>
          <cell r="E75">
            <v>45904</v>
          </cell>
          <cell r="F75" t="str">
            <v>发泡操作工</v>
          </cell>
          <cell r="G75">
            <v>45904</v>
          </cell>
          <cell r="H75">
            <v>26</v>
          </cell>
          <cell r="I75">
            <v>6</v>
          </cell>
        </row>
        <row r="75">
          <cell r="L75">
            <v>756.19544</v>
          </cell>
        </row>
        <row r="75">
          <cell r="N75">
            <v>604.956352</v>
          </cell>
          <cell r="O75">
            <v>343.846153846154</v>
          </cell>
          <cell r="P75">
            <v>0</v>
          </cell>
        </row>
        <row r="75">
          <cell r="R75">
            <v>0</v>
          </cell>
        </row>
        <row r="75">
          <cell r="U75">
            <v>948.802505846154</v>
          </cell>
        </row>
        <row r="75">
          <cell r="W75">
            <v>0</v>
          </cell>
        </row>
        <row r="75">
          <cell r="AA75">
            <v>48</v>
          </cell>
          <cell r="AB75">
            <v>41.3793103448276</v>
          </cell>
        </row>
        <row r="75">
          <cell r="AD75">
            <v>46.1538461538462</v>
          </cell>
        </row>
        <row r="75">
          <cell r="AF75">
            <v>120</v>
          </cell>
        </row>
        <row r="75">
          <cell r="AM75">
            <v>1204.34</v>
          </cell>
        </row>
        <row r="75">
          <cell r="AY75">
            <v>1204.34</v>
          </cell>
          <cell r="AZ75">
            <v>0</v>
          </cell>
        </row>
        <row r="75">
          <cell r="BJ75">
            <v>1204.34</v>
          </cell>
        </row>
        <row r="75">
          <cell r="BL75" t="str">
            <v>2025/9/9退回</v>
          </cell>
        </row>
        <row r="75">
          <cell r="BP75" t="str">
            <v>劳务工-劳务发放</v>
          </cell>
        </row>
        <row r="75">
          <cell r="BS75" t="str">
            <v>湘潭思泉</v>
          </cell>
        </row>
        <row r="76">
          <cell r="C76" t="str">
            <v>熊建成</v>
          </cell>
          <cell r="D76" t="str">
            <v>生产制造部</v>
          </cell>
          <cell r="E76">
            <v>45908</v>
          </cell>
          <cell r="F76" t="str">
            <v>发泡操作工</v>
          </cell>
          <cell r="G76">
            <v>45908</v>
          </cell>
          <cell r="H76">
            <v>26</v>
          </cell>
          <cell r="I76">
            <v>5</v>
          </cell>
        </row>
        <row r="76">
          <cell r="L76">
            <v>638.3962</v>
          </cell>
        </row>
        <row r="76">
          <cell r="N76">
            <v>510.71696</v>
          </cell>
          <cell r="O76">
            <v>286.538461538462</v>
          </cell>
          <cell r="P76">
            <v>0</v>
          </cell>
        </row>
        <row r="76">
          <cell r="R76">
            <v>0</v>
          </cell>
        </row>
        <row r="76">
          <cell r="U76">
            <v>797.255421538462</v>
          </cell>
        </row>
        <row r="76">
          <cell r="W76">
            <v>0</v>
          </cell>
        </row>
        <row r="76">
          <cell r="AA76">
            <v>40</v>
          </cell>
          <cell r="AB76">
            <v>34.4827586206897</v>
          </cell>
        </row>
        <row r="76">
          <cell r="AD76">
            <v>38.4615384615385</v>
          </cell>
        </row>
        <row r="76">
          <cell r="AF76">
            <v>100</v>
          </cell>
        </row>
        <row r="76">
          <cell r="AM76">
            <v>1010.2</v>
          </cell>
        </row>
        <row r="76">
          <cell r="AY76">
            <v>1010.2</v>
          </cell>
          <cell r="AZ76">
            <v>0</v>
          </cell>
        </row>
        <row r="76">
          <cell r="BJ76">
            <v>1010.2</v>
          </cell>
        </row>
        <row r="76">
          <cell r="BL76" t="str">
            <v>2025/9/12退回</v>
          </cell>
        </row>
        <row r="76">
          <cell r="BP76" t="str">
            <v>劳务工-劳务发放</v>
          </cell>
        </row>
        <row r="76">
          <cell r="BS76" t="str">
            <v>德顺</v>
          </cell>
        </row>
        <row r="77">
          <cell r="C77" t="str">
            <v>赵卫国</v>
          </cell>
          <cell r="D77" t="str">
            <v>生产制造部</v>
          </cell>
          <cell r="E77">
            <v>45905</v>
          </cell>
          <cell r="F77" t="str">
            <v>发泡操作工</v>
          </cell>
          <cell r="G77">
            <v>45905</v>
          </cell>
          <cell r="H77">
            <v>26</v>
          </cell>
          <cell r="I77">
            <v>11</v>
          </cell>
        </row>
        <row r="77">
          <cell r="L77">
            <v>788.31164</v>
          </cell>
        </row>
        <row r="77">
          <cell r="N77">
            <v>630.649312</v>
          </cell>
          <cell r="O77">
            <v>630.384615384615</v>
          </cell>
          <cell r="P77">
            <v>0</v>
          </cell>
        </row>
        <row r="77">
          <cell r="R77">
            <v>0</v>
          </cell>
        </row>
        <row r="77">
          <cell r="U77">
            <v>1261.03392738462</v>
          </cell>
        </row>
        <row r="77">
          <cell r="W77">
            <v>261</v>
          </cell>
        </row>
        <row r="77">
          <cell r="AA77">
            <v>88</v>
          </cell>
          <cell r="AB77">
            <v>75.8620689655172</v>
          </cell>
        </row>
        <row r="77">
          <cell r="AD77">
            <v>84.6153846153846</v>
          </cell>
        </row>
        <row r="77">
          <cell r="AF77">
            <v>220</v>
          </cell>
        </row>
        <row r="77">
          <cell r="AM77">
            <v>1990.51</v>
          </cell>
        </row>
        <row r="77">
          <cell r="AY77">
            <v>1990.51</v>
          </cell>
          <cell r="AZ77">
            <v>0</v>
          </cell>
        </row>
        <row r="77">
          <cell r="BJ77">
            <v>1990.51</v>
          </cell>
        </row>
        <row r="77">
          <cell r="BL77" t="str">
            <v>2025/9/16离职</v>
          </cell>
        </row>
        <row r="77">
          <cell r="BP77" t="str">
            <v>劳务工-劳务发放</v>
          </cell>
        </row>
        <row r="77">
          <cell r="BS77" t="str">
            <v>德顺</v>
          </cell>
        </row>
        <row r="78">
          <cell r="C78" t="str">
            <v>肖秋明</v>
          </cell>
          <cell r="D78" t="str">
            <v>生产制造部</v>
          </cell>
          <cell r="E78">
            <v>45902</v>
          </cell>
          <cell r="F78" t="str">
            <v>发泡操作工</v>
          </cell>
          <cell r="G78">
            <v>45902</v>
          </cell>
          <cell r="H78">
            <v>26</v>
          </cell>
          <cell r="I78">
            <v>12</v>
          </cell>
        </row>
        <row r="78">
          <cell r="L78">
            <v>958.0524</v>
          </cell>
        </row>
        <row r="78">
          <cell r="N78">
            <v>766.44192</v>
          </cell>
          <cell r="O78">
            <v>687.692307692308</v>
          </cell>
          <cell r="P78">
            <v>0</v>
          </cell>
        </row>
        <row r="78">
          <cell r="R78">
            <v>0</v>
          </cell>
        </row>
        <row r="78">
          <cell r="U78">
            <v>1454.13422769231</v>
          </cell>
        </row>
        <row r="78">
          <cell r="W78">
            <v>264</v>
          </cell>
        </row>
        <row r="78">
          <cell r="AA78">
            <v>96</v>
          </cell>
          <cell r="AB78">
            <v>82.7586206896552</v>
          </cell>
        </row>
        <row r="78">
          <cell r="AD78">
            <v>92.3076923076923</v>
          </cell>
        </row>
        <row r="78">
          <cell r="AF78">
            <v>240</v>
          </cell>
        </row>
        <row r="78">
          <cell r="AM78">
            <v>2229.2</v>
          </cell>
        </row>
        <row r="78">
          <cell r="AY78">
            <v>2229.2</v>
          </cell>
          <cell r="AZ78">
            <v>0</v>
          </cell>
        </row>
        <row r="78">
          <cell r="BJ78">
            <v>2229.2</v>
          </cell>
        </row>
        <row r="78">
          <cell r="BL78" t="str">
            <v>2025/9/14退回</v>
          </cell>
        </row>
        <row r="78">
          <cell r="BP78" t="str">
            <v>劳务工-劳务发放</v>
          </cell>
        </row>
        <row r="78">
          <cell r="BS78" t="str">
            <v>湘潭思泉</v>
          </cell>
        </row>
        <row r="79">
          <cell r="C79" t="str">
            <v>彭雀桥</v>
          </cell>
          <cell r="D79" t="str">
            <v>生产制造部</v>
          </cell>
          <cell r="E79">
            <v>45909</v>
          </cell>
          <cell r="F79" t="str">
            <v>发泡操作工</v>
          </cell>
          <cell r="G79">
            <v>45909</v>
          </cell>
          <cell r="H79">
            <v>26</v>
          </cell>
          <cell r="I79">
            <v>6</v>
          </cell>
        </row>
        <row r="79">
          <cell r="L79">
            <v>785.83544</v>
          </cell>
        </row>
        <row r="79">
          <cell r="N79">
            <v>628.668352</v>
          </cell>
          <cell r="O79">
            <v>343.846153846154</v>
          </cell>
          <cell r="P79">
            <v>0</v>
          </cell>
        </row>
        <row r="79">
          <cell r="R79">
            <v>0</v>
          </cell>
        </row>
        <row r="79">
          <cell r="U79">
            <v>972.514505846154</v>
          </cell>
        </row>
        <row r="79">
          <cell r="W79">
            <v>0</v>
          </cell>
        </row>
        <row r="79">
          <cell r="AA79">
            <v>48</v>
          </cell>
          <cell r="AB79">
            <v>41.3793103448276</v>
          </cell>
        </row>
        <row r="79">
          <cell r="AD79">
            <v>46.1538461538462</v>
          </cell>
        </row>
        <row r="79">
          <cell r="AF79">
            <v>120</v>
          </cell>
        </row>
        <row r="79">
          <cell r="AM79">
            <v>1228.05</v>
          </cell>
        </row>
        <row r="79">
          <cell r="AY79">
            <v>1228.05</v>
          </cell>
          <cell r="AZ79">
            <v>0</v>
          </cell>
        </row>
        <row r="79">
          <cell r="BJ79">
            <v>1228.05</v>
          </cell>
        </row>
        <row r="79">
          <cell r="BL79" t="str">
            <v>2025/9/15退回</v>
          </cell>
        </row>
        <row r="79">
          <cell r="BP79" t="str">
            <v>劳务工-劳务发放</v>
          </cell>
        </row>
        <row r="79">
          <cell r="BS79" t="str">
            <v>湘潭思泉</v>
          </cell>
        </row>
        <row r="80">
          <cell r="C80" t="str">
            <v>刘光林</v>
          </cell>
          <cell r="D80" t="str">
            <v>生产制造部</v>
          </cell>
          <cell r="E80">
            <v>45916</v>
          </cell>
          <cell r="F80" t="str">
            <v>发泡操作工</v>
          </cell>
          <cell r="G80">
            <v>45916</v>
          </cell>
          <cell r="H80">
            <v>26</v>
          </cell>
          <cell r="I80">
            <v>2.5</v>
          </cell>
        </row>
        <row r="80">
          <cell r="L80">
            <v>268.886176</v>
          </cell>
        </row>
        <row r="80">
          <cell r="N80">
            <v>215.1089408</v>
          </cell>
          <cell r="O80">
            <v>143.269230769231</v>
          </cell>
          <cell r="P80">
            <v>0</v>
          </cell>
        </row>
        <row r="80">
          <cell r="R80">
            <v>0</v>
          </cell>
        </row>
        <row r="80">
          <cell r="U80">
            <v>358.378171569231</v>
          </cell>
        </row>
        <row r="80">
          <cell r="W80">
            <v>0</v>
          </cell>
        </row>
        <row r="80">
          <cell r="AA80">
            <v>20</v>
          </cell>
          <cell r="AB80">
            <v>17.2413793103448</v>
          </cell>
        </row>
        <row r="80">
          <cell r="AD80">
            <v>19.2307692307692</v>
          </cell>
        </row>
        <row r="80">
          <cell r="AF80">
            <v>40</v>
          </cell>
        </row>
        <row r="80">
          <cell r="AM80">
            <v>454.85</v>
          </cell>
        </row>
        <row r="80">
          <cell r="AY80">
            <v>454.85</v>
          </cell>
          <cell r="AZ80">
            <v>0</v>
          </cell>
        </row>
        <row r="80">
          <cell r="BJ80">
            <v>454.85</v>
          </cell>
        </row>
        <row r="80">
          <cell r="BL80" t="str">
            <v>2025/9/19退回</v>
          </cell>
        </row>
        <row r="80">
          <cell r="BP80" t="str">
            <v>劳务工-劳务发放</v>
          </cell>
        </row>
        <row r="80">
          <cell r="BS80" t="str">
            <v>德顺</v>
          </cell>
        </row>
        <row r="81">
          <cell r="C81" t="str">
            <v>易江峰</v>
          </cell>
          <cell r="D81" t="str">
            <v>生产制造部</v>
          </cell>
          <cell r="E81">
            <v>45903</v>
          </cell>
          <cell r="F81" t="str">
            <v>发泡操作工</v>
          </cell>
          <cell r="G81">
            <v>45903</v>
          </cell>
          <cell r="H81">
            <v>26</v>
          </cell>
          <cell r="I81">
            <v>19</v>
          </cell>
        </row>
        <row r="81">
          <cell r="L81">
            <v>1740.58556</v>
          </cell>
        </row>
        <row r="81">
          <cell r="N81">
            <v>1392.468448</v>
          </cell>
          <cell r="O81">
            <v>1088.84615384615</v>
          </cell>
          <cell r="P81">
            <v>0</v>
          </cell>
        </row>
        <row r="81">
          <cell r="R81">
            <v>0</v>
          </cell>
        </row>
        <row r="81">
          <cell r="U81">
            <v>2481.31460184615</v>
          </cell>
        </row>
        <row r="81">
          <cell r="W81">
            <v>276</v>
          </cell>
        </row>
        <row r="81">
          <cell r="AA81">
            <v>152</v>
          </cell>
          <cell r="AB81">
            <v>131.034482758621</v>
          </cell>
        </row>
        <row r="81">
          <cell r="AD81">
            <v>146.153846153846</v>
          </cell>
        </row>
        <row r="81">
          <cell r="AF81">
            <v>380</v>
          </cell>
        </row>
        <row r="81">
          <cell r="AM81">
            <v>3566.5</v>
          </cell>
        </row>
        <row r="81">
          <cell r="AY81">
            <v>3566.5</v>
          </cell>
          <cell r="AZ81">
            <v>0</v>
          </cell>
        </row>
        <row r="81">
          <cell r="BJ81">
            <v>3566.5</v>
          </cell>
        </row>
        <row r="81">
          <cell r="BL81" t="str">
            <v>2025/9/22离职</v>
          </cell>
        </row>
        <row r="81">
          <cell r="BP81" t="str">
            <v>劳务工-劳务发放</v>
          </cell>
        </row>
        <row r="81">
          <cell r="BS81" t="str">
            <v>湘潭思泉</v>
          </cell>
        </row>
        <row r="82">
          <cell r="C82" t="str">
            <v>王明</v>
          </cell>
          <cell r="D82" t="str">
            <v>生产制造部</v>
          </cell>
          <cell r="E82">
            <v>45677</v>
          </cell>
          <cell r="F82" t="str">
            <v>发泡操作工</v>
          </cell>
          <cell r="G82">
            <v>45901</v>
          </cell>
          <cell r="H82">
            <v>26</v>
          </cell>
          <cell r="I82">
            <v>1.5</v>
          </cell>
        </row>
        <row r="82">
          <cell r="N82">
            <v>92.71886</v>
          </cell>
          <cell r="O82">
            <v>85.9615384615386</v>
          </cell>
          <cell r="P82">
            <v>0</v>
          </cell>
        </row>
        <row r="82">
          <cell r="R82">
            <v>0</v>
          </cell>
        </row>
        <row r="82">
          <cell r="U82">
            <v>178.680398461539</v>
          </cell>
        </row>
        <row r="82">
          <cell r="W82">
            <v>0</v>
          </cell>
        </row>
        <row r="82">
          <cell r="AA82">
            <v>12</v>
          </cell>
          <cell r="AB82">
            <v>10.3448275862069</v>
          </cell>
        </row>
        <row r="82">
          <cell r="AD82">
            <v>46.1538461538462</v>
          </cell>
        </row>
        <row r="82">
          <cell r="AF82">
            <v>20</v>
          </cell>
        </row>
        <row r="82">
          <cell r="AJ82">
            <v>-10</v>
          </cell>
        </row>
        <row r="82">
          <cell r="AM82">
            <v>257.18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257.18</v>
          </cell>
          <cell r="AZ82">
            <v>0</v>
          </cell>
        </row>
        <row r="82">
          <cell r="BB82">
            <v>0</v>
          </cell>
          <cell r="BC82">
            <v>0</v>
          </cell>
        </row>
        <row r="82">
          <cell r="BJ82">
            <v>257.18</v>
          </cell>
        </row>
        <row r="82">
          <cell r="BL82" t="str">
            <v>2025/9/3退回</v>
          </cell>
          <cell r="BM82">
            <v>16.3288888888889</v>
          </cell>
          <cell r="BN82">
            <v>16.3288888888889</v>
          </cell>
        </row>
        <row r="82">
          <cell r="BP82" t="str">
            <v>劳务工-劳务发放</v>
          </cell>
          <cell r="BQ82">
            <v>0</v>
          </cell>
          <cell r="BR82" t="str">
            <v>430221199404100811</v>
          </cell>
          <cell r="BS82" t="str">
            <v>湖南诚展</v>
          </cell>
        </row>
        <row r="83">
          <cell r="C83" t="str">
            <v>林虎</v>
          </cell>
          <cell r="D83" t="str">
            <v>生产制造部</v>
          </cell>
          <cell r="E83">
            <v>41904</v>
          </cell>
          <cell r="F83" t="str">
            <v>支援发泡</v>
          </cell>
          <cell r="G83">
            <v>45901</v>
          </cell>
          <cell r="H83">
            <v>26</v>
          </cell>
          <cell r="I83">
            <v>28</v>
          </cell>
        </row>
        <row r="83">
          <cell r="N83">
            <v>2767.4556</v>
          </cell>
          <cell r="O83">
            <v>1604.61538461538</v>
          </cell>
          <cell r="P83">
            <v>100</v>
          </cell>
        </row>
        <row r="83">
          <cell r="R83">
            <v>300</v>
          </cell>
        </row>
        <row r="83">
          <cell r="U83">
            <v>4772.07098461538</v>
          </cell>
        </row>
        <row r="83">
          <cell r="W83">
            <v>270</v>
          </cell>
          <cell r="X83">
            <v>200</v>
          </cell>
        </row>
        <row r="83">
          <cell r="AA83">
            <v>224</v>
          </cell>
          <cell r="AB83">
            <v>150</v>
          </cell>
        </row>
        <row r="83">
          <cell r="AD83">
            <v>300</v>
          </cell>
        </row>
        <row r="83">
          <cell r="AF83">
            <v>560</v>
          </cell>
        </row>
        <row r="83">
          <cell r="AJ83">
            <v>-10</v>
          </cell>
        </row>
        <row r="83">
          <cell r="AM83">
            <v>6466.07</v>
          </cell>
          <cell r="AN83">
            <v>348.8</v>
          </cell>
          <cell r="AO83">
            <v>87.2</v>
          </cell>
          <cell r="AP83">
            <v>13.08</v>
          </cell>
          <cell r="AQ83">
            <v>15</v>
          </cell>
          <cell r="AR83">
            <v>218</v>
          </cell>
          <cell r="AS83">
            <v>0</v>
          </cell>
        </row>
        <row r="83">
          <cell r="AY83">
            <v>5783.99</v>
          </cell>
          <cell r="AZ83">
            <v>23.97</v>
          </cell>
        </row>
        <row r="83">
          <cell r="BB83">
            <v>0</v>
          </cell>
          <cell r="BC83">
            <v>0</v>
          </cell>
          <cell r="BD83">
            <v>30.6</v>
          </cell>
        </row>
        <row r="83">
          <cell r="BJ83">
            <v>5729.42</v>
          </cell>
        </row>
        <row r="83">
          <cell r="BM83">
            <v>21.9934353741497</v>
          </cell>
          <cell r="BN83">
            <v>19.4878231292517</v>
          </cell>
          <cell r="BO83" t="str">
            <v>430321197201117871</v>
          </cell>
          <cell r="BP83" t="str">
            <v>合同工</v>
          </cell>
          <cell r="BQ83">
            <v>667.08</v>
          </cell>
          <cell r="BR83" t="str">
            <v>430321197201117871</v>
          </cell>
          <cell r="BS83" t="str">
            <v>湖南荣昌</v>
          </cell>
        </row>
        <row r="84">
          <cell r="C84" t="str">
            <v>郭正军</v>
          </cell>
          <cell r="D84" t="str">
            <v>生产制造部</v>
          </cell>
          <cell r="E84">
            <v>44712</v>
          </cell>
          <cell r="F84" t="str">
            <v>支援发泡</v>
          </cell>
          <cell r="G84">
            <v>45901</v>
          </cell>
          <cell r="H84">
            <v>26</v>
          </cell>
          <cell r="I84">
            <v>28</v>
          </cell>
        </row>
        <row r="84">
          <cell r="N84">
            <v>3146.57872</v>
          </cell>
          <cell r="O84">
            <v>1604.61538461538</v>
          </cell>
          <cell r="P84">
            <v>0</v>
          </cell>
        </row>
        <row r="84">
          <cell r="R84">
            <v>300</v>
          </cell>
        </row>
        <row r="84">
          <cell r="U84">
            <v>5051.19410461538</v>
          </cell>
        </row>
        <row r="84">
          <cell r="W84">
            <v>270</v>
          </cell>
          <cell r="X84">
            <v>60</v>
          </cell>
        </row>
        <row r="84">
          <cell r="AA84">
            <v>224</v>
          </cell>
          <cell r="AB84">
            <v>150</v>
          </cell>
        </row>
        <row r="84">
          <cell r="AD84">
            <v>300</v>
          </cell>
        </row>
        <row r="84">
          <cell r="AF84">
            <v>560</v>
          </cell>
        </row>
        <row r="84">
          <cell r="AJ84">
            <v>-20</v>
          </cell>
        </row>
        <row r="84">
          <cell r="AM84">
            <v>6595.19</v>
          </cell>
          <cell r="AN84">
            <v>344.64</v>
          </cell>
          <cell r="AO84">
            <v>86.16</v>
          </cell>
          <cell r="AP84">
            <v>12.92</v>
          </cell>
          <cell r="AQ84">
            <v>15</v>
          </cell>
        </row>
        <row r="84">
          <cell r="AY84">
            <v>6136.47</v>
          </cell>
          <cell r="AZ84">
            <v>34.55</v>
          </cell>
        </row>
        <row r="84">
          <cell r="BB84">
            <v>0</v>
          </cell>
          <cell r="BC84">
            <v>0</v>
          </cell>
        </row>
        <row r="84">
          <cell r="BJ84">
            <v>6101.92</v>
          </cell>
        </row>
        <row r="84">
          <cell r="BM84">
            <v>22.432619047619</v>
          </cell>
          <cell r="BN84">
            <v>20.7548299319728</v>
          </cell>
          <cell r="BO84" t="str">
            <v>43022119740226651X</v>
          </cell>
          <cell r="BP84" t="str">
            <v>劳务工</v>
          </cell>
          <cell r="BQ84">
            <v>443.72</v>
          </cell>
          <cell r="BR84" t="str">
            <v>43022119740226651X</v>
          </cell>
          <cell r="BS84" t="str">
            <v>鑫起</v>
          </cell>
        </row>
        <row r="85">
          <cell r="C85" t="str">
            <v>刘志平</v>
          </cell>
          <cell r="D85" t="str">
            <v>生产制造部</v>
          </cell>
          <cell r="E85">
            <v>41253</v>
          </cell>
          <cell r="F85" t="str">
            <v>支援发泡</v>
          </cell>
          <cell r="G85">
            <v>45901</v>
          </cell>
          <cell r="H85">
            <v>26</v>
          </cell>
          <cell r="I85">
            <v>27</v>
          </cell>
        </row>
        <row r="85">
          <cell r="N85">
            <v>2901.84476</v>
          </cell>
          <cell r="O85">
            <v>1547.30769230769</v>
          </cell>
          <cell r="P85">
            <v>50</v>
          </cell>
        </row>
        <row r="85">
          <cell r="R85">
            <v>200</v>
          </cell>
        </row>
        <row r="85">
          <cell r="U85">
            <v>4699.15245230769</v>
          </cell>
        </row>
        <row r="85">
          <cell r="W85">
            <v>270</v>
          </cell>
          <cell r="X85">
            <v>240</v>
          </cell>
        </row>
        <row r="85">
          <cell r="AA85">
            <v>216</v>
          </cell>
          <cell r="AB85">
            <v>150</v>
          </cell>
        </row>
        <row r="85">
          <cell r="AD85">
            <v>200</v>
          </cell>
        </row>
        <row r="85">
          <cell r="AF85">
            <v>540</v>
          </cell>
        </row>
        <row r="85">
          <cell r="AM85">
            <v>6315.15</v>
          </cell>
          <cell r="AN85">
            <v>401.6</v>
          </cell>
          <cell r="AO85">
            <v>100.4</v>
          </cell>
          <cell r="AP85">
            <v>15.06</v>
          </cell>
          <cell r="AQ85">
            <v>15</v>
          </cell>
          <cell r="AR85">
            <v>251</v>
          </cell>
        </row>
        <row r="85">
          <cell r="AY85">
            <v>5532.09</v>
          </cell>
          <cell r="AZ85">
            <v>0</v>
          </cell>
        </row>
        <row r="85">
          <cell r="BB85">
            <v>0</v>
          </cell>
          <cell r="BC85">
            <v>0</v>
          </cell>
          <cell r="BD85">
            <v>30.6</v>
          </cell>
        </row>
        <row r="85">
          <cell r="BJ85">
            <v>5501.49</v>
          </cell>
        </row>
        <row r="85">
          <cell r="BM85">
            <v>22.2756613756614</v>
          </cell>
          <cell r="BN85">
            <v>19.4056084656085</v>
          </cell>
          <cell r="BO85" t="str">
            <v>430481199112246971</v>
          </cell>
          <cell r="BP85" t="str">
            <v>合同工</v>
          </cell>
          <cell r="BQ85">
            <v>768.06</v>
          </cell>
          <cell r="BR85" t="str">
            <v>430481199112246971</v>
          </cell>
          <cell r="BS85" t="str">
            <v>湖南荣昌</v>
          </cell>
        </row>
        <row r="86">
          <cell r="C86" t="str">
            <v>冉景斌</v>
          </cell>
          <cell r="D86" t="str">
            <v>生产制造部</v>
          </cell>
          <cell r="E86">
            <v>41396</v>
          </cell>
          <cell r="F86" t="str">
            <v>支援发泡</v>
          </cell>
          <cell r="G86">
            <v>45901</v>
          </cell>
          <cell r="H86">
            <v>26</v>
          </cell>
          <cell r="I86">
            <v>28</v>
          </cell>
        </row>
        <row r="86">
          <cell r="N86">
            <v>3146.57872</v>
          </cell>
          <cell r="O86">
            <v>1604.61538461538</v>
          </cell>
          <cell r="P86">
            <v>150</v>
          </cell>
        </row>
        <row r="86">
          <cell r="R86">
            <v>300</v>
          </cell>
        </row>
        <row r="86">
          <cell r="U86">
            <v>5201.19410461538</v>
          </cell>
        </row>
        <row r="86">
          <cell r="W86">
            <v>270</v>
          </cell>
          <cell r="X86">
            <v>240</v>
          </cell>
        </row>
        <row r="86">
          <cell r="AA86">
            <v>224</v>
          </cell>
          <cell r="AB86">
            <v>150</v>
          </cell>
        </row>
        <row r="86">
          <cell r="AD86">
            <v>200</v>
          </cell>
        </row>
        <row r="86">
          <cell r="AF86">
            <v>560</v>
          </cell>
        </row>
        <row r="86">
          <cell r="AJ86">
            <v>-10</v>
          </cell>
        </row>
        <row r="86">
          <cell r="AM86">
            <v>6835.19</v>
          </cell>
          <cell r="AN86">
            <v>350.4</v>
          </cell>
          <cell r="AO86">
            <v>87.6</v>
          </cell>
          <cell r="AP86">
            <v>13.14</v>
          </cell>
          <cell r="AQ86">
            <v>15</v>
          </cell>
          <cell r="AR86">
            <v>219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6">
          <cell r="AY86">
            <v>6150.05</v>
          </cell>
          <cell r="AZ86">
            <v>0</v>
          </cell>
        </row>
        <row r="86">
          <cell r="BB86">
            <v>0</v>
          </cell>
          <cell r="BC86">
            <v>0</v>
          </cell>
        </row>
        <row r="86">
          <cell r="BJ86">
            <v>6150.05</v>
          </cell>
        </row>
        <row r="86">
          <cell r="BM86">
            <v>23.2489455782313</v>
          </cell>
          <cell r="BN86">
            <v>20.918537414966</v>
          </cell>
          <cell r="BO86" t="str">
            <v>522128196705130837</v>
          </cell>
          <cell r="BP86" t="str">
            <v>合同工</v>
          </cell>
          <cell r="BQ86">
            <v>670.14</v>
          </cell>
          <cell r="BR86" t="str">
            <v>522128196705130837</v>
          </cell>
          <cell r="BS86" t="str">
            <v>湖南荣昌</v>
          </cell>
        </row>
        <row r="87">
          <cell r="C87" t="str">
            <v>马凤</v>
          </cell>
          <cell r="D87" t="str">
            <v>生产制造部</v>
          </cell>
          <cell r="E87">
            <v>45705</v>
          </cell>
          <cell r="F87" t="str">
            <v>发泡操作工</v>
          </cell>
          <cell r="G87">
            <v>45901</v>
          </cell>
          <cell r="H87">
            <v>26</v>
          </cell>
          <cell r="I87">
            <v>27</v>
          </cell>
        </row>
        <row r="87">
          <cell r="M87">
            <v>128.045165925926</v>
          </cell>
          <cell r="N87">
            <v>3157.21948</v>
          </cell>
          <cell r="O87">
            <v>1547.30769230769</v>
          </cell>
          <cell r="P87">
            <v>300</v>
          </cell>
        </row>
        <row r="87">
          <cell r="R87">
            <v>300</v>
          </cell>
        </row>
        <row r="87">
          <cell r="U87">
            <v>5304.52717230769</v>
          </cell>
        </row>
        <row r="87">
          <cell r="W87">
            <v>291</v>
          </cell>
        </row>
        <row r="87">
          <cell r="Z87">
            <v>500</v>
          </cell>
          <cell r="AA87">
            <v>216</v>
          </cell>
          <cell r="AB87">
            <v>150</v>
          </cell>
        </row>
        <row r="87">
          <cell r="AD87">
            <v>200</v>
          </cell>
        </row>
        <row r="87">
          <cell r="AF87">
            <v>540</v>
          </cell>
        </row>
        <row r="87">
          <cell r="AJ87">
            <v>-20</v>
          </cell>
        </row>
        <row r="87">
          <cell r="AM87">
            <v>7181.53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7">
          <cell r="AY87">
            <v>7181.53</v>
          </cell>
          <cell r="AZ87">
            <v>0</v>
          </cell>
        </row>
        <row r="87">
          <cell r="BB87">
            <v>0</v>
          </cell>
          <cell r="BC87">
            <v>0</v>
          </cell>
          <cell r="BD87">
            <v>72.98</v>
          </cell>
        </row>
        <row r="87">
          <cell r="BJ87">
            <v>7108.55</v>
          </cell>
        </row>
        <row r="87">
          <cell r="BM87">
            <v>25.3316754850088</v>
          </cell>
          <cell r="BN87">
            <v>25.0742504409171</v>
          </cell>
        </row>
        <row r="87">
          <cell r="BP87" t="str">
            <v>劳务工-劳务发放</v>
          </cell>
          <cell r="BQ87">
            <v>0</v>
          </cell>
          <cell r="BR87" t="str">
            <v>430321199306139048</v>
          </cell>
          <cell r="BS87" t="str">
            <v>湘潭思泉</v>
          </cell>
        </row>
        <row r="88">
          <cell r="C88" t="str">
            <v>彭健</v>
          </cell>
          <cell r="D88" t="str">
            <v>技术质量部</v>
          </cell>
          <cell r="E88">
            <v>41701</v>
          </cell>
          <cell r="F88" t="str">
            <v>发泡检验员</v>
          </cell>
          <cell r="G88">
            <v>45901</v>
          </cell>
          <cell r="H88">
            <v>26</v>
          </cell>
          <cell r="I88">
            <v>29</v>
          </cell>
        </row>
        <row r="88">
          <cell r="M88">
            <v>108.505365517241</v>
          </cell>
          <cell r="N88">
            <v>2846.6556</v>
          </cell>
          <cell r="O88">
            <v>1661.92307692308</v>
          </cell>
          <cell r="P88">
            <v>0</v>
          </cell>
        </row>
        <row r="88">
          <cell r="R88">
            <v>300</v>
          </cell>
        </row>
        <row r="88">
          <cell r="U88">
            <v>5235.57701692308</v>
          </cell>
        </row>
        <row r="88">
          <cell r="W88">
            <v>249</v>
          </cell>
          <cell r="X88">
            <v>220</v>
          </cell>
        </row>
        <row r="88">
          <cell r="AA88">
            <v>232</v>
          </cell>
          <cell r="AB88">
            <v>150</v>
          </cell>
        </row>
        <row r="88">
          <cell r="AD88">
            <v>200</v>
          </cell>
        </row>
        <row r="88">
          <cell r="AF88">
            <v>580</v>
          </cell>
        </row>
        <row r="88">
          <cell r="AM88">
            <v>6866.58</v>
          </cell>
          <cell r="AN88">
            <v>344.64</v>
          </cell>
          <cell r="AO88">
            <v>86.16</v>
          </cell>
          <cell r="AP88">
            <v>12.92</v>
          </cell>
          <cell r="AQ88">
            <v>15</v>
          </cell>
          <cell r="AR88">
            <v>205</v>
          </cell>
        </row>
        <row r="88">
          <cell r="AY88">
            <v>6202.86</v>
          </cell>
          <cell r="AZ88">
            <v>36.53</v>
          </cell>
        </row>
        <row r="88">
          <cell r="BB88">
            <v>0</v>
          </cell>
          <cell r="BC88">
            <v>0</v>
          </cell>
        </row>
        <row r="88">
          <cell r="BJ88">
            <v>6166.33</v>
          </cell>
        </row>
        <row r="88">
          <cell r="BM88">
            <v>22.5503448275862</v>
          </cell>
          <cell r="BN88">
            <v>20.2506732348112</v>
          </cell>
          <cell r="BO88" t="str">
            <v>430281198712019195</v>
          </cell>
          <cell r="BP88" t="str">
            <v>合同工</v>
          </cell>
          <cell r="BQ88">
            <v>648.72</v>
          </cell>
          <cell r="BR88" t="str">
            <v>430281198712019195</v>
          </cell>
          <cell r="BS88" t="str">
            <v>湖南荣昌</v>
          </cell>
        </row>
        <row r="89">
          <cell r="C89" t="str">
            <v>李需</v>
          </cell>
          <cell r="D89" t="str">
            <v>生产制造部</v>
          </cell>
          <cell r="E89">
            <v>45591</v>
          </cell>
          <cell r="F89" t="str">
            <v>发泡检验员</v>
          </cell>
          <cell r="G89">
            <v>45901</v>
          </cell>
          <cell r="H89">
            <v>26</v>
          </cell>
          <cell r="I89">
            <v>29</v>
          </cell>
        </row>
        <row r="89">
          <cell r="M89">
            <v>125.635102068966</v>
          </cell>
          <cell r="N89">
            <v>3343.41796</v>
          </cell>
          <cell r="O89">
            <v>1661.92307692308</v>
          </cell>
          <cell r="P89">
            <v>0</v>
          </cell>
        </row>
        <row r="89">
          <cell r="R89">
            <v>300</v>
          </cell>
        </row>
        <row r="89">
          <cell r="U89">
            <v>5806.85373092308</v>
          </cell>
        </row>
        <row r="89">
          <cell r="W89">
            <v>258</v>
          </cell>
        </row>
        <row r="89">
          <cell r="AA89">
            <v>232</v>
          </cell>
          <cell r="AB89">
            <v>150</v>
          </cell>
        </row>
        <row r="89">
          <cell r="AD89">
            <v>200</v>
          </cell>
        </row>
        <row r="89">
          <cell r="AF89">
            <v>580</v>
          </cell>
        </row>
        <row r="89">
          <cell r="AJ89">
            <v>-10</v>
          </cell>
        </row>
        <row r="89">
          <cell r="AM89">
            <v>7216.85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89">
          <cell r="AY89">
            <v>7216.85</v>
          </cell>
          <cell r="AZ89">
            <v>0</v>
          </cell>
        </row>
        <row r="89">
          <cell r="BB89">
            <v>0</v>
          </cell>
          <cell r="BC89">
            <v>0</v>
          </cell>
        </row>
        <row r="89">
          <cell r="BJ89">
            <v>7216.85</v>
          </cell>
        </row>
        <row r="89">
          <cell r="BM89">
            <v>23.7006568144499</v>
          </cell>
          <cell r="BN89">
            <v>23.7006568144499</v>
          </cell>
          <cell r="BO89" t="str">
            <v>430281198610134520</v>
          </cell>
          <cell r="BP89" t="str">
            <v>劳务工-劳务发放</v>
          </cell>
          <cell r="BQ89">
            <v>0</v>
          </cell>
          <cell r="BR89" t="str">
            <v>430281198610134520</v>
          </cell>
          <cell r="BS89" t="str">
            <v>湖南诚展</v>
          </cell>
        </row>
        <row r="90">
          <cell r="C90" t="str">
            <v>卫伟伟</v>
          </cell>
          <cell r="D90" t="str">
            <v>生产制造部</v>
          </cell>
          <cell r="E90">
            <v>45771</v>
          </cell>
          <cell r="F90" t="str">
            <v>发泡操作工</v>
          </cell>
          <cell r="G90">
            <v>45901</v>
          </cell>
          <cell r="H90">
            <v>26</v>
          </cell>
          <cell r="I90">
            <v>28</v>
          </cell>
        </row>
        <row r="90">
          <cell r="M90">
            <v>125.562097142857</v>
          </cell>
          <cell r="N90">
            <v>3215.73872</v>
          </cell>
          <cell r="O90">
            <v>1604.61538461538</v>
          </cell>
          <cell r="P90">
            <v>0</v>
          </cell>
        </row>
        <row r="90">
          <cell r="R90">
            <v>300</v>
          </cell>
        </row>
        <row r="90">
          <cell r="U90">
            <v>5602.71491261538</v>
          </cell>
        </row>
        <row r="90">
          <cell r="W90">
            <v>255</v>
          </cell>
        </row>
        <row r="90">
          <cell r="AA90">
            <v>224</v>
          </cell>
          <cell r="AB90">
            <v>150</v>
          </cell>
        </row>
        <row r="90">
          <cell r="AD90">
            <v>200</v>
          </cell>
        </row>
        <row r="90">
          <cell r="AF90">
            <v>560</v>
          </cell>
        </row>
        <row r="90">
          <cell r="AJ90">
            <v>-10</v>
          </cell>
        </row>
        <row r="90">
          <cell r="AM90">
            <v>6981.71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0">
          <cell r="AY90">
            <v>6981.71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6981.71</v>
          </cell>
        </row>
        <row r="90">
          <cell r="BL90" t="str">
            <v>2025/9/30离职</v>
          </cell>
          <cell r="BM90">
            <v>23.7473129251701</v>
          </cell>
          <cell r="BN90">
            <v>23.7473129251701</v>
          </cell>
        </row>
        <row r="90">
          <cell r="BP90" t="str">
            <v>劳务工-劳务发放</v>
          </cell>
          <cell r="BQ90">
            <v>0</v>
          </cell>
          <cell r="BR90" t="str">
            <v>43020319780267533</v>
          </cell>
          <cell r="BS90" t="str">
            <v>湘潭思泉</v>
          </cell>
        </row>
        <row r="91">
          <cell r="C91" t="str">
            <v>彭智勇</v>
          </cell>
          <cell r="D91" t="str">
            <v>生产制造部</v>
          </cell>
          <cell r="E91">
            <v>45727</v>
          </cell>
          <cell r="F91" t="str">
            <v>发泡操作工</v>
          </cell>
          <cell r="G91">
            <v>45901</v>
          </cell>
          <cell r="H91">
            <v>26</v>
          </cell>
          <cell r="I91">
            <v>29</v>
          </cell>
        </row>
        <row r="91">
          <cell r="M91">
            <v>124.613033103448</v>
          </cell>
          <cell r="N91">
            <v>3313.77796</v>
          </cell>
          <cell r="O91">
            <v>1661.92307692308</v>
          </cell>
          <cell r="P91">
            <v>0</v>
          </cell>
        </row>
        <row r="91">
          <cell r="R91">
            <v>300</v>
          </cell>
        </row>
        <row r="91">
          <cell r="U91">
            <v>5772.76773092308</v>
          </cell>
        </row>
        <row r="91">
          <cell r="W91">
            <v>240</v>
          </cell>
        </row>
        <row r="91">
          <cell r="AA91">
            <v>232</v>
          </cell>
          <cell r="AB91">
            <v>150</v>
          </cell>
        </row>
        <row r="91">
          <cell r="AD91">
            <v>200</v>
          </cell>
        </row>
        <row r="91">
          <cell r="AF91">
            <v>580</v>
          </cell>
        </row>
        <row r="91">
          <cell r="AJ91">
            <v>-20</v>
          </cell>
        </row>
        <row r="91">
          <cell r="AM91">
            <v>7154.77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1">
          <cell r="AY91">
            <v>7154.77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7154.77</v>
          </cell>
        </row>
        <row r="91">
          <cell r="BM91">
            <v>23.4967816091954</v>
          </cell>
          <cell r="BN91">
            <v>23.4967816091954</v>
          </cell>
        </row>
        <row r="91">
          <cell r="BP91" t="str">
            <v>劳务工-劳务发放</v>
          </cell>
          <cell r="BQ91">
            <v>0</v>
          </cell>
          <cell r="BR91" t="str">
            <v>43042419881011101X</v>
          </cell>
          <cell r="BS91" t="str">
            <v>湘潭思泉</v>
          </cell>
        </row>
        <row r="92">
          <cell r="C92" t="str">
            <v>易任红</v>
          </cell>
          <cell r="D92" t="str">
            <v>生产制造部</v>
          </cell>
          <cell r="E92">
            <v>41332</v>
          </cell>
          <cell r="F92" t="str">
            <v>发泡操作工</v>
          </cell>
          <cell r="G92">
            <v>45901</v>
          </cell>
          <cell r="H92">
            <v>26</v>
          </cell>
          <cell r="I92">
            <v>29</v>
          </cell>
        </row>
        <row r="92">
          <cell r="N92">
            <v>3254.49796</v>
          </cell>
          <cell r="O92">
            <v>1661.92307692308</v>
          </cell>
          <cell r="P92">
            <v>100</v>
          </cell>
        </row>
        <row r="92">
          <cell r="R92">
            <v>300</v>
          </cell>
        </row>
        <row r="92">
          <cell r="U92">
            <v>5316.42103692308</v>
          </cell>
        </row>
        <row r="92">
          <cell r="W92">
            <v>270</v>
          </cell>
          <cell r="X92">
            <v>240</v>
          </cell>
        </row>
        <row r="92">
          <cell r="AA92">
            <v>232</v>
          </cell>
          <cell r="AB92">
            <v>150</v>
          </cell>
        </row>
        <row r="92">
          <cell r="AD92">
            <v>200</v>
          </cell>
        </row>
        <row r="92">
          <cell r="AF92">
            <v>580</v>
          </cell>
        </row>
        <row r="92">
          <cell r="AM92">
            <v>6988.42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2">
          <cell r="AY92">
            <v>6988.42</v>
          </cell>
          <cell r="AZ92">
            <v>32.18</v>
          </cell>
        </row>
        <row r="92">
          <cell r="BB92">
            <v>0</v>
          </cell>
          <cell r="BC92">
            <v>0</v>
          </cell>
        </row>
        <row r="92">
          <cell r="BJ92">
            <v>6956.24</v>
          </cell>
        </row>
        <row r="92">
          <cell r="BM92">
            <v>30.1225</v>
          </cell>
          <cell r="BN92">
            <v>29.9837931034483</v>
          </cell>
          <cell r="BO92" t="str">
            <v>430211196612110014</v>
          </cell>
          <cell r="BP92" t="str">
            <v>劳务工</v>
          </cell>
          <cell r="BQ92">
            <v>0</v>
          </cell>
          <cell r="BR92" t="str">
            <v>430211196612110014</v>
          </cell>
          <cell r="BS92" t="str">
            <v>湘潭思泉</v>
          </cell>
        </row>
        <row r="93">
          <cell r="C93" t="str">
            <v>伍志强</v>
          </cell>
          <cell r="D93" t="str">
            <v>生产制造部</v>
          </cell>
          <cell r="E93">
            <v>43242</v>
          </cell>
          <cell r="F93" t="str">
            <v>支援发泡</v>
          </cell>
          <cell r="G93">
            <v>45901</v>
          </cell>
          <cell r="H93">
            <v>26</v>
          </cell>
          <cell r="I93">
            <v>30</v>
          </cell>
        </row>
        <row r="93">
          <cell r="M93">
            <v>103.517906666667</v>
          </cell>
          <cell r="N93">
            <v>3105.5372</v>
          </cell>
          <cell r="O93">
            <v>1719.23076923077</v>
          </cell>
          <cell r="P93">
            <v>100</v>
          </cell>
        </row>
        <row r="93">
          <cell r="R93">
            <v>300</v>
          </cell>
        </row>
        <row r="93">
          <cell r="U93">
            <v>5224.76796923077</v>
          </cell>
        </row>
        <row r="93">
          <cell r="W93">
            <v>270</v>
          </cell>
          <cell r="X93">
            <v>140</v>
          </cell>
        </row>
        <row r="93">
          <cell r="AA93">
            <v>240</v>
          </cell>
          <cell r="AB93">
            <v>150</v>
          </cell>
        </row>
        <row r="93">
          <cell r="AD93">
            <v>200</v>
          </cell>
        </row>
        <row r="93">
          <cell r="AF93">
            <v>600</v>
          </cell>
        </row>
        <row r="93">
          <cell r="AJ93">
            <v>-10</v>
          </cell>
        </row>
        <row r="93">
          <cell r="AM93">
            <v>6814.77</v>
          </cell>
          <cell r="AN93">
            <v>551.12</v>
          </cell>
          <cell r="AO93">
            <v>137.78</v>
          </cell>
          <cell r="AP93">
            <v>20.67</v>
          </cell>
          <cell r="AQ93">
            <v>15</v>
          </cell>
        </row>
        <row r="93">
          <cell r="AY93">
            <v>6090.2</v>
          </cell>
          <cell r="AZ93">
            <v>0</v>
          </cell>
        </row>
        <row r="93">
          <cell r="BB93">
            <v>0</v>
          </cell>
          <cell r="BC93">
            <v>0</v>
          </cell>
          <cell r="BD93">
            <v>43.4</v>
          </cell>
        </row>
        <row r="93">
          <cell r="BJ93">
            <v>6046.8</v>
          </cell>
        </row>
        <row r="93">
          <cell r="BM93">
            <v>28.394875</v>
          </cell>
          <cell r="BN93">
            <v>25.195</v>
          </cell>
          <cell r="BO93" t="str">
            <v>430321197411238575</v>
          </cell>
          <cell r="BP93" t="str">
            <v>劳务工</v>
          </cell>
          <cell r="BQ93">
            <v>709.57</v>
          </cell>
          <cell r="BR93" t="str">
            <v>430321197411238575</v>
          </cell>
          <cell r="BS93" t="str">
            <v>湖南诚展</v>
          </cell>
        </row>
        <row r="94">
          <cell r="C94" t="str">
            <v>彭孜刚</v>
          </cell>
          <cell r="D94" t="str">
            <v>生产制造部</v>
          </cell>
          <cell r="E94">
            <v>43675</v>
          </cell>
          <cell r="F94" t="str">
            <v>支援发泡</v>
          </cell>
          <cell r="G94">
            <v>45901</v>
          </cell>
          <cell r="H94">
            <v>26</v>
          </cell>
          <cell r="I94">
            <v>28</v>
          </cell>
        </row>
        <row r="94">
          <cell r="M94">
            <v>153.662097142857</v>
          </cell>
          <cell r="N94">
            <v>4302.53872</v>
          </cell>
          <cell r="O94">
            <v>1604.61538461538</v>
          </cell>
          <cell r="P94">
            <v>100</v>
          </cell>
        </row>
        <row r="94">
          <cell r="R94">
            <v>300</v>
          </cell>
        </row>
        <row r="94">
          <cell r="U94">
            <v>6307.15410461538</v>
          </cell>
        </row>
        <row r="94">
          <cell r="W94">
            <v>270</v>
          </cell>
          <cell r="X94">
            <v>120</v>
          </cell>
        </row>
        <row r="94">
          <cell r="AA94">
            <v>224</v>
          </cell>
          <cell r="AB94">
            <v>150</v>
          </cell>
        </row>
        <row r="94">
          <cell r="AD94">
            <v>200</v>
          </cell>
        </row>
        <row r="94">
          <cell r="AF94">
            <v>560</v>
          </cell>
        </row>
        <row r="94">
          <cell r="AM94">
            <v>7831.15</v>
          </cell>
          <cell r="AN94">
            <v>438.8</v>
          </cell>
          <cell r="AO94">
            <v>109.7</v>
          </cell>
          <cell r="AP94">
            <v>16.46</v>
          </cell>
          <cell r="AQ94">
            <v>15</v>
          </cell>
        </row>
        <row r="94">
          <cell r="AY94">
            <v>7251.19</v>
          </cell>
          <cell r="AZ94">
            <v>67.99</v>
          </cell>
        </row>
        <row r="94">
          <cell r="BB94">
            <v>0</v>
          </cell>
          <cell r="BC94">
            <v>0</v>
          </cell>
        </row>
        <row r="94">
          <cell r="BJ94">
            <v>7183.2</v>
          </cell>
        </row>
        <row r="94">
          <cell r="BM94">
            <v>34.9604910714286</v>
          </cell>
          <cell r="BN94">
            <v>32.0678571428571</v>
          </cell>
          <cell r="BO94" t="str">
            <v>430426198111044375</v>
          </cell>
          <cell r="BP94" t="str">
            <v>劳务工</v>
          </cell>
          <cell r="BQ94">
            <v>564.96</v>
          </cell>
          <cell r="BR94" t="str">
            <v>430426198111044375</v>
          </cell>
          <cell r="BS94" t="str">
            <v>鑫起</v>
          </cell>
        </row>
        <row r="95">
          <cell r="C95" t="str">
            <v>范文榜</v>
          </cell>
          <cell r="D95" t="str">
            <v>生产制造部</v>
          </cell>
          <cell r="E95">
            <v>42070</v>
          </cell>
          <cell r="F95" t="str">
            <v>支援发泡</v>
          </cell>
          <cell r="G95">
            <v>45901</v>
          </cell>
          <cell r="H95">
            <v>26</v>
          </cell>
          <cell r="I95">
            <v>29</v>
          </cell>
        </row>
        <row r="95">
          <cell r="M95">
            <v>164.088546862069</v>
          </cell>
          <cell r="N95">
            <v>4758.567859</v>
          </cell>
          <cell r="O95">
            <v>1661.92307692308</v>
          </cell>
          <cell r="P95">
            <v>100</v>
          </cell>
        </row>
        <row r="95">
          <cell r="R95">
            <v>300</v>
          </cell>
        </row>
        <row r="95">
          <cell r="U95">
            <v>6820.49093592308</v>
          </cell>
        </row>
        <row r="95">
          <cell r="W95">
            <v>270</v>
          </cell>
          <cell r="X95">
            <v>200</v>
          </cell>
        </row>
        <row r="95">
          <cell r="AA95">
            <v>232</v>
          </cell>
          <cell r="AB95">
            <v>150</v>
          </cell>
        </row>
        <row r="95">
          <cell r="AD95">
            <v>200</v>
          </cell>
        </row>
        <row r="95">
          <cell r="AF95">
            <v>580</v>
          </cell>
        </row>
        <row r="95">
          <cell r="AJ95">
            <v>-10</v>
          </cell>
        </row>
        <row r="95">
          <cell r="AM95">
            <v>8442.49</v>
          </cell>
          <cell r="AN95">
            <v>454.4</v>
          </cell>
          <cell r="AO95">
            <v>113.6</v>
          </cell>
          <cell r="AP95">
            <v>17.04</v>
          </cell>
          <cell r="AQ95">
            <v>15</v>
          </cell>
          <cell r="AR95">
            <v>284</v>
          </cell>
          <cell r="AS95">
            <v>2000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5">
          <cell r="AY95">
            <v>5558.45</v>
          </cell>
          <cell r="AZ95">
            <v>0</v>
          </cell>
        </row>
        <row r="95">
          <cell r="BB95">
            <v>0</v>
          </cell>
          <cell r="BC95">
            <v>2000</v>
          </cell>
        </row>
        <row r="95">
          <cell r="BJ95">
            <v>7558.45</v>
          </cell>
        </row>
        <row r="95">
          <cell r="BM95">
            <v>36.3900431034483</v>
          </cell>
          <cell r="BN95">
            <v>32.579525862069</v>
          </cell>
          <cell r="BO95" t="str">
            <v>429006198105306331</v>
          </cell>
          <cell r="BP95" t="str">
            <v>合同工</v>
          </cell>
          <cell r="BQ95">
            <v>869.04</v>
          </cell>
          <cell r="BR95" t="str">
            <v>429006198105306331</v>
          </cell>
          <cell r="BS95" t="str">
            <v>湖南荣昌</v>
          </cell>
        </row>
        <row r="96">
          <cell r="C96" t="str">
            <v>刘辉兵</v>
          </cell>
          <cell r="D96" t="str">
            <v>生产制造部</v>
          </cell>
          <cell r="E96">
            <v>41856</v>
          </cell>
          <cell r="F96" t="str">
            <v>支援发泡</v>
          </cell>
          <cell r="G96">
            <v>45901</v>
          </cell>
          <cell r="H96">
            <v>26</v>
          </cell>
          <cell r="I96">
            <v>22</v>
          </cell>
        </row>
        <row r="96">
          <cell r="M96">
            <v>205.951666181818</v>
          </cell>
          <cell r="N96">
            <v>4530.936656</v>
          </cell>
          <cell r="O96">
            <v>1260.76923076923</v>
          </cell>
          <cell r="P96">
            <v>100</v>
          </cell>
        </row>
        <row r="96">
          <cell r="R96">
            <v>0</v>
          </cell>
        </row>
        <row r="96">
          <cell r="U96">
            <v>5891.70588676923</v>
          </cell>
        </row>
        <row r="96">
          <cell r="W96">
            <v>270</v>
          </cell>
          <cell r="X96">
            <v>200</v>
          </cell>
        </row>
        <row r="96">
          <cell r="AA96">
            <v>176</v>
          </cell>
          <cell r="AB96">
            <v>150</v>
          </cell>
        </row>
        <row r="96">
          <cell r="AD96">
            <v>449.230769230769</v>
          </cell>
        </row>
        <row r="96">
          <cell r="AF96">
            <v>440</v>
          </cell>
        </row>
        <row r="96">
          <cell r="AM96">
            <v>7576.94</v>
          </cell>
          <cell r="AN96">
            <v>364.8</v>
          </cell>
          <cell r="AO96">
            <v>91.2</v>
          </cell>
          <cell r="AP96">
            <v>13.68</v>
          </cell>
          <cell r="AQ96">
            <v>15</v>
          </cell>
          <cell r="AR96">
            <v>228</v>
          </cell>
        </row>
        <row r="96">
          <cell r="AY96">
            <v>6864.26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6864.26</v>
          </cell>
        </row>
        <row r="96">
          <cell r="BM96">
            <v>43.0507954545455</v>
          </cell>
          <cell r="BN96">
            <v>39.0014772727273</v>
          </cell>
          <cell r="BO96" t="str">
            <v>43021119701215451X</v>
          </cell>
          <cell r="BP96" t="str">
            <v>合同工</v>
          </cell>
          <cell r="BQ96">
            <v>697.68</v>
          </cell>
          <cell r="BR96" t="str">
            <v>43021119701215451X</v>
          </cell>
          <cell r="BS96" t="str">
            <v>湖南荣昌</v>
          </cell>
        </row>
        <row r="97">
          <cell r="C97" t="str">
            <v>邹明旺</v>
          </cell>
          <cell r="D97" t="str">
            <v>生产制造部</v>
          </cell>
          <cell r="E97">
            <v>43551</v>
          </cell>
          <cell r="F97" t="str">
            <v>支援发泡</v>
          </cell>
          <cell r="G97">
            <v>45901</v>
          </cell>
          <cell r="H97">
            <v>21</v>
          </cell>
          <cell r="I97">
            <v>21</v>
          </cell>
        </row>
        <row r="97">
          <cell r="M97">
            <v>60.2480647619048</v>
          </cell>
          <cell r="N97">
            <v>1265.20936</v>
          </cell>
          <cell r="O97">
            <v>1490</v>
          </cell>
          <cell r="P97">
            <v>0</v>
          </cell>
        </row>
        <row r="97">
          <cell r="R97">
            <v>0</v>
          </cell>
        </row>
        <row r="97">
          <cell r="U97">
            <v>2755.20936</v>
          </cell>
        </row>
        <row r="97">
          <cell r="W97">
            <v>270</v>
          </cell>
          <cell r="X97">
            <v>120</v>
          </cell>
        </row>
        <row r="97">
          <cell r="AA97">
            <v>112</v>
          </cell>
          <cell r="AB97">
            <v>150</v>
          </cell>
        </row>
        <row r="97">
          <cell r="AD97">
            <v>200</v>
          </cell>
        </row>
        <row r="97">
          <cell r="AF97">
            <v>364</v>
          </cell>
        </row>
        <row r="97">
          <cell r="AM97">
            <v>3971.21</v>
          </cell>
          <cell r="AN97">
            <v>488</v>
          </cell>
          <cell r="AO97">
            <v>122</v>
          </cell>
          <cell r="AP97">
            <v>18.3</v>
          </cell>
          <cell r="AQ97">
            <v>15</v>
          </cell>
          <cell r="AR97">
            <v>305</v>
          </cell>
          <cell r="AS97">
            <v>2000</v>
          </cell>
        </row>
        <row r="97">
          <cell r="AU97">
            <v>500</v>
          </cell>
        </row>
        <row r="97">
          <cell r="AY97">
            <v>522.91</v>
          </cell>
          <cell r="AZ97">
            <v>0</v>
          </cell>
        </row>
        <row r="97">
          <cell r="BB97">
            <v>0</v>
          </cell>
          <cell r="BC97">
            <v>2500</v>
          </cell>
        </row>
        <row r="97">
          <cell r="BJ97">
            <v>3022.91</v>
          </cell>
        </row>
        <row r="97">
          <cell r="BM97">
            <v>23.6381547619048</v>
          </cell>
          <cell r="BN97">
            <v>17.9935119047619</v>
          </cell>
          <cell r="BO97" t="str">
            <v>43022119871212081X</v>
          </cell>
          <cell r="BP97" t="str">
            <v>合同工</v>
          </cell>
          <cell r="BQ97">
            <v>933.3</v>
          </cell>
          <cell r="BR97" t="str">
            <v>43022119871212081X</v>
          </cell>
          <cell r="BS97" t="str">
            <v>湖南荣昌</v>
          </cell>
        </row>
        <row r="98">
          <cell r="C98" t="str">
            <v>蒋正林</v>
          </cell>
          <cell r="D98" t="str">
            <v>生产制造部</v>
          </cell>
          <cell r="E98">
            <v>41520</v>
          </cell>
          <cell r="F98" t="str">
            <v>支援发泡</v>
          </cell>
          <cell r="G98">
            <v>45901</v>
          </cell>
          <cell r="H98">
            <v>21.75</v>
          </cell>
          <cell r="I98">
            <v>0</v>
          </cell>
        </row>
        <row r="98">
          <cell r="N98">
            <v>0</v>
          </cell>
          <cell r="O98">
            <v>834</v>
          </cell>
        </row>
        <row r="98">
          <cell r="U98">
            <v>834</v>
          </cell>
        </row>
        <row r="98">
          <cell r="W98">
            <v>0</v>
          </cell>
          <cell r="X98">
            <v>0</v>
          </cell>
        </row>
        <row r="98">
          <cell r="AA98">
            <v>0</v>
          </cell>
          <cell r="AB98">
            <v>0</v>
          </cell>
        </row>
        <row r="98">
          <cell r="AD98">
            <v>0</v>
          </cell>
        </row>
        <row r="98">
          <cell r="AF98">
            <v>0</v>
          </cell>
        </row>
        <row r="98">
          <cell r="AM98">
            <v>834</v>
          </cell>
          <cell r="AN98">
            <v>344.64</v>
          </cell>
          <cell r="AO98">
            <v>86.16</v>
          </cell>
          <cell r="AP98">
            <v>12.92</v>
          </cell>
          <cell r="AQ98">
            <v>15</v>
          </cell>
        </row>
        <row r="98">
          <cell r="AY98">
            <v>375.28</v>
          </cell>
          <cell r="AZ98">
            <v>0</v>
          </cell>
        </row>
        <row r="98">
          <cell r="BB98">
            <v>0</v>
          </cell>
          <cell r="BC98">
            <v>0</v>
          </cell>
        </row>
        <row r="98">
          <cell r="BJ98">
            <v>375.28</v>
          </cell>
        </row>
        <row r="98">
          <cell r="BL98" t="str">
            <v>2025/9/18退休</v>
          </cell>
          <cell r="BM98" t="e">
            <v>#DIV/0!</v>
          </cell>
          <cell r="BN98" t="e">
            <v>#DIV/0!</v>
          </cell>
          <cell r="BO98" t="str">
            <v>430211196509183530</v>
          </cell>
          <cell r="BP98" t="str">
            <v>劳务工</v>
          </cell>
          <cell r="BQ98">
            <v>443.72</v>
          </cell>
          <cell r="BR98" t="str">
            <v>430211196509183530</v>
          </cell>
          <cell r="BS98" t="str">
            <v>鑫起</v>
          </cell>
        </row>
        <row r="99">
          <cell r="C99" t="str">
            <v>贺王瑜</v>
          </cell>
          <cell r="D99" t="str">
            <v>技术质量部</v>
          </cell>
          <cell r="E99">
            <v>41573</v>
          </cell>
          <cell r="F99" t="str">
            <v>总装检验员</v>
          </cell>
          <cell r="G99">
            <v>45901</v>
          </cell>
          <cell r="H99">
            <v>16.5</v>
          </cell>
          <cell r="I99">
            <v>16.5</v>
          </cell>
        </row>
        <row r="99">
          <cell r="L99">
            <v>3907</v>
          </cell>
          <cell r="M99">
            <v>124.27</v>
          </cell>
          <cell r="N99">
            <v>1750.455</v>
          </cell>
          <cell r="O99">
            <v>1390</v>
          </cell>
        </row>
        <row r="99">
          <cell r="Q99">
            <v>1.05</v>
          </cell>
        </row>
        <row r="99">
          <cell r="U99">
            <v>3227.97775</v>
          </cell>
        </row>
        <row r="99">
          <cell r="W99">
            <v>243</v>
          </cell>
          <cell r="X99">
            <v>220</v>
          </cell>
        </row>
        <row r="99">
          <cell r="AB99">
            <v>150</v>
          </cell>
        </row>
        <row r="99">
          <cell r="AD99">
            <v>50</v>
          </cell>
        </row>
        <row r="99">
          <cell r="AF99">
            <v>132</v>
          </cell>
          <cell r="AG99">
            <v>-50</v>
          </cell>
        </row>
        <row r="99">
          <cell r="AM99">
            <v>3972.98</v>
          </cell>
          <cell r="AN99">
            <v>361.6</v>
          </cell>
          <cell r="AO99">
            <v>90.4</v>
          </cell>
          <cell r="AP99">
            <v>13.56</v>
          </cell>
          <cell r="AQ99">
            <v>15</v>
          </cell>
          <cell r="AR99">
            <v>226</v>
          </cell>
        </row>
        <row r="99">
          <cell r="AY99">
            <v>3266.42</v>
          </cell>
          <cell r="AZ99">
            <v>0</v>
          </cell>
        </row>
        <row r="99">
          <cell r="BB99">
            <v>0</v>
          </cell>
          <cell r="BC99">
            <v>0</v>
          </cell>
        </row>
        <row r="99">
          <cell r="BJ99">
            <v>3266.42</v>
          </cell>
        </row>
        <row r="99">
          <cell r="BM99">
            <v>30.0983333333333</v>
          </cell>
          <cell r="BN99">
            <v>24.7456060606061</v>
          </cell>
          <cell r="BO99" t="str">
            <v>430203197207186036</v>
          </cell>
          <cell r="BP99" t="str">
            <v>合同工</v>
          </cell>
          <cell r="BQ99">
            <v>691.56</v>
          </cell>
          <cell r="BR99" t="str">
            <v>430203197207186036</v>
          </cell>
          <cell r="BS99" t="str">
            <v>湖南荣昌</v>
          </cell>
        </row>
        <row r="100">
          <cell r="C100" t="str">
            <v>罗亚南</v>
          </cell>
          <cell r="D100" t="str">
            <v>生产制造部</v>
          </cell>
          <cell r="E100">
            <v>41612</v>
          </cell>
          <cell r="F100" t="str">
            <v>总装车间</v>
          </cell>
          <cell r="G100">
            <v>45901</v>
          </cell>
          <cell r="H100">
            <v>23</v>
          </cell>
          <cell r="I100">
            <v>23</v>
          </cell>
        </row>
        <row r="100">
          <cell r="L100">
            <v>3907</v>
          </cell>
          <cell r="M100">
            <v>124.27</v>
          </cell>
          <cell r="N100">
            <v>2061.13</v>
          </cell>
          <cell r="O100">
            <v>1390</v>
          </cell>
        </row>
        <row r="100">
          <cell r="Q100">
            <v>4</v>
          </cell>
        </row>
        <row r="100">
          <cell r="U100">
            <v>3451.13</v>
          </cell>
        </row>
        <row r="100">
          <cell r="W100">
            <v>288</v>
          </cell>
          <cell r="X100">
            <v>220</v>
          </cell>
        </row>
        <row r="100">
          <cell r="AB100">
            <v>150</v>
          </cell>
        </row>
        <row r="100">
          <cell r="AD100">
            <v>1293.32</v>
          </cell>
        </row>
        <row r="100">
          <cell r="AF100">
            <v>248</v>
          </cell>
        </row>
        <row r="100">
          <cell r="AJ100">
            <v>-10</v>
          </cell>
        </row>
        <row r="100">
          <cell r="AM100">
            <v>5640.45</v>
          </cell>
          <cell r="AN100">
            <v>446.4</v>
          </cell>
          <cell r="AO100">
            <v>111.6</v>
          </cell>
          <cell r="AP100">
            <v>16.74</v>
          </cell>
          <cell r="AQ100">
            <v>15</v>
          </cell>
          <cell r="AR100">
            <v>279</v>
          </cell>
        </row>
        <row r="100">
          <cell r="AY100">
            <v>4771.71</v>
          </cell>
          <cell r="AZ100">
            <v>0</v>
          </cell>
        </row>
        <row r="100">
          <cell r="BB100">
            <v>0</v>
          </cell>
          <cell r="BC100">
            <v>0</v>
          </cell>
          <cell r="BD100">
            <v>139.17</v>
          </cell>
        </row>
        <row r="100">
          <cell r="BJ100">
            <v>4632.54</v>
          </cell>
        </row>
        <row r="100">
          <cell r="BM100">
            <v>30.6546195652174</v>
          </cell>
          <cell r="BN100">
            <v>25.176847826087</v>
          </cell>
          <cell r="BO100" t="str">
            <v>430202197709246071</v>
          </cell>
          <cell r="BP100" t="str">
            <v>合同工</v>
          </cell>
          <cell r="BQ100">
            <v>853.74</v>
          </cell>
          <cell r="BR100" t="str">
            <v>430202197709246071</v>
          </cell>
          <cell r="BS100" t="str">
            <v>湖南荣昌</v>
          </cell>
        </row>
        <row r="101">
          <cell r="C101" t="str">
            <v>刘明</v>
          </cell>
          <cell r="D101" t="str">
            <v>生产制造部</v>
          </cell>
          <cell r="E101">
            <v>44306</v>
          </cell>
          <cell r="F101" t="str">
            <v>总装前排</v>
          </cell>
          <cell r="G101">
            <v>45901</v>
          </cell>
          <cell r="H101">
            <v>22.5</v>
          </cell>
          <cell r="I101">
            <v>22.5</v>
          </cell>
        </row>
        <row r="101">
          <cell r="L101">
            <v>3907</v>
          </cell>
          <cell r="M101">
            <v>124.27</v>
          </cell>
          <cell r="N101">
            <v>1998.995</v>
          </cell>
          <cell r="O101">
            <v>1390</v>
          </cell>
        </row>
        <row r="101">
          <cell r="Q101">
            <v>4</v>
          </cell>
        </row>
        <row r="101">
          <cell r="U101">
            <v>3388.995</v>
          </cell>
        </row>
        <row r="101">
          <cell r="W101">
            <v>282</v>
          </cell>
          <cell r="X101">
            <v>80</v>
          </cell>
        </row>
        <row r="101">
          <cell r="AB101">
            <v>150</v>
          </cell>
        </row>
        <row r="101">
          <cell r="AD101">
            <v>1000.8</v>
          </cell>
        </row>
        <row r="101">
          <cell r="AF101">
            <v>248</v>
          </cell>
        </row>
        <row r="101">
          <cell r="AJ101">
            <v>-10</v>
          </cell>
        </row>
        <row r="101">
          <cell r="AM101">
            <v>5139.8</v>
          </cell>
          <cell r="AN101">
            <v>344.88</v>
          </cell>
          <cell r="AO101">
            <v>86.22</v>
          </cell>
          <cell r="AP101">
            <v>12.93</v>
          </cell>
          <cell r="AQ101">
            <v>15</v>
          </cell>
        </row>
        <row r="101">
          <cell r="AY101">
            <v>4680.77</v>
          </cell>
          <cell r="AZ101">
            <v>0</v>
          </cell>
        </row>
        <row r="101">
          <cell r="BB101">
            <v>0</v>
          </cell>
          <cell r="BC101">
            <v>0</v>
          </cell>
          <cell r="BD101">
            <v>139.17</v>
          </cell>
        </row>
        <row r="101">
          <cell r="BJ101">
            <v>4541.6</v>
          </cell>
        </row>
        <row r="101">
          <cell r="BM101">
            <v>28.5544444444444</v>
          </cell>
          <cell r="BN101">
            <v>25.2311111111111</v>
          </cell>
          <cell r="BO101" t="str">
            <v>430221198411125318</v>
          </cell>
          <cell r="BP101" t="str">
            <v>劳务工</v>
          </cell>
          <cell r="BQ101">
            <v>444.03</v>
          </cell>
          <cell r="BR101" t="str">
            <v>430221198411125318</v>
          </cell>
          <cell r="BS101" t="str">
            <v>鑫起</v>
          </cell>
        </row>
        <row r="102">
          <cell r="C102" t="str">
            <v>欧响亮</v>
          </cell>
          <cell r="D102" t="str">
            <v>生产制造部</v>
          </cell>
          <cell r="E102">
            <v>43595</v>
          </cell>
          <cell r="F102" t="str">
            <v>总装前排</v>
          </cell>
          <cell r="G102">
            <v>45901</v>
          </cell>
          <cell r="H102">
            <v>17</v>
          </cell>
          <cell r="I102">
            <v>17</v>
          </cell>
        </row>
        <row r="102">
          <cell r="L102">
            <v>3907</v>
          </cell>
          <cell r="M102">
            <v>124.27</v>
          </cell>
          <cell r="N102">
            <v>1657.2525</v>
          </cell>
          <cell r="O102">
            <v>1390</v>
          </cell>
        </row>
        <row r="102">
          <cell r="Q102">
            <v>1.25</v>
          </cell>
        </row>
        <row r="102">
          <cell r="U102">
            <v>3047.2525</v>
          </cell>
        </row>
        <row r="102">
          <cell r="W102">
            <v>291</v>
          </cell>
          <cell r="X102">
            <v>120</v>
          </cell>
        </row>
        <row r="102">
          <cell r="Z102">
            <v>0</v>
          </cell>
          <cell r="AA102">
            <v>138.77</v>
          </cell>
          <cell r="AB102">
            <v>150</v>
          </cell>
        </row>
        <row r="102">
          <cell r="AD102">
            <v>401.6</v>
          </cell>
        </row>
        <row r="102">
          <cell r="AF102">
            <v>140</v>
          </cell>
        </row>
        <row r="102">
          <cell r="AJ102">
            <v>-20</v>
          </cell>
        </row>
        <row r="102">
          <cell r="AM102">
            <v>4268.62</v>
          </cell>
          <cell r="AN102">
            <v>348.8</v>
          </cell>
          <cell r="AO102">
            <v>87.2</v>
          </cell>
          <cell r="AP102">
            <v>13.08</v>
          </cell>
          <cell r="AQ102">
            <v>15</v>
          </cell>
          <cell r="AR102">
            <v>218</v>
          </cell>
        </row>
        <row r="102">
          <cell r="AY102">
            <v>3586.54</v>
          </cell>
          <cell r="AZ102">
            <v>0</v>
          </cell>
        </row>
        <row r="102">
          <cell r="BB102">
            <v>0</v>
          </cell>
          <cell r="BC102">
            <v>0</v>
          </cell>
        </row>
        <row r="102">
          <cell r="BJ102">
            <v>3586.54</v>
          </cell>
        </row>
        <row r="102">
          <cell r="BM102">
            <v>31.3869117647059</v>
          </cell>
          <cell r="BN102">
            <v>26.3716176470588</v>
          </cell>
          <cell r="BO102" t="str">
            <v>430221199006283835</v>
          </cell>
          <cell r="BP102" t="str">
            <v>合同工</v>
          </cell>
          <cell r="BQ102">
            <v>667.08</v>
          </cell>
          <cell r="BR102" t="str">
            <v>430221199006283835</v>
          </cell>
          <cell r="BS102" t="str">
            <v>湖南荣昌</v>
          </cell>
        </row>
        <row r="103">
          <cell r="C103" t="str">
            <v>王锋卡</v>
          </cell>
          <cell r="D103" t="str">
            <v>生产制造部</v>
          </cell>
          <cell r="E103">
            <v>45102</v>
          </cell>
          <cell r="F103" t="str">
            <v>总装前排</v>
          </cell>
          <cell r="G103">
            <v>45901</v>
          </cell>
          <cell r="H103">
            <v>17</v>
          </cell>
          <cell r="I103">
            <v>17</v>
          </cell>
        </row>
        <row r="103">
          <cell r="L103">
            <v>3907</v>
          </cell>
          <cell r="M103">
            <v>124.27</v>
          </cell>
          <cell r="N103">
            <v>1657.2525</v>
          </cell>
          <cell r="O103">
            <v>1390</v>
          </cell>
        </row>
        <row r="103">
          <cell r="Q103">
            <v>1.25</v>
          </cell>
        </row>
        <row r="103">
          <cell r="U103">
            <v>3047.2525</v>
          </cell>
        </row>
        <row r="103">
          <cell r="W103">
            <v>279</v>
          </cell>
          <cell r="X103">
            <v>40</v>
          </cell>
        </row>
        <row r="103">
          <cell r="AB103">
            <v>150</v>
          </cell>
        </row>
        <row r="103">
          <cell r="AD103">
            <v>138.77</v>
          </cell>
        </row>
        <row r="103">
          <cell r="AF103">
            <v>140</v>
          </cell>
        </row>
        <row r="103">
          <cell r="AM103">
            <v>3795.02</v>
          </cell>
          <cell r="AN103">
            <v>344.64</v>
          </cell>
          <cell r="AO103">
            <v>81.06</v>
          </cell>
          <cell r="AP103">
            <v>12.92</v>
          </cell>
          <cell r="AQ103">
            <v>15</v>
          </cell>
        </row>
        <row r="103">
          <cell r="AY103">
            <v>3341.4</v>
          </cell>
          <cell r="AZ103">
            <v>0</v>
          </cell>
        </row>
        <row r="103">
          <cell r="BB103">
            <v>0</v>
          </cell>
          <cell r="BC103">
            <v>0</v>
          </cell>
        </row>
        <row r="103">
          <cell r="BJ103">
            <v>3341.4</v>
          </cell>
        </row>
        <row r="103">
          <cell r="BM103">
            <v>27.9045588235294</v>
          </cell>
          <cell r="BN103">
            <v>24.5691176470588</v>
          </cell>
          <cell r="BO103" t="str">
            <v>430221198910145954</v>
          </cell>
          <cell r="BP103" t="str">
            <v>劳务工</v>
          </cell>
          <cell r="BQ103">
            <v>438.62</v>
          </cell>
          <cell r="BR103" t="str">
            <v>430221198910145954</v>
          </cell>
          <cell r="BS103" t="str">
            <v>湖南诚展</v>
          </cell>
        </row>
        <row r="104">
          <cell r="C104" t="str">
            <v>苏超</v>
          </cell>
          <cell r="D104" t="str">
            <v>生产制造部</v>
          </cell>
          <cell r="E104">
            <v>41884</v>
          </cell>
          <cell r="F104" t="str">
            <v>总装前排</v>
          </cell>
          <cell r="G104">
            <v>45901</v>
          </cell>
          <cell r="H104">
            <v>22.5</v>
          </cell>
          <cell r="I104">
            <v>22.5</v>
          </cell>
        </row>
        <row r="104">
          <cell r="L104">
            <v>3907</v>
          </cell>
          <cell r="M104">
            <v>124.27</v>
          </cell>
          <cell r="N104">
            <v>577.656875</v>
          </cell>
          <cell r="O104">
            <v>1390</v>
          </cell>
          <cell r="P104">
            <v>1802.375796</v>
          </cell>
          <cell r="Q104">
            <v>15.4375</v>
          </cell>
        </row>
        <row r="104">
          <cell r="U104">
            <v>3770.032671</v>
          </cell>
        </row>
        <row r="104">
          <cell r="W104">
            <v>285</v>
          </cell>
          <cell r="X104">
            <v>220</v>
          </cell>
        </row>
        <row r="104">
          <cell r="AA104">
            <v>120</v>
          </cell>
          <cell r="AB104">
            <v>150</v>
          </cell>
        </row>
        <row r="104">
          <cell r="AD104">
            <v>163.954615384615</v>
          </cell>
        </row>
        <row r="104">
          <cell r="AF104">
            <v>360</v>
          </cell>
        </row>
        <row r="104">
          <cell r="AM104">
            <v>5068.99</v>
          </cell>
          <cell r="AN104">
            <v>400</v>
          </cell>
          <cell r="AO104">
            <v>100</v>
          </cell>
          <cell r="AP104">
            <v>15</v>
          </cell>
          <cell r="AQ104">
            <v>15</v>
          </cell>
          <cell r="AR104">
            <v>250</v>
          </cell>
        </row>
        <row r="104">
          <cell r="AY104">
            <v>4288.99</v>
          </cell>
          <cell r="AZ104">
            <v>0</v>
          </cell>
        </row>
        <row r="104">
          <cell r="BB104">
            <v>0</v>
          </cell>
          <cell r="BC104">
            <v>0</v>
          </cell>
          <cell r="BD104">
            <v>30.6</v>
          </cell>
        </row>
        <row r="104">
          <cell r="BJ104">
            <v>4258.39</v>
          </cell>
        </row>
        <row r="104">
          <cell r="BM104">
            <v>28.1610555555556</v>
          </cell>
          <cell r="BN104">
            <v>23.6577222222222</v>
          </cell>
          <cell r="BO104" t="str">
            <v>432502198409158371</v>
          </cell>
          <cell r="BP104" t="str">
            <v>合同工</v>
          </cell>
          <cell r="BQ104">
            <v>765</v>
          </cell>
          <cell r="BR104" t="str">
            <v>432502198409158371</v>
          </cell>
          <cell r="BS104" t="str">
            <v>湖南荣昌</v>
          </cell>
        </row>
        <row r="105">
          <cell r="C105" t="str">
            <v>杨亮亮</v>
          </cell>
          <cell r="D105" t="str">
            <v>生产制造部</v>
          </cell>
          <cell r="E105">
            <v>43685</v>
          </cell>
          <cell r="F105" t="str">
            <v>总装前排</v>
          </cell>
          <cell r="G105">
            <v>45901</v>
          </cell>
          <cell r="H105">
            <v>17.5</v>
          </cell>
          <cell r="I105">
            <v>17.5</v>
          </cell>
        </row>
        <row r="105">
          <cell r="L105">
            <v>3907</v>
          </cell>
          <cell r="M105">
            <v>124.27</v>
          </cell>
          <cell r="N105">
            <v>1665.019375</v>
          </cell>
          <cell r="O105">
            <v>1390</v>
          </cell>
        </row>
        <row r="105">
          <cell r="Q105">
            <v>1.6875</v>
          </cell>
        </row>
        <row r="105">
          <cell r="U105">
            <v>3055.019375</v>
          </cell>
        </row>
        <row r="105">
          <cell r="W105">
            <v>270</v>
          </cell>
          <cell r="X105">
            <v>120</v>
          </cell>
        </row>
        <row r="105">
          <cell r="AB105">
            <v>150</v>
          </cell>
        </row>
        <row r="105">
          <cell r="AD105">
            <v>187.34</v>
          </cell>
        </row>
        <row r="105">
          <cell r="AF105">
            <v>152</v>
          </cell>
        </row>
        <row r="105">
          <cell r="AM105">
            <v>3934.36</v>
          </cell>
          <cell r="AN105">
            <v>358.32</v>
          </cell>
          <cell r="AO105">
            <v>89.58</v>
          </cell>
          <cell r="AP105">
            <v>13.44</v>
          </cell>
          <cell r="AQ105">
            <v>15</v>
          </cell>
        </row>
        <row r="105">
          <cell r="AY105">
            <v>3458.02</v>
          </cell>
          <cell r="AZ105">
            <v>0</v>
          </cell>
        </row>
        <row r="105">
          <cell r="BB105">
            <v>0</v>
          </cell>
          <cell r="BC105">
            <v>0</v>
          </cell>
        </row>
        <row r="105">
          <cell r="BJ105">
            <v>3458.02</v>
          </cell>
        </row>
        <row r="105">
          <cell r="BM105">
            <v>28.1025714285714</v>
          </cell>
          <cell r="BN105">
            <v>24.7001428571429</v>
          </cell>
          <cell r="BO105" t="str">
            <v>430224198601162717</v>
          </cell>
          <cell r="BP105" t="str">
            <v>劳务工</v>
          </cell>
          <cell r="BQ105">
            <v>461.34</v>
          </cell>
          <cell r="BR105" t="str">
            <v>430224198601162717</v>
          </cell>
          <cell r="BS105" t="str">
            <v>鑫起</v>
          </cell>
        </row>
        <row r="106">
          <cell r="C106" t="str">
            <v>邓日顺</v>
          </cell>
          <cell r="D106" t="str">
            <v>生产制造部</v>
          </cell>
          <cell r="E106">
            <v>41881</v>
          </cell>
          <cell r="F106" t="str">
            <v>总装前排</v>
          </cell>
          <cell r="G106">
            <v>45901</v>
          </cell>
          <cell r="H106">
            <v>17</v>
          </cell>
          <cell r="I106">
            <v>17</v>
          </cell>
        </row>
        <row r="106">
          <cell r="L106">
            <v>3907</v>
          </cell>
          <cell r="M106">
            <v>124.27</v>
          </cell>
          <cell r="N106">
            <v>1657.2525</v>
          </cell>
          <cell r="O106">
            <v>1390</v>
          </cell>
        </row>
        <row r="106">
          <cell r="Q106">
            <v>1.25</v>
          </cell>
        </row>
        <row r="106">
          <cell r="U106">
            <v>3047.2525</v>
          </cell>
        </row>
        <row r="106">
          <cell r="W106">
            <v>273</v>
          </cell>
          <cell r="X106">
            <v>220</v>
          </cell>
        </row>
        <row r="106">
          <cell r="AB106">
            <v>150</v>
          </cell>
        </row>
        <row r="106">
          <cell r="AD106">
            <v>138.77</v>
          </cell>
        </row>
        <row r="106">
          <cell r="AF106">
            <v>140</v>
          </cell>
        </row>
        <row r="106">
          <cell r="AM106">
            <v>3969.02</v>
          </cell>
          <cell r="AN106">
            <v>356.8</v>
          </cell>
          <cell r="AO106">
            <v>89.2</v>
          </cell>
          <cell r="AP106">
            <v>13.38</v>
          </cell>
          <cell r="AQ106">
            <v>15</v>
          </cell>
          <cell r="AR106">
            <v>223</v>
          </cell>
        </row>
        <row r="106">
          <cell r="AY106">
            <v>3271.64</v>
          </cell>
          <cell r="AZ106">
            <v>0</v>
          </cell>
        </row>
        <row r="106">
          <cell r="BB106">
            <v>0</v>
          </cell>
          <cell r="BC106">
            <v>0</v>
          </cell>
        </row>
        <row r="106">
          <cell r="BJ106">
            <v>3271.64</v>
          </cell>
        </row>
        <row r="106">
          <cell r="BM106">
            <v>29.1839705882353</v>
          </cell>
          <cell r="BN106">
            <v>24.0561764705882</v>
          </cell>
          <cell r="BO106" t="str">
            <v>430204199302173239</v>
          </cell>
          <cell r="BP106" t="str">
            <v>合同工</v>
          </cell>
          <cell r="BQ106">
            <v>682.38</v>
          </cell>
          <cell r="BR106" t="str">
            <v>430204199302173239</v>
          </cell>
          <cell r="BS106" t="str">
            <v>湖南荣昌</v>
          </cell>
        </row>
        <row r="107">
          <cell r="C107" t="str">
            <v>吴陈</v>
          </cell>
          <cell r="D107" t="str">
            <v>生产制造部</v>
          </cell>
          <cell r="E107">
            <v>42107</v>
          </cell>
          <cell r="F107" t="str">
            <v>总装前排</v>
          </cell>
          <cell r="G107">
            <v>45901</v>
          </cell>
          <cell r="H107">
            <v>16</v>
          </cell>
          <cell r="I107">
            <v>16</v>
          </cell>
        </row>
        <row r="107">
          <cell r="L107">
            <v>3907</v>
          </cell>
          <cell r="M107">
            <v>124.27</v>
          </cell>
          <cell r="N107">
            <v>1688.32</v>
          </cell>
          <cell r="O107">
            <v>1390</v>
          </cell>
        </row>
        <row r="107">
          <cell r="U107">
            <v>3078.32</v>
          </cell>
        </row>
        <row r="107">
          <cell r="W107">
            <v>279</v>
          </cell>
          <cell r="X107">
            <v>200</v>
          </cell>
        </row>
        <row r="107">
          <cell r="AB107">
            <v>150</v>
          </cell>
        </row>
        <row r="107">
          <cell r="AD107">
            <v>50</v>
          </cell>
        </row>
        <row r="107">
          <cell r="AF107">
            <v>120</v>
          </cell>
          <cell r="AG107">
            <v>-50</v>
          </cell>
        </row>
        <row r="107">
          <cell r="AM107">
            <v>3827.32</v>
          </cell>
          <cell r="AN107">
            <v>364.8</v>
          </cell>
          <cell r="AO107">
            <v>91.2</v>
          </cell>
          <cell r="AP107">
            <v>13.68</v>
          </cell>
          <cell r="AQ107">
            <v>15</v>
          </cell>
          <cell r="AR107">
            <v>228</v>
          </cell>
        </row>
        <row r="107">
          <cell r="AY107">
            <v>3114.64</v>
          </cell>
          <cell r="AZ107">
            <v>0</v>
          </cell>
        </row>
        <row r="107">
          <cell r="BB107">
            <v>0</v>
          </cell>
          <cell r="BC107">
            <v>0</v>
          </cell>
        </row>
        <row r="107">
          <cell r="BJ107">
            <v>3114.64</v>
          </cell>
        </row>
        <row r="107">
          <cell r="BM107">
            <v>29.9009375</v>
          </cell>
          <cell r="BN107">
            <v>24.333125</v>
          </cell>
          <cell r="BO107" t="str">
            <v>430203199001137035</v>
          </cell>
          <cell r="BP107" t="str">
            <v>合同工</v>
          </cell>
          <cell r="BQ107">
            <v>697.68</v>
          </cell>
          <cell r="BR107" t="str">
            <v>430203199001137035</v>
          </cell>
          <cell r="BS107" t="str">
            <v>湖南荣昌</v>
          </cell>
        </row>
        <row r="108">
          <cell r="C108" t="str">
            <v>刘文强</v>
          </cell>
          <cell r="D108" t="str">
            <v>生产制造部</v>
          </cell>
          <cell r="E108">
            <v>42554</v>
          </cell>
          <cell r="F108" t="str">
            <v>总装前排</v>
          </cell>
          <cell r="G108">
            <v>45901</v>
          </cell>
          <cell r="H108">
            <v>17</v>
          </cell>
          <cell r="I108">
            <v>17</v>
          </cell>
        </row>
        <row r="108">
          <cell r="L108">
            <v>3907</v>
          </cell>
          <cell r="M108">
            <v>124.27</v>
          </cell>
          <cell r="N108">
            <v>1812.59</v>
          </cell>
          <cell r="O108">
            <v>1390</v>
          </cell>
        </row>
        <row r="108">
          <cell r="U108">
            <v>3202.59</v>
          </cell>
        </row>
        <row r="108">
          <cell r="W108">
            <v>261</v>
          </cell>
          <cell r="X108">
            <v>180</v>
          </cell>
        </row>
        <row r="108">
          <cell r="AB108">
            <v>150</v>
          </cell>
        </row>
        <row r="108">
          <cell r="AF108">
            <v>132</v>
          </cell>
        </row>
        <row r="108">
          <cell r="AM108">
            <v>3925.59</v>
          </cell>
          <cell r="AN108">
            <v>355.2</v>
          </cell>
          <cell r="AO108">
            <v>88.8</v>
          </cell>
          <cell r="AP108">
            <v>13.32</v>
          </cell>
          <cell r="AQ108">
            <v>15</v>
          </cell>
          <cell r="AR108">
            <v>222</v>
          </cell>
        </row>
        <row r="108">
          <cell r="AY108">
            <v>3231.27</v>
          </cell>
          <cell r="AZ108">
            <v>0</v>
          </cell>
        </row>
        <row r="108">
          <cell r="BB108">
            <v>0</v>
          </cell>
          <cell r="BC108">
            <v>0</v>
          </cell>
        </row>
        <row r="108">
          <cell r="BJ108">
            <v>3231.27</v>
          </cell>
        </row>
        <row r="108">
          <cell r="BM108">
            <v>28.8646323529412</v>
          </cell>
          <cell r="BN108">
            <v>23.7593382352941</v>
          </cell>
          <cell r="BO108" t="str">
            <v>430921198101045118</v>
          </cell>
          <cell r="BP108" t="str">
            <v>合同工</v>
          </cell>
          <cell r="BQ108">
            <v>679.32</v>
          </cell>
          <cell r="BR108" t="str">
            <v>430921198101045118</v>
          </cell>
          <cell r="BS108" t="str">
            <v>湖南荣昌</v>
          </cell>
        </row>
        <row r="109">
          <cell r="C109" t="str">
            <v>刘谦</v>
          </cell>
          <cell r="D109" t="str">
            <v>生产制造部</v>
          </cell>
          <cell r="E109">
            <v>42783</v>
          </cell>
          <cell r="F109" t="str">
            <v>总装前排</v>
          </cell>
          <cell r="G109">
            <v>45901</v>
          </cell>
          <cell r="H109">
            <v>16</v>
          </cell>
          <cell r="I109">
            <v>16</v>
          </cell>
        </row>
        <row r="109">
          <cell r="L109">
            <v>3907</v>
          </cell>
          <cell r="M109">
            <v>124.27</v>
          </cell>
          <cell r="N109">
            <v>1688.32</v>
          </cell>
          <cell r="O109">
            <v>1390</v>
          </cell>
        </row>
        <row r="109">
          <cell r="U109">
            <v>3078.32</v>
          </cell>
        </row>
        <row r="109">
          <cell r="W109">
            <v>270</v>
          </cell>
          <cell r="X109">
            <v>160</v>
          </cell>
        </row>
        <row r="109">
          <cell r="AB109">
            <v>150</v>
          </cell>
        </row>
        <row r="109">
          <cell r="AF109">
            <v>120</v>
          </cell>
        </row>
        <row r="109">
          <cell r="AM109">
            <v>3778.32</v>
          </cell>
          <cell r="AN109">
            <v>355.2</v>
          </cell>
          <cell r="AO109">
            <v>88.8</v>
          </cell>
          <cell r="AP109">
            <v>13.32</v>
          </cell>
          <cell r="AQ109">
            <v>15</v>
          </cell>
          <cell r="AR109">
            <v>222</v>
          </cell>
        </row>
        <row r="109">
          <cell r="AY109">
            <v>3084</v>
          </cell>
          <cell r="AZ109">
            <v>0</v>
          </cell>
        </row>
        <row r="109">
          <cell r="BB109">
            <v>0</v>
          </cell>
          <cell r="BC109">
            <v>0</v>
          </cell>
        </row>
        <row r="109">
          <cell r="BJ109">
            <v>3084</v>
          </cell>
        </row>
        <row r="109">
          <cell r="BM109">
            <v>29.518125</v>
          </cell>
          <cell r="BN109">
            <v>24.09375</v>
          </cell>
          <cell r="BO109" t="str">
            <v>43028119810403683X</v>
          </cell>
          <cell r="BP109" t="str">
            <v>合同工</v>
          </cell>
          <cell r="BQ109">
            <v>679.32</v>
          </cell>
          <cell r="BR109" t="str">
            <v>43028119810403683X</v>
          </cell>
          <cell r="BS109" t="str">
            <v>湖南荣昌</v>
          </cell>
        </row>
        <row r="110">
          <cell r="C110" t="str">
            <v>李亦斌</v>
          </cell>
          <cell r="D110" t="str">
            <v>生产制造部</v>
          </cell>
          <cell r="E110">
            <v>41718</v>
          </cell>
          <cell r="F110" t="str">
            <v>总装前排</v>
          </cell>
          <cell r="G110">
            <v>45901</v>
          </cell>
          <cell r="H110">
            <v>16</v>
          </cell>
          <cell r="I110">
            <v>16</v>
          </cell>
        </row>
        <row r="110">
          <cell r="L110">
            <v>3907</v>
          </cell>
          <cell r="M110">
            <v>124.27</v>
          </cell>
          <cell r="N110">
            <v>1688.32</v>
          </cell>
          <cell r="O110">
            <v>1390</v>
          </cell>
        </row>
        <row r="110">
          <cell r="U110">
            <v>3078.32</v>
          </cell>
        </row>
        <row r="110">
          <cell r="W110">
            <v>264</v>
          </cell>
          <cell r="X110">
            <v>220</v>
          </cell>
        </row>
        <row r="110">
          <cell r="AB110">
            <v>150</v>
          </cell>
        </row>
        <row r="110">
          <cell r="AF110">
            <v>120</v>
          </cell>
        </row>
        <row r="110">
          <cell r="AM110">
            <v>3832.32</v>
          </cell>
          <cell r="AN110">
            <v>363.2</v>
          </cell>
          <cell r="AO110">
            <v>90.8</v>
          </cell>
          <cell r="AP110">
            <v>13.62</v>
          </cell>
          <cell r="AQ110">
            <v>15</v>
          </cell>
          <cell r="AR110">
            <v>227</v>
          </cell>
        </row>
        <row r="110">
          <cell r="AY110">
            <v>3122.7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3122.7</v>
          </cell>
        </row>
        <row r="110">
          <cell r="BM110">
            <v>29.94</v>
          </cell>
          <cell r="BN110">
            <v>24.39609375</v>
          </cell>
          <cell r="BO110" t="str">
            <v>430223197710281810</v>
          </cell>
          <cell r="BP110" t="str">
            <v>合同工</v>
          </cell>
          <cell r="BQ110">
            <v>694.62</v>
          </cell>
          <cell r="BR110" t="str">
            <v>430223197710281810</v>
          </cell>
          <cell r="BS110" t="str">
            <v>湖南荣昌</v>
          </cell>
        </row>
        <row r="111">
          <cell r="C111" t="str">
            <v>胡荣华</v>
          </cell>
          <cell r="D111" t="str">
            <v>生产制造部</v>
          </cell>
          <cell r="E111">
            <v>41518</v>
          </cell>
          <cell r="F111" t="str">
            <v>总装前排</v>
          </cell>
          <cell r="G111">
            <v>45901</v>
          </cell>
          <cell r="H111">
            <v>16</v>
          </cell>
          <cell r="I111">
            <v>16</v>
          </cell>
        </row>
        <row r="111">
          <cell r="L111">
            <v>3907</v>
          </cell>
          <cell r="M111">
            <v>124.27</v>
          </cell>
          <cell r="N111">
            <v>1688.32</v>
          </cell>
          <cell r="O111">
            <v>1390</v>
          </cell>
        </row>
        <row r="111">
          <cell r="U111">
            <v>3078.32</v>
          </cell>
        </row>
        <row r="111">
          <cell r="W111">
            <v>270</v>
          </cell>
          <cell r="X111">
            <v>240</v>
          </cell>
        </row>
        <row r="111">
          <cell r="AB111">
            <v>150</v>
          </cell>
        </row>
        <row r="111">
          <cell r="AF111">
            <v>120</v>
          </cell>
        </row>
        <row r="111">
          <cell r="AJ111">
            <v>-10</v>
          </cell>
        </row>
        <row r="111">
          <cell r="AM111">
            <v>3848.32</v>
          </cell>
          <cell r="AN111">
            <v>380.8</v>
          </cell>
          <cell r="AO111">
            <v>95.2</v>
          </cell>
          <cell r="AP111">
            <v>14.28</v>
          </cell>
          <cell r="AQ111">
            <v>15</v>
          </cell>
          <cell r="AR111">
            <v>238</v>
          </cell>
        </row>
        <row r="111">
          <cell r="AY111">
            <v>3105.04</v>
          </cell>
          <cell r="AZ111">
            <v>0</v>
          </cell>
        </row>
        <row r="111">
          <cell r="BB111">
            <v>0</v>
          </cell>
          <cell r="BC111">
            <v>0</v>
          </cell>
        </row>
        <row r="111">
          <cell r="BJ111">
            <v>3105.04</v>
          </cell>
        </row>
        <row r="111">
          <cell r="BM111">
            <v>30.065</v>
          </cell>
          <cell r="BN111">
            <v>24.258125</v>
          </cell>
          <cell r="BO111" t="str">
            <v>430219197407087017</v>
          </cell>
          <cell r="BP111" t="str">
            <v>合同工</v>
          </cell>
          <cell r="BQ111">
            <v>728.28</v>
          </cell>
          <cell r="BR111" t="str">
            <v>430219197407087017</v>
          </cell>
          <cell r="BS111" t="str">
            <v>湖南荣昌</v>
          </cell>
        </row>
        <row r="112">
          <cell r="C112" t="str">
            <v>罗鹏</v>
          </cell>
          <cell r="D112" t="str">
            <v>生产制造部</v>
          </cell>
          <cell r="E112">
            <v>41213</v>
          </cell>
          <cell r="F112" t="str">
            <v>总装前排</v>
          </cell>
          <cell r="G112">
            <v>45901</v>
          </cell>
          <cell r="H112">
            <v>16</v>
          </cell>
          <cell r="I112">
            <v>15</v>
          </cell>
        </row>
        <row r="112">
          <cell r="L112">
            <v>3907</v>
          </cell>
          <cell r="M112">
            <v>124.27</v>
          </cell>
          <cell r="N112">
            <v>1564.05</v>
          </cell>
          <cell r="O112">
            <v>1303.125</v>
          </cell>
        </row>
        <row r="112">
          <cell r="U112">
            <v>2867.175</v>
          </cell>
        </row>
        <row r="112">
          <cell r="W112">
            <v>279</v>
          </cell>
          <cell r="X112">
            <v>240</v>
          </cell>
        </row>
        <row r="112">
          <cell r="AB112">
            <v>140.625</v>
          </cell>
        </row>
        <row r="112">
          <cell r="AD112">
            <v>50</v>
          </cell>
        </row>
        <row r="112">
          <cell r="AF112">
            <v>108</v>
          </cell>
          <cell r="AG112">
            <v>-50</v>
          </cell>
        </row>
        <row r="112">
          <cell r="AM112">
            <v>3634.8</v>
          </cell>
          <cell r="AN112">
            <v>420.8</v>
          </cell>
          <cell r="AO112">
            <v>105.2</v>
          </cell>
          <cell r="AP112">
            <v>15.78</v>
          </cell>
          <cell r="AQ112">
            <v>15</v>
          </cell>
          <cell r="AR112">
            <v>263</v>
          </cell>
          <cell r="AS112">
            <v>1000</v>
          </cell>
        </row>
        <row r="112">
          <cell r="AW112">
            <v>750</v>
          </cell>
        </row>
        <row r="112">
          <cell r="AY112">
            <v>1065.02</v>
          </cell>
          <cell r="AZ112">
            <v>0</v>
          </cell>
        </row>
        <row r="112">
          <cell r="BB112">
            <v>0</v>
          </cell>
          <cell r="BC112">
            <v>1750</v>
          </cell>
        </row>
        <row r="112">
          <cell r="BJ112">
            <v>2815.02</v>
          </cell>
        </row>
        <row r="112">
          <cell r="BM112">
            <v>30.29</v>
          </cell>
          <cell r="BN112">
            <v>23.4585</v>
          </cell>
          <cell r="BO112" t="str">
            <v>430221198105216510</v>
          </cell>
          <cell r="BP112" t="str">
            <v>合同工</v>
          </cell>
          <cell r="BQ112">
            <v>804.78</v>
          </cell>
          <cell r="BR112" t="str">
            <v>430221198105216510</v>
          </cell>
          <cell r="BS112" t="str">
            <v>湖南荣昌</v>
          </cell>
        </row>
        <row r="113">
          <cell r="C113" t="str">
            <v>雍期望</v>
          </cell>
          <cell r="D113" t="str">
            <v>生产制造部</v>
          </cell>
          <cell r="E113">
            <v>42602</v>
          </cell>
          <cell r="F113" t="str">
            <v>焊接普工</v>
          </cell>
          <cell r="G113">
            <v>45901</v>
          </cell>
          <cell r="H113">
            <v>22.5</v>
          </cell>
          <cell r="I113">
            <v>22.5</v>
          </cell>
        </row>
        <row r="113">
          <cell r="M113">
            <v>119.512355555556</v>
          </cell>
          <cell r="N113">
            <v>2689.028</v>
          </cell>
          <cell r="O113">
            <v>1390</v>
          </cell>
          <cell r="P113">
            <v>0</v>
          </cell>
        </row>
        <row r="113">
          <cell r="U113">
            <v>4079.028</v>
          </cell>
        </row>
        <row r="113">
          <cell r="W113">
            <v>273</v>
          </cell>
          <cell r="X113">
            <v>180</v>
          </cell>
        </row>
        <row r="113">
          <cell r="AB113">
            <v>150</v>
          </cell>
        </row>
        <row r="113">
          <cell r="AF113">
            <v>280</v>
          </cell>
        </row>
        <row r="113">
          <cell r="AJ113">
            <v>-20</v>
          </cell>
        </row>
        <row r="113">
          <cell r="AM113">
            <v>4942.03</v>
          </cell>
          <cell r="AN113">
            <v>411.2</v>
          </cell>
          <cell r="AO113">
            <v>102.8</v>
          </cell>
          <cell r="AP113">
            <v>15.42</v>
          </cell>
          <cell r="AQ113">
            <v>15</v>
          </cell>
          <cell r="AR113">
            <v>258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3000</v>
          </cell>
        </row>
        <row r="113">
          <cell r="AY113">
            <v>1139.61</v>
          </cell>
          <cell r="AZ113">
            <v>0</v>
          </cell>
        </row>
        <row r="113">
          <cell r="BB113">
            <v>0</v>
          </cell>
          <cell r="BC113">
            <v>3000</v>
          </cell>
        </row>
        <row r="113">
          <cell r="BJ113">
            <v>4139.61</v>
          </cell>
        </row>
        <row r="113">
          <cell r="BM113">
            <v>27.4557222222222</v>
          </cell>
          <cell r="BN113">
            <v>22.9978333333333</v>
          </cell>
          <cell r="BO113" t="str">
            <v>43032119801119001X</v>
          </cell>
          <cell r="BP113" t="str">
            <v>合同工</v>
          </cell>
          <cell r="BQ113">
            <v>787.42</v>
          </cell>
          <cell r="BR113" t="str">
            <v>43032119801119001X</v>
          </cell>
          <cell r="BS113" t="str">
            <v>湖南荣昌</v>
          </cell>
        </row>
        <row r="114">
          <cell r="C114" t="str">
            <v>邹文祥</v>
          </cell>
          <cell r="D114" t="str">
            <v>生产制造部</v>
          </cell>
          <cell r="E114">
            <v>42262</v>
          </cell>
          <cell r="F114" t="str">
            <v>焊工</v>
          </cell>
          <cell r="G114">
            <v>45901</v>
          </cell>
          <cell r="H114">
            <v>25</v>
          </cell>
          <cell r="I114">
            <v>25</v>
          </cell>
        </row>
        <row r="114">
          <cell r="M114">
            <v>198.7312</v>
          </cell>
          <cell r="N114">
            <v>4968.28</v>
          </cell>
          <cell r="O114">
            <v>1390</v>
          </cell>
          <cell r="P114">
            <v>0</v>
          </cell>
        </row>
        <row r="114">
          <cell r="U114">
            <v>6358.28</v>
          </cell>
        </row>
        <row r="114">
          <cell r="W114">
            <v>273</v>
          </cell>
          <cell r="X114">
            <v>180</v>
          </cell>
        </row>
        <row r="114">
          <cell r="AB114">
            <v>150</v>
          </cell>
        </row>
        <row r="114">
          <cell r="AF114">
            <v>332</v>
          </cell>
        </row>
        <row r="114">
          <cell r="AJ114">
            <v>-10</v>
          </cell>
        </row>
        <row r="114">
          <cell r="AM114">
            <v>7283.28</v>
          </cell>
          <cell r="AN114">
            <v>494.4</v>
          </cell>
          <cell r="AO114">
            <v>123.6</v>
          </cell>
          <cell r="AP114">
            <v>18.54</v>
          </cell>
          <cell r="AQ114">
            <v>15</v>
          </cell>
          <cell r="AR114">
            <v>309</v>
          </cell>
          <cell r="AS114">
            <v>0</v>
          </cell>
          <cell r="AT114">
            <v>0</v>
          </cell>
          <cell r="AU114">
            <v>1000</v>
          </cell>
          <cell r="AV114">
            <v>0</v>
          </cell>
          <cell r="AW114">
            <v>0</v>
          </cell>
        </row>
        <row r="114">
          <cell r="AY114">
            <v>5322.74</v>
          </cell>
          <cell r="AZ114">
            <v>0</v>
          </cell>
        </row>
        <row r="114">
          <cell r="BB114">
            <v>0</v>
          </cell>
          <cell r="BC114">
            <v>1000</v>
          </cell>
        </row>
        <row r="114">
          <cell r="BJ114">
            <v>6322.74</v>
          </cell>
        </row>
        <row r="114">
          <cell r="BM114">
            <v>36.4164</v>
          </cell>
          <cell r="BN114">
            <v>31.6137</v>
          </cell>
          <cell r="BO114" t="str">
            <v>430221198907110814</v>
          </cell>
          <cell r="BP114" t="str">
            <v>合同工</v>
          </cell>
          <cell r="BQ114">
            <v>945.54</v>
          </cell>
          <cell r="BR114" t="str">
            <v>430221198907110814</v>
          </cell>
          <cell r="BS114" t="str">
            <v>湖南荣昌</v>
          </cell>
        </row>
        <row r="115">
          <cell r="C115" t="str">
            <v>张周</v>
          </cell>
          <cell r="D115" t="str">
            <v>生产制造部</v>
          </cell>
          <cell r="E115">
            <v>42664</v>
          </cell>
          <cell r="F115" t="str">
            <v>焊工</v>
          </cell>
          <cell r="G115">
            <v>45901</v>
          </cell>
          <cell r="H115">
            <v>21</v>
          </cell>
          <cell r="I115">
            <v>21</v>
          </cell>
        </row>
        <row r="115">
          <cell r="M115">
            <v>221.798095238095</v>
          </cell>
          <cell r="N115">
            <v>4657.76</v>
          </cell>
          <cell r="O115">
            <v>1390</v>
          </cell>
          <cell r="P115">
            <v>0</v>
          </cell>
        </row>
        <row r="115">
          <cell r="U115">
            <v>6047.76</v>
          </cell>
        </row>
        <row r="115">
          <cell r="W115">
            <v>273</v>
          </cell>
          <cell r="X115">
            <v>160</v>
          </cell>
        </row>
        <row r="115">
          <cell r="AB115">
            <v>150</v>
          </cell>
        </row>
        <row r="115">
          <cell r="AF115">
            <v>284</v>
          </cell>
        </row>
        <row r="115">
          <cell r="AJ115">
            <v>-10</v>
          </cell>
        </row>
        <row r="115">
          <cell r="AM115">
            <v>6904.76</v>
          </cell>
          <cell r="AN115">
            <v>505.6</v>
          </cell>
          <cell r="AO115">
            <v>126.4</v>
          </cell>
          <cell r="AP115">
            <v>18.96</v>
          </cell>
          <cell r="AQ115">
            <v>15</v>
          </cell>
          <cell r="AR115">
            <v>316</v>
          </cell>
        </row>
        <row r="115">
          <cell r="AY115">
            <v>5922.8</v>
          </cell>
          <cell r="AZ115">
            <v>28.13</v>
          </cell>
        </row>
        <row r="115">
          <cell r="BB115">
            <v>0</v>
          </cell>
          <cell r="BC115">
            <v>0</v>
          </cell>
          <cell r="BD115">
            <v>30.6</v>
          </cell>
        </row>
        <row r="115">
          <cell r="BJ115">
            <v>5864.07</v>
          </cell>
        </row>
        <row r="115">
          <cell r="BM115">
            <v>41.0997619047619</v>
          </cell>
          <cell r="BN115">
            <v>34.9051785714286</v>
          </cell>
          <cell r="BO115" t="str">
            <v>430321199908306237</v>
          </cell>
          <cell r="BP115" t="str">
            <v>合同工</v>
          </cell>
          <cell r="BQ115">
            <v>966.96</v>
          </cell>
          <cell r="BR115" t="str">
            <v>430321199908306237</v>
          </cell>
          <cell r="BS115" t="str">
            <v>湖南荣昌</v>
          </cell>
        </row>
        <row r="116">
          <cell r="C116" t="str">
            <v>霍海涛</v>
          </cell>
          <cell r="D116" t="str">
            <v>生产制造部</v>
          </cell>
          <cell r="E116">
            <v>41463</v>
          </cell>
          <cell r="F116" t="str">
            <v>焊工</v>
          </cell>
          <cell r="G116">
            <v>45901</v>
          </cell>
          <cell r="H116">
            <v>26</v>
          </cell>
          <cell r="I116">
            <v>26</v>
          </cell>
        </row>
        <row r="116">
          <cell r="M116">
            <v>160.039</v>
          </cell>
          <cell r="N116">
            <v>4161.014</v>
          </cell>
          <cell r="O116">
            <v>1390</v>
          </cell>
          <cell r="P116">
            <v>0</v>
          </cell>
        </row>
        <row r="116">
          <cell r="U116">
            <v>5551.014</v>
          </cell>
        </row>
        <row r="116">
          <cell r="W116">
            <v>267</v>
          </cell>
          <cell r="X116">
            <v>240</v>
          </cell>
        </row>
        <row r="116">
          <cell r="AB116">
            <v>150</v>
          </cell>
        </row>
        <row r="116">
          <cell r="AF116">
            <v>352</v>
          </cell>
        </row>
        <row r="116">
          <cell r="AM116">
            <v>6560.01</v>
          </cell>
          <cell r="AN116">
            <v>459.2</v>
          </cell>
          <cell r="AO116">
            <v>114.8</v>
          </cell>
          <cell r="AP116">
            <v>17.22</v>
          </cell>
          <cell r="AQ116">
            <v>15</v>
          </cell>
          <cell r="AR116">
            <v>287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6">
          <cell r="AY116">
            <v>5666.79</v>
          </cell>
          <cell r="AZ116">
            <v>0</v>
          </cell>
        </row>
        <row r="116">
          <cell r="BB116">
            <v>0</v>
          </cell>
          <cell r="BC116">
            <v>0</v>
          </cell>
        </row>
        <row r="116">
          <cell r="BJ116">
            <v>5666.79</v>
          </cell>
        </row>
        <row r="116">
          <cell r="BM116">
            <v>31.5385096153846</v>
          </cell>
          <cell r="BN116">
            <v>27.2441826923077</v>
          </cell>
          <cell r="BO116" t="str">
            <v>230834197309170879</v>
          </cell>
          <cell r="BP116" t="str">
            <v>合同工</v>
          </cell>
          <cell r="BQ116">
            <v>878.22</v>
          </cell>
          <cell r="BR116" t="str">
            <v>230834197309170879</v>
          </cell>
          <cell r="BS116" t="str">
            <v>湖南荣昌</v>
          </cell>
        </row>
        <row r="117">
          <cell r="C117" t="str">
            <v>谭刚</v>
          </cell>
          <cell r="D117" t="str">
            <v>生产制造部</v>
          </cell>
          <cell r="E117">
            <v>43292</v>
          </cell>
          <cell r="F117" t="str">
            <v>焊工</v>
          </cell>
          <cell r="G117">
            <v>45901</v>
          </cell>
          <cell r="H117">
            <v>22</v>
          </cell>
          <cell r="I117">
            <v>22</v>
          </cell>
        </row>
        <row r="117">
          <cell r="M117">
            <v>205.338545454545</v>
          </cell>
          <cell r="N117">
            <v>4517.448</v>
          </cell>
          <cell r="O117">
            <v>1390</v>
          </cell>
          <cell r="P117">
            <v>0</v>
          </cell>
        </row>
        <row r="117">
          <cell r="U117">
            <v>5907.448</v>
          </cell>
        </row>
        <row r="117">
          <cell r="W117">
            <v>273</v>
          </cell>
          <cell r="X117">
            <v>140</v>
          </cell>
        </row>
        <row r="117">
          <cell r="AB117">
            <v>150</v>
          </cell>
        </row>
        <row r="117">
          <cell r="AF117">
            <v>296</v>
          </cell>
        </row>
        <row r="117">
          <cell r="AM117">
            <v>6766.45</v>
          </cell>
          <cell r="AN117">
            <v>465.6</v>
          </cell>
          <cell r="AO117">
            <v>116.4</v>
          </cell>
          <cell r="AP117">
            <v>17.46</v>
          </cell>
          <cell r="AQ117">
            <v>15</v>
          </cell>
          <cell r="AR117">
            <v>291</v>
          </cell>
        </row>
        <row r="117">
          <cell r="AY117">
            <v>5860.99</v>
          </cell>
          <cell r="AZ117">
            <v>21.64</v>
          </cell>
        </row>
        <row r="117">
          <cell r="BB117">
            <v>0</v>
          </cell>
          <cell r="BC117">
            <v>0</v>
          </cell>
        </row>
        <row r="117">
          <cell r="BJ117">
            <v>5839.35</v>
          </cell>
        </row>
        <row r="117">
          <cell r="BM117">
            <v>38.4457386363636</v>
          </cell>
          <cell r="BN117">
            <v>33.178125</v>
          </cell>
          <cell r="BO117" t="str">
            <v>430223199310026510</v>
          </cell>
          <cell r="BP117" t="str">
            <v>合同工</v>
          </cell>
          <cell r="BQ117">
            <v>890.46</v>
          </cell>
          <cell r="BR117" t="str">
            <v>430223199310026510</v>
          </cell>
          <cell r="BS117" t="str">
            <v>湖南荣昌</v>
          </cell>
        </row>
        <row r="118">
          <cell r="C118" t="str">
            <v>吴朗</v>
          </cell>
          <cell r="D118" t="str">
            <v>生产制造部</v>
          </cell>
          <cell r="E118">
            <v>44730</v>
          </cell>
          <cell r="F118" t="str">
            <v>焊接普工</v>
          </cell>
          <cell r="G118">
            <v>45901</v>
          </cell>
          <cell r="H118">
            <v>25</v>
          </cell>
          <cell r="I118">
            <v>24.5</v>
          </cell>
        </row>
        <row r="118">
          <cell r="M118">
            <v>119.477551020408</v>
          </cell>
          <cell r="N118">
            <v>2927.2</v>
          </cell>
          <cell r="O118">
            <v>1362.2</v>
          </cell>
          <cell r="P118">
            <v>191.51886</v>
          </cell>
        </row>
        <row r="118">
          <cell r="U118">
            <v>4480.91886</v>
          </cell>
        </row>
        <row r="118">
          <cell r="W118">
            <v>267</v>
          </cell>
          <cell r="X118">
            <v>60</v>
          </cell>
        </row>
        <row r="118">
          <cell r="AA118">
            <v>12</v>
          </cell>
          <cell r="AB118">
            <v>150</v>
          </cell>
        </row>
        <row r="118">
          <cell r="AD118">
            <v>11.5384615384615</v>
          </cell>
        </row>
        <row r="118">
          <cell r="AF118">
            <v>352</v>
          </cell>
        </row>
        <row r="118">
          <cell r="AI118">
            <v>-179.2367544</v>
          </cell>
        </row>
        <row r="118">
          <cell r="AM118">
            <v>5154.22</v>
          </cell>
          <cell r="AN118">
            <v>344.64</v>
          </cell>
          <cell r="AO118">
            <v>81.06</v>
          </cell>
          <cell r="AP118">
            <v>12.92</v>
          </cell>
          <cell r="AQ118">
            <v>15</v>
          </cell>
        </row>
        <row r="118">
          <cell r="AY118">
            <v>4700.6</v>
          </cell>
          <cell r="AZ118">
            <v>0</v>
          </cell>
        </row>
        <row r="118">
          <cell r="BB118">
            <v>0</v>
          </cell>
          <cell r="BC118">
            <v>0</v>
          </cell>
        </row>
        <row r="118">
          <cell r="BJ118">
            <v>4700.6</v>
          </cell>
        </row>
        <row r="118">
          <cell r="BM118">
            <v>26.2970408163265</v>
          </cell>
          <cell r="BN118">
            <v>23.9826530612245</v>
          </cell>
          <cell r="BO118" t="str">
            <v>430221198201177136</v>
          </cell>
          <cell r="BP118" t="str">
            <v>劳务工</v>
          </cell>
          <cell r="BQ118">
            <v>438.62</v>
          </cell>
          <cell r="BR118" t="str">
            <v>430221198201177136</v>
          </cell>
          <cell r="BS118" t="str">
            <v>湖南诚展</v>
          </cell>
        </row>
        <row r="119">
          <cell r="C119" t="str">
            <v>黄清梅</v>
          </cell>
          <cell r="D119" t="str">
            <v>综合管理部</v>
          </cell>
          <cell r="E119">
            <v>41197</v>
          </cell>
          <cell r="F119" t="str">
            <v>保洁员</v>
          </cell>
          <cell r="G119">
            <v>45901</v>
          </cell>
          <cell r="H119">
            <v>26</v>
          </cell>
          <cell r="I119">
            <v>29</v>
          </cell>
        </row>
        <row r="119">
          <cell r="O119">
            <v>2100</v>
          </cell>
        </row>
        <row r="119">
          <cell r="T119">
            <v>242.307692307692</v>
          </cell>
          <cell r="U119">
            <v>2342.30769230769</v>
          </cell>
        </row>
        <row r="119">
          <cell r="X119">
            <v>240</v>
          </cell>
        </row>
        <row r="119">
          <cell r="AB119">
            <v>150</v>
          </cell>
        </row>
        <row r="119">
          <cell r="AF119">
            <v>348</v>
          </cell>
        </row>
        <row r="119">
          <cell r="AJ119">
            <v>-20</v>
          </cell>
        </row>
        <row r="119">
          <cell r="AL119">
            <v>533</v>
          </cell>
          <cell r="AM119">
            <v>3593.31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19">
          <cell r="AY119">
            <v>3593.31</v>
          </cell>
          <cell r="AZ119">
            <v>0</v>
          </cell>
        </row>
        <row r="119">
          <cell r="BB119">
            <v>0</v>
          </cell>
          <cell r="BC119">
            <v>0</v>
          </cell>
        </row>
        <row r="119">
          <cell r="BJ119">
            <v>3593.31</v>
          </cell>
        </row>
        <row r="119">
          <cell r="BM119">
            <v>15.4884051724138</v>
          </cell>
          <cell r="BN119">
            <v>15.4884051724138</v>
          </cell>
          <cell r="BO119" t="str">
            <v>430221196712026824</v>
          </cell>
          <cell r="BP119" t="str">
            <v>劳务工</v>
          </cell>
          <cell r="BQ119">
            <v>0</v>
          </cell>
          <cell r="BR119" t="str">
            <v>430221196712026824</v>
          </cell>
          <cell r="BS119" t="str">
            <v>鑫起</v>
          </cell>
        </row>
        <row r="120">
          <cell r="C120" t="str">
            <v>高万</v>
          </cell>
        </row>
        <row r="120">
          <cell r="E120">
            <v>45309</v>
          </cell>
        </row>
        <row r="120">
          <cell r="G120">
            <v>45901</v>
          </cell>
          <cell r="H120">
            <v>23</v>
          </cell>
          <cell r="I120">
            <v>23</v>
          </cell>
        </row>
        <row r="120">
          <cell r="O120">
            <v>2200</v>
          </cell>
        </row>
        <row r="120">
          <cell r="U120">
            <v>2200</v>
          </cell>
        </row>
        <row r="120">
          <cell r="AD120">
            <v>458.72</v>
          </cell>
        </row>
        <row r="120">
          <cell r="AF120">
            <v>0</v>
          </cell>
        </row>
        <row r="120">
          <cell r="AM120">
            <v>2658.72</v>
          </cell>
          <cell r="AN120">
            <v>344.64</v>
          </cell>
          <cell r="AO120">
            <v>86.16</v>
          </cell>
          <cell r="AP120">
            <v>12.92</v>
          </cell>
          <cell r="AQ120">
            <v>15</v>
          </cell>
        </row>
        <row r="120">
          <cell r="AY120">
            <v>2200</v>
          </cell>
          <cell r="AZ120">
            <v>0</v>
          </cell>
        </row>
        <row r="120">
          <cell r="BB120">
            <v>0</v>
          </cell>
          <cell r="BC120">
            <v>0</v>
          </cell>
        </row>
        <row r="120">
          <cell r="BJ120">
            <v>2200</v>
          </cell>
        </row>
        <row r="120">
          <cell r="BL120" t="str">
            <v>残疾人安置</v>
          </cell>
          <cell r="BM120">
            <v>14.4495652173913</v>
          </cell>
          <cell r="BN120">
            <v>11.9565217391304</v>
          </cell>
          <cell r="BO120" t="str">
            <v>430124198511037116</v>
          </cell>
          <cell r="BP120" t="str">
            <v>合同工</v>
          </cell>
          <cell r="BQ120">
            <v>443.72</v>
          </cell>
          <cell r="BR120" t="str">
            <v>430124198511037116</v>
          </cell>
          <cell r="BS120" t="str">
            <v>湖南荣昌</v>
          </cell>
        </row>
        <row r="121">
          <cell r="H121">
            <v>2855.25</v>
          </cell>
          <cell r="I121">
            <v>2575.175</v>
          </cell>
          <cell r="J121">
            <v>44.5</v>
          </cell>
          <cell r="K121">
            <v>200</v>
          </cell>
          <cell r="L121">
            <v>90731.7369398141</v>
          </cell>
          <cell r="M121">
            <v>5541.93323633166</v>
          </cell>
          <cell r="N121">
            <v>261467.595634013</v>
          </cell>
          <cell r="O121">
            <v>157244.802564103</v>
          </cell>
          <cell r="P121">
            <v>6643.894656</v>
          </cell>
          <cell r="Q121">
            <v>29.925</v>
          </cell>
          <cell r="R121">
            <v>15400</v>
          </cell>
          <cell r="S121">
            <v>0</v>
          </cell>
          <cell r="T121">
            <v>242.307692307692</v>
          </cell>
          <cell r="U121">
            <v>442994.061832423</v>
          </cell>
          <cell r="V121">
            <v>4156.5</v>
          </cell>
          <cell r="W121">
            <v>30909.6666666667</v>
          </cell>
          <cell r="X121">
            <v>7200</v>
          </cell>
          <cell r="Y121">
            <v>0</v>
          </cell>
          <cell r="Z121">
            <v>1000</v>
          </cell>
          <cell r="AA121">
            <v>15168.17</v>
          </cell>
          <cell r="AB121">
            <v>15076.8318965517</v>
          </cell>
          <cell r="AC121">
            <v>0</v>
          </cell>
          <cell r="AD121">
            <v>37582.6015384615</v>
          </cell>
          <cell r="AE121">
            <v>0</v>
          </cell>
          <cell r="AF121">
            <v>46468</v>
          </cell>
          <cell r="AG121">
            <v>-150</v>
          </cell>
          <cell r="AH121">
            <v>0</v>
          </cell>
          <cell r="AI121">
            <v>-179.2367544</v>
          </cell>
          <cell r="AJ121">
            <v>-530</v>
          </cell>
          <cell r="AK121">
            <v>0</v>
          </cell>
          <cell r="AL121">
            <v>533</v>
          </cell>
          <cell r="AM121">
            <v>600229.59</v>
          </cell>
          <cell r="AN121">
            <v>17923.52</v>
          </cell>
          <cell r="AO121">
            <v>4455.8</v>
          </cell>
          <cell r="AP121">
            <v>672.06</v>
          </cell>
          <cell r="AQ121">
            <v>705</v>
          </cell>
          <cell r="AR121">
            <v>6787</v>
          </cell>
          <cell r="AS121">
            <v>5000</v>
          </cell>
          <cell r="AT121">
            <v>0</v>
          </cell>
          <cell r="AU121">
            <v>1500</v>
          </cell>
          <cell r="AV121">
            <v>0</v>
          </cell>
          <cell r="AW121">
            <v>5250</v>
          </cell>
          <cell r="AX121">
            <v>0</v>
          </cell>
          <cell r="AY121">
            <v>557936.21</v>
          </cell>
          <cell r="AZ121">
            <v>792.61</v>
          </cell>
          <cell r="BA121">
            <v>0</v>
          </cell>
          <cell r="BB121">
            <v>0</v>
          </cell>
          <cell r="BC121">
            <v>11750</v>
          </cell>
          <cell r="BD121">
            <v>2046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566847.6</v>
          </cell>
        </row>
        <row r="121">
          <cell r="BQ121">
            <v>29838.38</v>
          </cell>
        </row>
        <row r="122">
          <cell r="C122" t="str">
            <v>李开阳</v>
          </cell>
          <cell r="D122" t="str">
            <v>李开阳</v>
          </cell>
        </row>
        <row r="122">
          <cell r="G122" t="str">
            <v>上月数据</v>
          </cell>
          <cell r="H122">
            <v>3633</v>
          </cell>
          <cell r="I122">
            <v>3351.5</v>
          </cell>
        </row>
        <row r="122">
          <cell r="AF122">
            <v>48216</v>
          </cell>
        </row>
        <row r="122">
          <cell r="AK122">
            <v>181065.61</v>
          </cell>
        </row>
        <row r="122">
          <cell r="AM122">
            <v>634626.97</v>
          </cell>
        </row>
        <row r="122">
          <cell r="BJ122">
            <v>596429.89</v>
          </cell>
        </row>
        <row r="122">
          <cell r="BS122" t="str">
            <v>湖南荣昌</v>
          </cell>
        </row>
        <row r="123">
          <cell r="C123" t="str">
            <v>刘心</v>
          </cell>
          <cell r="D123" t="str">
            <v>刘心</v>
          </cell>
        </row>
        <row r="123">
          <cell r="H123">
            <v>23</v>
          </cell>
          <cell r="I123">
            <v>23</v>
          </cell>
        </row>
        <row r="123">
          <cell r="AB123" t="e">
            <v>#REF!</v>
          </cell>
          <cell r="AC123" t="e">
            <v>#REF!</v>
          </cell>
        </row>
        <row r="123">
          <cell r="AE123" t="str">
            <v>计提数据</v>
          </cell>
          <cell r="AF123">
            <v>65240</v>
          </cell>
        </row>
        <row r="123">
          <cell r="AM123">
            <v>815692.58</v>
          </cell>
        </row>
        <row r="123">
          <cell r="BS123" t="str">
            <v>湖南荣昌</v>
          </cell>
        </row>
        <row r="124">
          <cell r="C124" t="str">
            <v>易兰</v>
          </cell>
          <cell r="D124" t="str">
            <v>易兰</v>
          </cell>
        </row>
        <row r="124">
          <cell r="H124">
            <v>23</v>
          </cell>
          <cell r="I124">
            <v>23</v>
          </cell>
        </row>
        <row r="124">
          <cell r="AB124" t="e">
            <v>#REF!</v>
          </cell>
        </row>
        <row r="124">
          <cell r="AF124">
            <v>46468</v>
          </cell>
          <cell r="AG124">
            <v>-150</v>
          </cell>
        </row>
        <row r="124">
          <cell r="BG124" t="e">
            <v>#REF!</v>
          </cell>
        </row>
        <row r="124">
          <cell r="BS124" t="str">
            <v>湖南荣昌</v>
          </cell>
        </row>
        <row r="125">
          <cell r="C125" t="str">
            <v>曾琼</v>
          </cell>
          <cell r="D125" t="str">
            <v>曾琼</v>
          </cell>
        </row>
        <row r="125">
          <cell r="H125">
            <v>23</v>
          </cell>
          <cell r="I125">
            <v>23</v>
          </cell>
        </row>
        <row r="125">
          <cell r="AF125">
            <v>-18772</v>
          </cell>
        </row>
        <row r="125">
          <cell r="AJ125" t="str">
            <v>劳务工-劳务发放</v>
          </cell>
        </row>
        <row r="125">
          <cell r="AM125">
            <v>322401.83</v>
          </cell>
          <cell r="AN125" t="str">
            <v>应发</v>
          </cell>
        </row>
        <row r="125">
          <cell r="BS125" t="str">
            <v>湖南荣昌</v>
          </cell>
        </row>
        <row r="126">
          <cell r="C126" t="str">
            <v>卢中华</v>
          </cell>
          <cell r="D126" t="str">
            <v>卢中华</v>
          </cell>
        </row>
        <row r="126">
          <cell r="H126">
            <v>23</v>
          </cell>
          <cell r="I126">
            <v>23</v>
          </cell>
        </row>
        <row r="126">
          <cell r="AJ126" t="str">
            <v>劳务工-劳务发放</v>
          </cell>
        </row>
        <row r="126">
          <cell r="AM126">
            <v>320973.62</v>
          </cell>
          <cell r="AN126" t="str">
            <v>实发</v>
          </cell>
        </row>
        <row r="126">
          <cell r="BS126" t="str">
            <v>湖南荣昌</v>
          </cell>
        </row>
        <row r="127">
          <cell r="C127" t="str">
            <v>伍赤诚</v>
          </cell>
          <cell r="D127" t="str">
            <v>伍赤诚</v>
          </cell>
        </row>
        <row r="127">
          <cell r="H127">
            <v>23</v>
          </cell>
          <cell r="I127">
            <v>23</v>
          </cell>
        </row>
        <row r="127">
          <cell r="BS127" t="str">
            <v>湖南荣昌</v>
          </cell>
        </row>
        <row r="128">
          <cell r="C128" t="str">
            <v>张海波</v>
          </cell>
          <cell r="D128" t="str">
            <v>张海波</v>
          </cell>
        </row>
        <row r="128">
          <cell r="H128">
            <v>23</v>
          </cell>
          <cell r="I128">
            <v>23</v>
          </cell>
        </row>
        <row r="128">
          <cell r="BS128" t="str">
            <v>湖南荣昌</v>
          </cell>
        </row>
        <row r="129">
          <cell r="C129" t="str">
            <v>曹蜜</v>
          </cell>
          <cell r="D129" t="str">
            <v>曹蜜</v>
          </cell>
        </row>
        <row r="129">
          <cell r="H129">
            <v>23</v>
          </cell>
          <cell r="I129">
            <v>28</v>
          </cell>
        </row>
        <row r="129">
          <cell r="BS129" t="str">
            <v>湖南荣昌</v>
          </cell>
        </row>
        <row r="130">
          <cell r="C130" t="str">
            <v>谭丽平</v>
          </cell>
          <cell r="D130" t="str">
            <v>谭丽平</v>
          </cell>
        </row>
        <row r="130">
          <cell r="H130">
            <v>23</v>
          </cell>
          <cell r="I130">
            <v>23</v>
          </cell>
        </row>
        <row r="130">
          <cell r="BS130" t="str">
            <v>湖南荣昌</v>
          </cell>
        </row>
        <row r="131">
          <cell r="C131" t="str">
            <v>刘文向</v>
          </cell>
          <cell r="D131" t="str">
            <v>刘文向</v>
          </cell>
        </row>
        <row r="131">
          <cell r="H131">
            <v>23</v>
          </cell>
          <cell r="I131">
            <v>23</v>
          </cell>
        </row>
        <row r="131">
          <cell r="BS131" t="str">
            <v>湖南荣昌</v>
          </cell>
        </row>
        <row r="132">
          <cell r="C132" t="str">
            <v>李晶</v>
          </cell>
          <cell r="D132" t="str">
            <v>李晶</v>
          </cell>
        </row>
        <row r="132">
          <cell r="H132">
            <v>23</v>
          </cell>
          <cell r="I132">
            <v>23</v>
          </cell>
        </row>
        <row r="132">
          <cell r="BS132" t="str">
            <v>湖南荣昌</v>
          </cell>
        </row>
        <row r="133">
          <cell r="C133" t="str">
            <v>齐承平</v>
          </cell>
          <cell r="D133" t="str">
            <v>齐承平</v>
          </cell>
        </row>
        <row r="133">
          <cell r="H133">
            <v>23</v>
          </cell>
          <cell r="I133">
            <v>23</v>
          </cell>
        </row>
        <row r="133">
          <cell r="BS133" t="str">
            <v>湖南荣昌</v>
          </cell>
        </row>
        <row r="134">
          <cell r="C134" t="str">
            <v>何胜春</v>
          </cell>
          <cell r="D134" t="str">
            <v>何胜春</v>
          </cell>
        </row>
        <row r="134">
          <cell r="H134">
            <v>23</v>
          </cell>
          <cell r="I134">
            <v>23</v>
          </cell>
        </row>
        <row r="134">
          <cell r="BS134" t="str">
            <v>湖南荣昌</v>
          </cell>
        </row>
        <row r="135">
          <cell r="C135" t="str">
            <v>马英</v>
          </cell>
          <cell r="D135" t="str">
            <v>马英</v>
          </cell>
        </row>
        <row r="135">
          <cell r="H135">
            <v>23</v>
          </cell>
          <cell r="I135">
            <v>23</v>
          </cell>
        </row>
        <row r="135">
          <cell r="BS135" t="str">
            <v>湖南荣昌</v>
          </cell>
        </row>
        <row r="136">
          <cell r="C136" t="str">
            <v>肖玲</v>
          </cell>
          <cell r="D136" t="str">
            <v>肖玲</v>
          </cell>
        </row>
        <row r="136">
          <cell r="H136">
            <v>23</v>
          </cell>
          <cell r="I136">
            <v>23</v>
          </cell>
        </row>
        <row r="136">
          <cell r="BS136" t="str">
            <v>湖南荣昌</v>
          </cell>
        </row>
        <row r="137">
          <cell r="C137" t="str">
            <v>赵五祥</v>
          </cell>
          <cell r="D137" t="str">
            <v>赵五祥</v>
          </cell>
        </row>
        <row r="137">
          <cell r="H137">
            <v>23</v>
          </cell>
          <cell r="I137">
            <v>23</v>
          </cell>
        </row>
        <row r="137">
          <cell r="BS137" t="str">
            <v>湖南荣昌</v>
          </cell>
        </row>
        <row r="138">
          <cell r="C138" t="str">
            <v>文洪亮</v>
          </cell>
          <cell r="D138" t="str">
            <v>文洪亮</v>
          </cell>
        </row>
        <row r="138">
          <cell r="H138">
            <v>22</v>
          </cell>
          <cell r="I138">
            <v>22</v>
          </cell>
        </row>
        <row r="138">
          <cell r="BS138" t="str">
            <v>湖南荣昌</v>
          </cell>
        </row>
        <row r="139">
          <cell r="C139" t="str">
            <v>李松辉</v>
          </cell>
          <cell r="D139" t="str">
            <v>李松辉</v>
          </cell>
        </row>
        <row r="139">
          <cell r="H139">
            <v>26</v>
          </cell>
          <cell r="I139">
            <v>30</v>
          </cell>
        </row>
        <row r="139">
          <cell r="BS139" t="str">
            <v>鑫起</v>
          </cell>
        </row>
        <row r="140">
          <cell r="C140" t="str">
            <v>黄龙</v>
          </cell>
          <cell r="D140" t="str">
            <v>黄龙</v>
          </cell>
        </row>
        <row r="140">
          <cell r="H140">
            <v>26</v>
          </cell>
          <cell r="I140">
            <v>30</v>
          </cell>
        </row>
        <row r="140">
          <cell r="BS140" t="str">
            <v>湖南诚展</v>
          </cell>
        </row>
        <row r="141">
          <cell r="C141" t="str">
            <v>盛鹏威</v>
          </cell>
          <cell r="D141" t="str">
            <v>盛鹏威</v>
          </cell>
        </row>
        <row r="141">
          <cell r="H141">
            <v>26</v>
          </cell>
          <cell r="I141">
            <v>30</v>
          </cell>
        </row>
        <row r="141">
          <cell r="BS141" t="str">
            <v>湘潭思泉</v>
          </cell>
        </row>
        <row r="142">
          <cell r="C142" t="str">
            <v>谭建文</v>
          </cell>
          <cell r="D142" t="str">
            <v>谭建文</v>
          </cell>
        </row>
        <row r="142">
          <cell r="H142">
            <v>26</v>
          </cell>
          <cell r="I142">
            <v>26</v>
          </cell>
        </row>
        <row r="142">
          <cell r="BS142" t="str">
            <v>湖南诚展</v>
          </cell>
        </row>
        <row r="143">
          <cell r="C143" t="str">
            <v>赵平</v>
          </cell>
          <cell r="D143" t="str">
            <v>赵平</v>
          </cell>
        </row>
        <row r="147">
          <cell r="AM147">
            <v>3294154.18</v>
          </cell>
        </row>
        <row r="148">
          <cell r="AF148">
            <v>234088</v>
          </cell>
        </row>
        <row r="148">
          <cell r="AM148">
            <v>3294154.18</v>
          </cell>
        </row>
        <row r="148">
          <cell r="AY148">
            <v>1115872.42</v>
          </cell>
        </row>
        <row r="148">
          <cell r="BD148">
            <v>4092</v>
          </cell>
        </row>
        <row r="148">
          <cell r="BJ148">
            <v>1730125.09</v>
          </cell>
        </row>
        <row r="197">
          <cell r="AM197">
            <v>3294154.18</v>
          </cell>
        </row>
        <row r="205">
          <cell r="D205" t="str">
            <v>高贤勇</v>
          </cell>
        </row>
        <row r="206">
          <cell r="D206" t="str">
            <v>文磊</v>
          </cell>
        </row>
        <row r="207">
          <cell r="D207" t="str">
            <v>游围广</v>
          </cell>
        </row>
        <row r="208">
          <cell r="D208" t="str">
            <v>曾选泽</v>
          </cell>
        </row>
        <row r="209">
          <cell r="D209" t="str">
            <v>刘红勇</v>
          </cell>
        </row>
        <row r="210">
          <cell r="D210" t="str">
            <v>曾丽梅</v>
          </cell>
        </row>
        <row r="211">
          <cell r="D211" t="str">
            <v>彭洪准</v>
          </cell>
        </row>
        <row r="212">
          <cell r="D212" t="str">
            <v>刘军玲</v>
          </cell>
        </row>
        <row r="213">
          <cell r="D213" t="str">
            <v>彭梅芳</v>
          </cell>
        </row>
        <row r="214">
          <cell r="D214" t="str">
            <v>唐江山</v>
          </cell>
        </row>
        <row r="215">
          <cell r="D215" t="str">
            <v>陈波</v>
          </cell>
        </row>
        <row r="216">
          <cell r="D216" t="str">
            <v>刘红卫</v>
          </cell>
        </row>
        <row r="217">
          <cell r="D217" t="str">
            <v>诸葛启发</v>
          </cell>
        </row>
        <row r="218">
          <cell r="D218" t="str">
            <v>唐相健</v>
          </cell>
        </row>
        <row r="219">
          <cell r="D219" t="str">
            <v>陈钰</v>
          </cell>
        </row>
        <row r="220">
          <cell r="D220" t="str">
            <v>刘孝其</v>
          </cell>
        </row>
        <row r="221">
          <cell r="D221" t="str">
            <v>曾李文</v>
          </cell>
        </row>
        <row r="222">
          <cell r="D222" t="str">
            <v>彭光宏</v>
          </cell>
        </row>
        <row r="223">
          <cell r="D223" t="str">
            <v>袁建平</v>
          </cell>
        </row>
      </sheetData>
      <sheetData sheetId="2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工资系数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J3" t="str">
            <v>应发工资</v>
          </cell>
          <cell r="AK3" t="str">
            <v>代扣代缴（社保税前个人代扣）</v>
          </cell>
        </row>
        <row r="3">
          <cell r="AP3" t="str">
            <v>专项附加扣除</v>
          </cell>
        </row>
        <row r="3">
          <cell r="AV3" t="str">
            <v>税前
应发工资</v>
          </cell>
          <cell r="AW3" t="str">
            <v>个人
所得税</v>
          </cell>
          <cell r="AX3" t="str">
            <v>补扣/退12-2月工资个人所得税</v>
          </cell>
          <cell r="AY3" t="str">
            <v>餐费
</v>
          </cell>
          <cell r="AZ3" t="str">
            <v>补专项附加扣除额</v>
          </cell>
          <cell r="BA3" t="str">
            <v>水电费</v>
          </cell>
          <cell r="BB3" t="str">
            <v>话费</v>
          </cell>
          <cell r="BC3" t="str">
            <v>被服费</v>
          </cell>
          <cell r="BD3" t="str">
            <v>开门红福利</v>
          </cell>
          <cell r="BE3" t="str">
            <v>工会会费</v>
          </cell>
          <cell r="BF3" t="str">
            <v>税后
实发工资</v>
          </cell>
          <cell r="BG3" t="str">
            <v>备注</v>
          </cell>
        </row>
        <row r="4">
          <cell r="U4" t="str">
            <v>合计
工资</v>
          </cell>
          <cell r="V4" t="str">
            <v>固定加班加点工资</v>
          </cell>
          <cell r="W4" t="str">
            <v>绩效
工资</v>
          </cell>
          <cell r="X4" t="str">
            <v>工龄
</v>
          </cell>
          <cell r="Y4" t="str">
            <v>8月绩效评分</v>
          </cell>
          <cell r="Z4" t="str">
            <v>班长
津贴</v>
          </cell>
          <cell r="AA4" t="str">
            <v>津贴/补贴</v>
          </cell>
          <cell r="AB4" t="str">
            <v>高温补贴</v>
          </cell>
          <cell r="AC4" t="str">
            <v>加班及其他补贴</v>
          </cell>
          <cell r="AD4" t="str">
            <v>餐补</v>
          </cell>
          <cell r="AE4" t="str">
            <v>奖励/考核</v>
          </cell>
          <cell r="AF4" t="str">
            <v>缺勤
考核</v>
          </cell>
          <cell r="AG4" t="str">
            <v>补单考核</v>
          </cell>
          <cell r="AH4" t="str">
            <v>开门红福利</v>
          </cell>
          <cell r="AI4" t="str">
            <v>工资稽核</v>
          </cell>
        </row>
        <row r="4">
          <cell r="AK4" t="str">
            <v>养老</v>
          </cell>
          <cell r="AL4" t="str">
            <v>医疗</v>
          </cell>
          <cell r="AM4" t="str">
            <v>失业</v>
          </cell>
          <cell r="AN4" t="str">
            <v>大病</v>
          </cell>
          <cell r="AO4" t="str">
            <v>住房
公积金</v>
          </cell>
          <cell r="AP4" t="str">
            <v>子女教育</v>
          </cell>
          <cell r="AQ4" t="str">
            <v>继续教育</v>
          </cell>
          <cell r="AR4" t="str">
            <v>住房贷款利息</v>
          </cell>
          <cell r="AS4" t="str">
            <v>住房租金</v>
          </cell>
          <cell r="AT4" t="str">
            <v>赡养老人</v>
          </cell>
          <cell r="AU4" t="str">
            <v>婴幼儿照护费用</v>
          </cell>
        </row>
        <row r="4">
          <cell r="BH4" t="str">
            <v>身份证号码</v>
          </cell>
          <cell r="BI4" t="str">
            <v>用工形式</v>
          </cell>
        </row>
        <row r="5">
          <cell r="C5" t="str">
            <v>肖玲</v>
          </cell>
          <cell r="D5" t="str">
            <v>市场营销部</v>
          </cell>
          <cell r="E5">
            <v>43698</v>
          </cell>
          <cell r="F5" t="str">
            <v>销售统计</v>
          </cell>
          <cell r="G5">
            <v>45901</v>
          </cell>
          <cell r="H5">
            <v>23</v>
          </cell>
          <cell r="I5">
            <v>23</v>
          </cell>
        </row>
        <row r="5">
          <cell r="O5">
            <v>2400</v>
          </cell>
        </row>
        <row r="5">
          <cell r="U5">
            <v>5400</v>
          </cell>
          <cell r="V5">
            <v>1920</v>
          </cell>
          <cell r="W5">
            <v>1042.2</v>
          </cell>
          <cell r="X5">
            <v>120</v>
          </cell>
          <cell r="Y5">
            <v>96.5</v>
          </cell>
        </row>
        <row r="5">
          <cell r="AD5">
            <v>276</v>
          </cell>
        </row>
        <row r="5">
          <cell r="AJ5">
            <v>5758.2</v>
          </cell>
          <cell r="AK5">
            <v>368</v>
          </cell>
          <cell r="AL5">
            <v>92</v>
          </cell>
          <cell r="AM5">
            <v>13.8</v>
          </cell>
          <cell r="AN5">
            <v>15</v>
          </cell>
          <cell r="AO5">
            <v>230</v>
          </cell>
        </row>
        <row r="5">
          <cell r="AV5">
            <v>5039.4</v>
          </cell>
          <cell r="AW5">
            <v>0</v>
          </cell>
        </row>
        <row r="5">
          <cell r="AY5">
            <v>0</v>
          </cell>
          <cell r="AZ5">
            <v>0</v>
          </cell>
        </row>
        <row r="5">
          <cell r="BD5">
            <v>0</v>
          </cell>
        </row>
        <row r="5">
          <cell r="BF5">
            <v>5039.4</v>
          </cell>
        </row>
        <row r="5">
          <cell r="BH5" t="str">
            <v>431123199108060024</v>
          </cell>
          <cell r="BI5" t="str">
            <v>合同工</v>
          </cell>
          <cell r="BJ5">
            <v>703.8</v>
          </cell>
          <cell r="BK5" t="str">
            <v>431123199108060024</v>
          </cell>
        </row>
        <row r="6">
          <cell r="C6" t="str">
            <v>赵五祥</v>
          </cell>
          <cell r="D6" t="str">
            <v>市场营销部</v>
          </cell>
          <cell r="E6">
            <v>43290</v>
          </cell>
          <cell r="F6" t="str">
            <v>销售服务经理</v>
          </cell>
          <cell r="G6">
            <v>45901</v>
          </cell>
          <cell r="H6">
            <v>23</v>
          </cell>
          <cell r="I6">
            <v>23</v>
          </cell>
        </row>
        <row r="6">
          <cell r="O6">
            <v>3500</v>
          </cell>
        </row>
        <row r="6">
          <cell r="U6">
            <v>7500</v>
          </cell>
          <cell r="V6">
            <v>2500</v>
          </cell>
          <cell r="W6">
            <v>1372.5</v>
          </cell>
          <cell r="X6">
            <v>140</v>
          </cell>
          <cell r="Y6">
            <v>91.5</v>
          </cell>
        </row>
        <row r="6">
          <cell r="AC6">
            <v>1000</v>
          </cell>
          <cell r="AD6">
            <v>264</v>
          </cell>
        </row>
        <row r="6">
          <cell r="AJ6">
            <v>8776.5</v>
          </cell>
          <cell r="AK6">
            <v>380.8</v>
          </cell>
          <cell r="AL6">
            <v>95.2</v>
          </cell>
          <cell r="AM6">
            <v>14.28</v>
          </cell>
          <cell r="AN6">
            <v>15</v>
          </cell>
          <cell r="AO6">
            <v>325</v>
          </cell>
          <cell r="AP6">
            <v>0</v>
          </cell>
        </row>
        <row r="6">
          <cell r="AV6">
            <v>7946.22</v>
          </cell>
          <cell r="AW6">
            <v>0</v>
          </cell>
        </row>
        <row r="6">
          <cell r="AY6">
            <v>0</v>
          </cell>
          <cell r="AZ6">
            <v>0</v>
          </cell>
        </row>
        <row r="6">
          <cell r="BD6">
            <v>0</v>
          </cell>
        </row>
        <row r="6">
          <cell r="BF6">
            <v>7946.22</v>
          </cell>
        </row>
        <row r="6">
          <cell r="BH6" t="str">
            <v>43252419910529545X</v>
          </cell>
          <cell r="BI6" t="str">
            <v>合同工</v>
          </cell>
          <cell r="BJ6">
            <v>815.28</v>
          </cell>
          <cell r="BK6" t="str">
            <v>43252419910529545X</v>
          </cell>
        </row>
        <row r="7">
          <cell r="C7" t="str">
            <v>文洪亮</v>
          </cell>
          <cell r="D7" t="str">
            <v>市场营销部</v>
          </cell>
          <cell r="E7">
            <v>41286</v>
          </cell>
          <cell r="F7" t="str">
            <v>现场服务员</v>
          </cell>
          <cell r="G7">
            <v>45901</v>
          </cell>
          <cell r="H7">
            <v>22</v>
          </cell>
          <cell r="I7">
            <v>22</v>
          </cell>
        </row>
        <row r="7">
          <cell r="O7">
            <v>2100</v>
          </cell>
        </row>
        <row r="7">
          <cell r="U7">
            <v>3500</v>
          </cell>
          <cell r="V7">
            <v>1050</v>
          </cell>
          <cell r="W7">
            <v>350</v>
          </cell>
          <cell r="X7">
            <v>240</v>
          </cell>
        </row>
        <row r="7">
          <cell r="AA7">
            <v>880</v>
          </cell>
          <cell r="AB7">
            <v>150</v>
          </cell>
          <cell r="AC7">
            <v>30</v>
          </cell>
          <cell r="AD7">
            <v>264</v>
          </cell>
        </row>
        <row r="7">
          <cell r="AJ7">
            <v>5064</v>
          </cell>
          <cell r="AK7">
            <v>344.64</v>
          </cell>
          <cell r="AL7">
            <v>86.16</v>
          </cell>
          <cell r="AM7">
            <v>12.92</v>
          </cell>
          <cell r="AN7">
            <v>15</v>
          </cell>
          <cell r="AO7">
            <v>203</v>
          </cell>
        </row>
        <row r="7">
          <cell r="AV7">
            <v>4402.28</v>
          </cell>
          <cell r="AW7">
            <v>0</v>
          </cell>
        </row>
        <row r="7">
          <cell r="AY7">
            <v>0</v>
          </cell>
          <cell r="AZ7">
            <v>0</v>
          </cell>
        </row>
        <row r="7">
          <cell r="BD7">
            <v>0</v>
          </cell>
        </row>
        <row r="7">
          <cell r="BF7">
            <v>4402.28</v>
          </cell>
        </row>
        <row r="7">
          <cell r="BH7" t="str">
            <v>430221197911288119</v>
          </cell>
          <cell r="BI7" t="str">
            <v>合同工</v>
          </cell>
          <cell r="BJ7">
            <v>646.72</v>
          </cell>
          <cell r="BK7" t="str">
            <v>430221197911288119</v>
          </cell>
        </row>
        <row r="8">
          <cell r="C8" t="str">
            <v>李松辉</v>
          </cell>
          <cell r="D8" t="str">
            <v>市场营销部</v>
          </cell>
          <cell r="E8">
            <v>44994</v>
          </cell>
          <cell r="F8" t="str">
            <v>比亚迪服务员</v>
          </cell>
          <cell r="G8">
            <v>45901</v>
          </cell>
          <cell r="H8">
            <v>26</v>
          </cell>
          <cell r="I8">
            <v>30</v>
          </cell>
        </row>
        <row r="8">
          <cell r="O8">
            <v>2423.07692307692</v>
          </cell>
        </row>
        <row r="8">
          <cell r="U8">
            <v>4038.46153846154</v>
          </cell>
          <cell r="V8">
            <v>1265.38461538462</v>
          </cell>
          <cell r="W8">
            <v>350</v>
          </cell>
          <cell r="X8">
            <v>40</v>
          </cell>
        </row>
        <row r="8">
          <cell r="AA8">
            <v>1200</v>
          </cell>
          <cell r="AB8">
            <v>150</v>
          </cell>
          <cell r="AC8">
            <v>1000</v>
          </cell>
          <cell r="AD8">
            <v>600</v>
          </cell>
        </row>
        <row r="8">
          <cell r="AJ8">
            <v>7028.46</v>
          </cell>
          <cell r="AK8">
            <v>344.64</v>
          </cell>
          <cell r="AL8">
            <v>86.16</v>
          </cell>
          <cell r="AM8">
            <v>12.92</v>
          </cell>
          <cell r="AN8">
            <v>15</v>
          </cell>
        </row>
        <row r="8">
          <cell r="AV8">
            <v>6569.74</v>
          </cell>
          <cell r="AW8">
            <v>47.54</v>
          </cell>
        </row>
        <row r="8">
          <cell r="AY8">
            <v>0</v>
          </cell>
          <cell r="AZ8">
            <v>0</v>
          </cell>
        </row>
        <row r="8">
          <cell r="BD8">
            <v>0</v>
          </cell>
        </row>
        <row r="8">
          <cell r="BF8">
            <v>6522.2</v>
          </cell>
          <cell r="BG8" t="str">
            <v>比亚迪现场服务</v>
          </cell>
          <cell r="BH8" t="str">
            <v>431322200408100673</v>
          </cell>
          <cell r="BI8" t="str">
            <v>劳务工</v>
          </cell>
          <cell r="BJ8">
            <v>443.72</v>
          </cell>
          <cell r="BK8" t="str">
            <v>431322200408100673</v>
          </cell>
        </row>
        <row r="9">
          <cell r="C9" t="str">
            <v>黄龙</v>
          </cell>
          <cell r="D9" t="str">
            <v>市场营销部</v>
          </cell>
          <cell r="E9">
            <v>45718</v>
          </cell>
          <cell r="F9" t="str">
            <v>比亚迪服务员</v>
          </cell>
          <cell r="G9">
            <v>45901</v>
          </cell>
          <cell r="H9">
            <v>26</v>
          </cell>
          <cell r="I9">
            <v>30</v>
          </cell>
        </row>
        <row r="9">
          <cell r="O9">
            <v>2423.07692307692</v>
          </cell>
        </row>
        <row r="9">
          <cell r="U9">
            <v>4038.46153846154</v>
          </cell>
          <cell r="V9">
            <v>1265.38461538462</v>
          </cell>
          <cell r="W9">
            <v>350</v>
          </cell>
        </row>
        <row r="9">
          <cell r="AA9">
            <v>1200</v>
          </cell>
          <cell r="AB9">
            <v>150</v>
          </cell>
          <cell r="AC9">
            <v>1000</v>
          </cell>
          <cell r="AD9">
            <v>600</v>
          </cell>
        </row>
        <row r="9">
          <cell r="AJ9">
            <v>6988.46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9">
          <cell r="AV9">
            <v>6988.46</v>
          </cell>
          <cell r="AW9">
            <v>59.66</v>
          </cell>
        </row>
        <row r="9">
          <cell r="BD9">
            <v>0</v>
          </cell>
        </row>
        <row r="9">
          <cell r="BF9">
            <v>6928.8</v>
          </cell>
          <cell r="BG9" t="str">
            <v>比亚迪现场服务</v>
          </cell>
          <cell r="BH9" t="str">
            <v>430304199809301776</v>
          </cell>
          <cell r="BI9" t="str">
            <v>劳务工</v>
          </cell>
          <cell r="BJ9">
            <v>0</v>
          </cell>
          <cell r="BK9" t="str">
            <v>430304199809301776</v>
          </cell>
        </row>
        <row r="10">
          <cell r="C10" t="str">
            <v>盛鹏威</v>
          </cell>
          <cell r="D10" t="str">
            <v>市场营销部</v>
          </cell>
          <cell r="E10">
            <v>45845</v>
          </cell>
          <cell r="F10" t="str">
            <v>比亚迪服务员</v>
          </cell>
          <cell r="G10">
            <v>45901</v>
          </cell>
          <cell r="H10">
            <v>26</v>
          </cell>
          <cell r="I10">
            <v>30</v>
          </cell>
        </row>
        <row r="10">
          <cell r="O10">
            <v>2423.07692307692</v>
          </cell>
        </row>
        <row r="10">
          <cell r="U10">
            <v>4038.46153846154</v>
          </cell>
          <cell r="V10">
            <v>1265.38461538462</v>
          </cell>
          <cell r="W10">
            <v>350</v>
          </cell>
        </row>
        <row r="10">
          <cell r="AA10">
            <v>1200</v>
          </cell>
          <cell r="AB10">
            <v>150</v>
          </cell>
          <cell r="AC10">
            <v>1000</v>
          </cell>
          <cell r="AD10">
            <v>600</v>
          </cell>
        </row>
        <row r="10">
          <cell r="AJ10">
            <v>6988.46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0">
          <cell r="AV10">
            <v>6988.46</v>
          </cell>
          <cell r="AW10">
            <v>58.3</v>
          </cell>
        </row>
        <row r="10">
          <cell r="BF10">
            <v>6930.16</v>
          </cell>
          <cell r="BG10" t="str">
            <v>比亚迪现场服务</v>
          </cell>
          <cell r="BH10" t="str">
            <v>430903200607111538</v>
          </cell>
          <cell r="BI10" t="str">
            <v>合同工</v>
          </cell>
          <cell r="BJ10">
            <v>0</v>
          </cell>
          <cell r="BK10" t="str">
            <v>430103200607111538</v>
          </cell>
        </row>
        <row r="11">
          <cell r="C11" t="str">
            <v>谭建文</v>
          </cell>
          <cell r="D11" t="str">
            <v>市场营销部</v>
          </cell>
          <cell r="E11">
            <v>45231</v>
          </cell>
          <cell r="F11" t="str">
            <v>长沙现服</v>
          </cell>
          <cell r="G11">
            <v>45901</v>
          </cell>
          <cell r="H11">
            <v>26</v>
          </cell>
          <cell r="I11">
            <v>26</v>
          </cell>
        </row>
        <row r="11">
          <cell r="O11">
            <v>2100</v>
          </cell>
        </row>
        <row r="11">
          <cell r="U11">
            <v>3500</v>
          </cell>
          <cell r="V11">
            <v>1050</v>
          </cell>
          <cell r="W11">
            <v>350</v>
          </cell>
        </row>
        <row r="11">
          <cell r="AB11">
            <v>150</v>
          </cell>
        </row>
        <row r="11">
          <cell r="AD11">
            <v>312</v>
          </cell>
        </row>
        <row r="11">
          <cell r="AJ11">
            <v>3962</v>
          </cell>
          <cell r="AK11">
            <v>344.64</v>
          </cell>
          <cell r="AL11">
            <v>81.06</v>
          </cell>
          <cell r="AM11">
            <v>12.92</v>
          </cell>
          <cell r="AN11">
            <v>15</v>
          </cell>
        </row>
        <row r="11">
          <cell r="AV11">
            <v>3508.38</v>
          </cell>
          <cell r="AW11">
            <v>0</v>
          </cell>
        </row>
        <row r="11">
          <cell r="AY11">
            <v>0</v>
          </cell>
          <cell r="AZ11">
            <v>0</v>
          </cell>
        </row>
        <row r="11">
          <cell r="BD11">
            <v>0</v>
          </cell>
        </row>
        <row r="11">
          <cell r="BF11">
            <v>3508.38</v>
          </cell>
          <cell r="BG11" t="str">
            <v>长沙现服</v>
          </cell>
          <cell r="BH11" t="str">
            <v>430102198410025513</v>
          </cell>
          <cell r="BI11" t="str">
            <v>劳务工</v>
          </cell>
          <cell r="BJ11">
            <v>438.62</v>
          </cell>
          <cell r="BK11" t="str">
            <v>430102198410025513</v>
          </cell>
        </row>
        <row r="12">
          <cell r="C12" t="str">
            <v>赵平</v>
          </cell>
          <cell r="D12" t="str">
            <v>市场营销部</v>
          </cell>
        </row>
        <row r="12">
          <cell r="F12" t="str">
            <v>金琥现服</v>
          </cell>
          <cell r="G12">
            <v>45901</v>
          </cell>
        </row>
        <row r="12">
          <cell r="U12">
            <v>7020</v>
          </cell>
        </row>
        <row r="12">
          <cell r="W12">
            <v>7020</v>
          </cell>
        </row>
        <row r="12">
          <cell r="AJ12">
            <v>7020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2">
          <cell r="AV12">
            <v>7020</v>
          </cell>
          <cell r="AW12">
            <v>0</v>
          </cell>
        </row>
        <row r="12">
          <cell r="AY12">
            <v>0</v>
          </cell>
          <cell r="AZ12">
            <v>0</v>
          </cell>
        </row>
        <row r="12">
          <cell r="BD12">
            <v>0</v>
          </cell>
        </row>
        <row r="12">
          <cell r="BF12">
            <v>7020</v>
          </cell>
          <cell r="BG12" t="str">
            <v>金琥现服</v>
          </cell>
          <cell r="BH12" t="str">
            <v>432524198810305436</v>
          </cell>
          <cell r="BI12" t="str">
            <v>劳务工</v>
          </cell>
          <cell r="BJ12">
            <v>0</v>
          </cell>
          <cell r="BK12" t="e">
            <v>#N/A</v>
          </cell>
        </row>
        <row r="13">
          <cell r="C13" t="str">
            <v>合计</v>
          </cell>
        </row>
        <row r="13">
          <cell r="H13">
            <v>172</v>
          </cell>
          <cell r="I13">
            <v>184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17369.2307692308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39035.3846153846</v>
          </cell>
          <cell r="V13">
            <v>10316.1538461538</v>
          </cell>
          <cell r="W13">
            <v>11184.7</v>
          </cell>
          <cell r="X13">
            <v>540</v>
          </cell>
          <cell r="Y13">
            <v>188</v>
          </cell>
          <cell r="Z13">
            <v>0</v>
          </cell>
          <cell r="AA13">
            <v>4480</v>
          </cell>
          <cell r="AB13">
            <v>750</v>
          </cell>
          <cell r="AC13">
            <v>4030</v>
          </cell>
          <cell r="AD13">
            <v>2916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51586.08</v>
          </cell>
          <cell r="AK13">
            <v>1782.72</v>
          </cell>
          <cell r="AL13">
            <v>440.58</v>
          </cell>
          <cell r="AM13">
            <v>66.84</v>
          </cell>
          <cell r="AN13">
            <v>75</v>
          </cell>
          <cell r="AO13">
            <v>758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48462.94</v>
          </cell>
          <cell r="AW13">
            <v>165.5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48297.44</v>
          </cell>
        </row>
        <row r="13">
          <cell r="BJ13">
            <v>3048.14</v>
          </cell>
        </row>
        <row r="20">
          <cell r="G20" t="str">
            <v>上月数据</v>
          </cell>
          <cell r="H20">
            <v>120</v>
          </cell>
          <cell r="I20">
            <v>127</v>
          </cell>
        </row>
        <row r="20">
          <cell r="AD20">
            <v>1516</v>
          </cell>
        </row>
        <row r="20">
          <cell r="AJ20">
            <v>39607.08</v>
          </cell>
        </row>
        <row r="20">
          <cell r="AV20">
            <v>32556.9</v>
          </cell>
        </row>
        <row r="20">
          <cell r="AX20">
            <v>0</v>
          </cell>
          <cell r="AY20">
            <v>0</v>
          </cell>
          <cell r="AZ20">
            <v>4000</v>
          </cell>
        </row>
        <row r="20">
          <cell r="BC20">
            <v>0</v>
          </cell>
          <cell r="BD20">
            <v>0</v>
          </cell>
          <cell r="BE20">
            <v>0</v>
          </cell>
          <cell r="BF20">
            <v>36515.8</v>
          </cell>
        </row>
        <row r="21">
          <cell r="AV21">
            <v>15906.04</v>
          </cell>
        </row>
        <row r="21">
          <cell r="AZ21">
            <v>4000</v>
          </cell>
        </row>
        <row r="23">
          <cell r="AD23">
            <v>48670.08</v>
          </cell>
        </row>
        <row r="24">
          <cell r="AC24" t="str">
            <v>计提数据</v>
          </cell>
          <cell r="AD24">
            <v>1380</v>
          </cell>
        </row>
        <row r="24">
          <cell r="AI24">
            <v>33536.9</v>
          </cell>
          <cell r="AJ24">
            <v>34916.9</v>
          </cell>
        </row>
        <row r="25">
          <cell r="AD25">
            <v>2916</v>
          </cell>
        </row>
        <row r="25">
          <cell r="AI25">
            <v>48670.08</v>
          </cell>
          <cell r="AJ25">
            <v>51586.08</v>
          </cell>
        </row>
        <row r="25">
          <cell r="AV25">
            <v>6569.74</v>
          </cell>
        </row>
        <row r="26">
          <cell r="AC26">
            <v>44</v>
          </cell>
          <cell r="AD26">
            <v>1536</v>
          </cell>
        </row>
        <row r="26">
          <cell r="AH26">
            <v>3369</v>
          </cell>
          <cell r="AI26">
            <v>15133.18</v>
          </cell>
          <cell r="AJ26">
            <v>16669.18</v>
          </cell>
        </row>
        <row r="27">
          <cell r="AJ27">
            <v>7028.46</v>
          </cell>
          <cell r="AK27" t="str">
            <v>劳务工</v>
          </cell>
        </row>
        <row r="28">
          <cell r="AJ28" t="e">
            <v>#REF!</v>
          </cell>
        </row>
        <row r="29">
          <cell r="AJ29" t="e">
            <v>#REF!</v>
          </cell>
        </row>
      </sheetData>
      <sheetData sheetId="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Sheet4"/>
      <sheetName val="在职员工花名册"/>
      <sheetName val="离职员工花名册"/>
      <sheetName val="小时工花名册"/>
      <sheetName val="小时工离职名单"/>
      <sheetName val="7月月报8.8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  <cell r="BB4" t="str">
            <v>人事档案梳理结果</v>
          </cell>
        </row>
        <row r="4">
          <cell r="BD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G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11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</row>
        <row r="7">
          <cell r="BC7" t="str">
            <v>缺入职体检</v>
          </cell>
        </row>
        <row r="7">
          <cell r="BG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-151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</row>
        <row r="9">
          <cell r="BG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40</v>
          </cell>
          <cell r="P10">
            <v>13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61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</row>
        <row r="10">
          <cell r="BB10" t="str">
            <v>缺人事档案（纸质登记表）、员工档案目录及学历证明</v>
          </cell>
          <cell r="BC10" t="str">
            <v>缺入职体检</v>
          </cell>
        </row>
        <row r="10">
          <cell r="BG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17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 t="str">
            <v>中级工</v>
          </cell>
        </row>
        <row r="11">
          <cell r="BG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22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282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</row>
        <row r="12">
          <cell r="BG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6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34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-15</v>
          </cell>
          <cell r="AR13">
            <v>0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 t="str">
            <v>高级工</v>
          </cell>
        </row>
        <row r="13">
          <cell r="BG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76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G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37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53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C15" t="str">
            <v>缺入职体检</v>
          </cell>
        </row>
        <row r="15">
          <cell r="BG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19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</row>
        <row r="16">
          <cell r="BC16" t="str">
            <v>缺入职体检（劳务工转入）、学历证（找不到）</v>
          </cell>
        </row>
        <row r="16">
          <cell r="BG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15</v>
          </cell>
          <cell r="P18">
            <v>7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-423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G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27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</row>
        <row r="19">
          <cell r="BG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21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185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421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497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4">
          <cell r="B24" t="str">
            <v>盛鹏威</v>
          </cell>
        </row>
        <row r="24">
          <cell r="D24" t="str">
            <v>间接</v>
          </cell>
          <cell r="E24" t="str">
            <v>蓝领</v>
          </cell>
          <cell r="F24" t="str">
            <v>市场营销部</v>
          </cell>
          <cell r="G24" t="str">
            <v>服务科</v>
          </cell>
          <cell r="H24" t="str">
            <v>现场服务员</v>
          </cell>
        </row>
        <row r="24">
          <cell r="L24">
            <v>45841</v>
          </cell>
        </row>
        <row r="24">
          <cell r="Q24" t="str">
            <v>男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未婚</v>
          </cell>
          <cell r="V24">
            <v>38909</v>
          </cell>
          <cell r="W24">
            <v>19</v>
          </cell>
        </row>
        <row r="24">
          <cell r="AF24" t="str">
            <v>430103200607111538</v>
          </cell>
          <cell r="AG24">
            <v>13875311190</v>
          </cell>
        </row>
        <row r="24"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5">
          <cell r="B25" t="str">
            <v>李晶</v>
          </cell>
          <cell r="C25">
            <v>1202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采购执行</v>
          </cell>
          <cell r="H25" t="str">
            <v>采购计划员</v>
          </cell>
        </row>
        <row r="25">
          <cell r="L25">
            <v>44845</v>
          </cell>
          <cell r="M25">
            <v>44906</v>
          </cell>
          <cell r="N25">
            <v>40360</v>
          </cell>
          <cell r="O25">
            <v>15</v>
          </cell>
          <cell r="P25">
            <v>2</v>
          </cell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 t="str">
            <v>1987-03-26</v>
          </cell>
          <cell r="W25">
            <v>38</v>
          </cell>
          <cell r="X25" t="str">
            <v>大专</v>
          </cell>
        </row>
        <row r="25">
          <cell r="Z25" t="str">
            <v>应用日语</v>
          </cell>
          <cell r="AA25" t="str">
            <v>长沙民政职业技术学院</v>
          </cell>
          <cell r="AB25">
            <v>39994</v>
          </cell>
        </row>
        <row r="25">
          <cell r="AD25" t="str">
            <v>助力物流师（初级）/秘书（涉外）/日本语能力认定书</v>
          </cell>
        </row>
        <row r="25">
          <cell r="AF25" t="str">
            <v>43022519870326004X</v>
          </cell>
          <cell r="AG25">
            <v>18075767587</v>
          </cell>
          <cell r="AH25" t="str">
            <v>冯亮</v>
          </cell>
          <cell r="AI25">
            <v>18075767586</v>
          </cell>
        </row>
        <row r="25">
          <cell r="AL25" t="str">
            <v>湖南省炎陵县霞阳镇禾仓源村李家02号</v>
          </cell>
          <cell r="AM25" t="str">
            <v>农村</v>
          </cell>
          <cell r="AN25" t="str">
            <v>湖南省株洲市天元区慧谷阳光小区15栋1008号</v>
          </cell>
          <cell r="AO25" t="str">
            <v>2022.10.11-2024.10.10</v>
          </cell>
          <cell r="AP25">
            <v>45575</v>
          </cell>
          <cell r="AQ25">
            <v>-329</v>
          </cell>
          <cell r="AR25">
            <v>0</v>
          </cell>
        </row>
        <row r="25">
          <cell r="AT25" t="str">
            <v>有固定期限</v>
          </cell>
          <cell r="AU25" t="str">
            <v>是</v>
          </cell>
        </row>
        <row r="25">
          <cell r="AW25" t="str">
            <v>ZZ-DA-0250</v>
          </cell>
          <cell r="AX25" t="str">
            <v>合同工</v>
          </cell>
          <cell r="AY25" t="str">
            <v>光华荣昌</v>
          </cell>
          <cell r="AZ25" t="str">
            <v>光华荣昌</v>
          </cell>
        </row>
        <row r="25">
          <cell r="BB25" t="str">
            <v>√</v>
          </cell>
        </row>
        <row r="25">
          <cell r="BG25" t="e">
            <v>#N/A</v>
          </cell>
        </row>
        <row r="26">
          <cell r="B26" t="str">
            <v>谭丽平</v>
          </cell>
          <cell r="C26">
            <v>25022502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QAD</v>
          </cell>
        </row>
        <row r="26">
          <cell r="L26">
            <v>45714</v>
          </cell>
        </row>
        <row r="26">
          <cell r="Q26" t="str">
            <v>女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已婚</v>
          </cell>
          <cell r="V26">
            <v>32942</v>
          </cell>
          <cell r="W26">
            <v>35</v>
          </cell>
          <cell r="X26" t="str">
            <v>中专</v>
          </cell>
        </row>
        <row r="26">
          <cell r="Z26" t="str">
            <v>计算机应用</v>
          </cell>
          <cell r="AA26" t="str">
            <v>南岳技术学院</v>
          </cell>
        </row>
        <row r="26">
          <cell r="AF26" t="str">
            <v>430221199003101207</v>
          </cell>
          <cell r="AG26">
            <v>15974388031</v>
          </cell>
          <cell r="AH26" t="str">
            <v>冯戴一蕾</v>
          </cell>
          <cell r="AI26">
            <v>13973351501</v>
          </cell>
        </row>
        <row r="26">
          <cell r="AL26" t="str">
            <v>湖南省株洲市天元区栗雨街道王家坪社区泰山1号9栋501号</v>
          </cell>
          <cell r="AM26" t="str">
            <v>城镇</v>
          </cell>
          <cell r="AN26" t="str">
            <v>湖南省株洲市天元区泰山一号</v>
          </cell>
        </row>
        <row r="26">
          <cell r="AX26" t="str">
            <v>合同工</v>
          </cell>
          <cell r="AY26" t="str">
            <v>光华荣昌</v>
          </cell>
          <cell r="AZ26" t="str">
            <v>光华荣昌</v>
          </cell>
        </row>
        <row r="27">
          <cell r="B27" t="str">
            <v>齐承平</v>
          </cell>
          <cell r="C27">
            <v>140</v>
          </cell>
          <cell r="D27" t="str">
            <v>间接</v>
          </cell>
          <cell r="E27" t="str">
            <v>白领</v>
          </cell>
          <cell r="F27" t="str">
            <v>生产制造部</v>
          </cell>
          <cell r="G27" t="str">
            <v>生产管理</v>
          </cell>
          <cell r="H27" t="str">
            <v>生产计划员</v>
          </cell>
        </row>
        <row r="27">
          <cell r="L27">
            <v>42017</v>
          </cell>
          <cell r="M27">
            <v>42047</v>
          </cell>
          <cell r="N27">
            <v>41091</v>
          </cell>
          <cell r="O27">
            <v>13</v>
          </cell>
          <cell r="P27">
            <v>10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未婚</v>
          </cell>
          <cell r="V27" t="str">
            <v>1990-05-14</v>
          </cell>
          <cell r="W27">
            <v>35</v>
          </cell>
          <cell r="X27" t="str">
            <v>大专</v>
          </cell>
        </row>
        <row r="27">
          <cell r="Z27" t="str">
            <v>机电一体化技术</v>
          </cell>
          <cell r="AA27" t="str">
            <v>株洲职业技术学院</v>
          </cell>
        </row>
        <row r="27">
          <cell r="AD27" t="str">
            <v>初级</v>
          </cell>
          <cell r="AE27" t="str">
            <v>物流中级</v>
          </cell>
          <cell r="AF27" t="str">
            <v>430221199005141712</v>
          </cell>
          <cell r="AG27" t="str">
            <v>18932136317</v>
          </cell>
          <cell r="AH27" t="str">
            <v>肖良君</v>
          </cell>
          <cell r="AI27">
            <v>18932134703</v>
          </cell>
        </row>
        <row r="27">
          <cell r="AL27" t="str">
            <v>湖南省株洲县砖桥乡庙湾村杨家组12号</v>
          </cell>
          <cell r="AM27" t="str">
            <v>农村</v>
          </cell>
          <cell r="AN27" t="str">
            <v>湖南省株洲市荷塘区新塘路兰天一村2栋1504号</v>
          </cell>
          <cell r="AO27" t="str">
            <v>2015.10.04-2017.10.03
2017.10.04-2020.10.03
2020.10.04-无固定期限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44108</v>
          </cell>
          <cell r="AT27" t="str">
            <v>无固定期限</v>
          </cell>
          <cell r="AU27" t="str">
            <v>是</v>
          </cell>
          <cell r="AV27" t="str">
            <v>4302110000682541</v>
          </cell>
          <cell r="AW27" t="str">
            <v>ZZ-DA-0061</v>
          </cell>
          <cell r="AX27" t="str">
            <v>合同工</v>
          </cell>
          <cell r="AY27" t="str">
            <v>光华荣昌</v>
          </cell>
          <cell r="AZ27" t="str">
            <v>光华荣昌</v>
          </cell>
          <cell r="BA27" t="str">
            <v>初级工</v>
          </cell>
        </row>
        <row r="27">
          <cell r="BG27" t="e">
            <v>#N/A</v>
          </cell>
        </row>
        <row r="28">
          <cell r="B28" t="str">
            <v>殷胜</v>
          </cell>
          <cell r="C28">
            <v>317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41492</v>
          </cell>
          <cell r="M28">
            <v>41523</v>
          </cell>
          <cell r="N28">
            <v>41492</v>
          </cell>
          <cell r="O28">
            <v>12</v>
          </cell>
          <cell r="P28">
            <v>12</v>
          </cell>
          <cell r="Q28" t="str">
            <v>男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1991-07-03</v>
          </cell>
          <cell r="W28">
            <v>34</v>
          </cell>
          <cell r="X28" t="str">
            <v>大专</v>
          </cell>
        </row>
        <row r="28">
          <cell r="Z28" t="str">
            <v>机电一体化技术</v>
          </cell>
          <cell r="AA28" t="str">
            <v>湖南电子科技职业学院</v>
          </cell>
          <cell r="AB28">
            <v>41456</v>
          </cell>
        </row>
        <row r="28">
          <cell r="AD28" t="str">
            <v>四级/中级技能</v>
          </cell>
          <cell r="AE28" t="str">
            <v>钳工中级</v>
          </cell>
          <cell r="AF28" t="str">
            <v>430211199107030412</v>
          </cell>
          <cell r="AG28">
            <v>18473385101</v>
          </cell>
          <cell r="AH28" t="str">
            <v>向洁</v>
          </cell>
          <cell r="AI28">
            <v>15573356209</v>
          </cell>
          <cell r="AJ28" t="str">
            <v>929183014@qq.com</v>
          </cell>
          <cell r="AK28">
            <v>929183014</v>
          </cell>
          <cell r="AL28" t="str">
            <v>湖南省株洲市天元区嵩山路街道莲花1队</v>
          </cell>
          <cell r="AM28" t="str">
            <v>城镇</v>
          </cell>
          <cell r="AN28" t="str">
            <v>湖南省株洲市天元区莲花工区一队16号</v>
          </cell>
          <cell r="AO28" t="str">
            <v>2015.10.01-2017.09.30
2017.10.01-2020.09.30
2020.10.01-无固定期限</v>
          </cell>
          <cell r="AP28" t="str">
            <v>——</v>
          </cell>
          <cell r="AQ28" t="e">
            <v>#VALUE!</v>
          </cell>
          <cell r="AR28" t="e">
            <v>#VALUE!</v>
          </cell>
          <cell r="AS28">
            <v>44105</v>
          </cell>
          <cell r="AT28" t="str">
            <v>无固定期限</v>
          </cell>
          <cell r="AU28" t="str">
            <v>是</v>
          </cell>
          <cell r="AV28" t="str">
            <v>4302110000672907</v>
          </cell>
          <cell r="AW28" t="str">
            <v>ZZ-DA-0131</v>
          </cell>
          <cell r="AX28" t="str">
            <v>合同工</v>
          </cell>
          <cell r="AY28" t="str">
            <v>光华荣昌</v>
          </cell>
          <cell r="AZ28" t="str">
            <v>湖南红海</v>
          </cell>
          <cell r="BA28" t="str">
            <v>中级工</v>
          </cell>
        </row>
        <row r="28">
          <cell r="BG28" t="e">
            <v>#N/A</v>
          </cell>
        </row>
        <row r="29">
          <cell r="B29" t="str">
            <v>邹彬彬</v>
          </cell>
          <cell r="C29">
            <v>25021902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45708</v>
          </cell>
        </row>
        <row r="29">
          <cell r="Q29" t="str">
            <v>女</v>
          </cell>
          <cell r="R29" t="str">
            <v>汉</v>
          </cell>
          <cell r="S29" t="str">
            <v>群众</v>
          </cell>
          <cell r="T29" t="str">
            <v>否</v>
          </cell>
          <cell r="U29" t="str">
            <v>已婚</v>
          </cell>
          <cell r="V29" t="str">
            <v>1993/10/09</v>
          </cell>
          <cell r="W29">
            <v>31</v>
          </cell>
        </row>
        <row r="29">
          <cell r="AF29" t="str">
            <v>432524199310095422</v>
          </cell>
          <cell r="AG29">
            <v>17673239367</v>
          </cell>
          <cell r="AH29" t="str">
            <v>赵五祥18373371656</v>
          </cell>
        </row>
        <row r="29">
          <cell r="AL29" t="str">
            <v>湖南省株洲市天元区月塘小区13栋301号</v>
          </cell>
        </row>
        <row r="29">
          <cell r="AN29" t="str">
            <v>湖南省株洲市天元区月塘小区13栋301号</v>
          </cell>
        </row>
        <row r="29">
          <cell r="AX29" t="str">
            <v>合同工</v>
          </cell>
          <cell r="AY29" t="str">
            <v>光华荣昌</v>
          </cell>
          <cell r="AZ29" t="str">
            <v>光华荣昌</v>
          </cell>
          <cell r="BA29">
            <v>45716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20</v>
          </cell>
          <cell r="P30">
            <v>6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43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-72</v>
          </cell>
          <cell r="AR30">
            <v>0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</row>
        <row r="30">
          <cell r="BG30" t="e">
            <v>#N/A</v>
          </cell>
        </row>
        <row r="31">
          <cell r="B31" t="str">
            <v>刘文向</v>
          </cell>
          <cell r="C31">
            <v>1070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成品管理</v>
          </cell>
          <cell r="H31" t="str">
            <v>成品管理</v>
          </cell>
        </row>
        <row r="31">
          <cell r="J31" t="str">
            <v>主管</v>
          </cell>
          <cell r="K31" t="str">
            <v>关键岗</v>
          </cell>
          <cell r="L31">
            <v>44765</v>
          </cell>
          <cell r="M31">
            <v>44765</v>
          </cell>
          <cell r="N31">
            <v>33786</v>
          </cell>
          <cell r="O31">
            <v>33</v>
          </cell>
          <cell r="P31">
            <v>3</v>
          </cell>
          <cell r="Q31" t="str">
            <v>男</v>
          </cell>
          <cell r="R31" t="str">
            <v>苗族</v>
          </cell>
          <cell r="S31" t="str">
            <v>群众</v>
          </cell>
          <cell r="T31" t="str">
            <v>否</v>
          </cell>
          <cell r="U31" t="str">
            <v>已婚</v>
          </cell>
          <cell r="V31" t="str">
            <v>1974-08-11</v>
          </cell>
          <cell r="W31">
            <v>51</v>
          </cell>
          <cell r="X31" t="str">
            <v>高中</v>
          </cell>
        </row>
        <row r="31">
          <cell r="AB31">
            <v>34150</v>
          </cell>
        </row>
        <row r="31">
          <cell r="AD31" t="str">
            <v>四级/中级技能</v>
          </cell>
          <cell r="AE31" t="str">
            <v>物流中级</v>
          </cell>
          <cell r="AF31" t="str">
            <v>430527197408118731</v>
          </cell>
          <cell r="AG31">
            <v>18627333167</v>
          </cell>
          <cell r="AH31" t="str">
            <v>陈湘华</v>
          </cell>
          <cell r="AI31">
            <v>19373393723</v>
          </cell>
        </row>
        <row r="31">
          <cell r="AL31" t="str">
            <v>湖南省绥宁县枫木团苗蔟侗族乡黄土江村1组</v>
          </cell>
          <cell r="AM31" t="str">
            <v>农村</v>
          </cell>
          <cell r="AN31" t="str">
            <v>湖南省株洲市石峰区云杉小区1栋114号</v>
          </cell>
          <cell r="AO31" t="str">
            <v>2022.07.23-2024.07.22</v>
          </cell>
          <cell r="AP31">
            <v>45495</v>
          </cell>
          <cell r="AQ31">
            <v>-409</v>
          </cell>
          <cell r="AR31">
            <v>0</v>
          </cell>
        </row>
        <row r="31">
          <cell r="AT31" t="str">
            <v>有固定期限</v>
          </cell>
          <cell r="AU31" t="str">
            <v>是</v>
          </cell>
          <cell r="AV31" t="str">
            <v>4302110000666490</v>
          </cell>
          <cell r="AW31" t="str">
            <v>ZZ-DA-0249</v>
          </cell>
          <cell r="AX31" t="str">
            <v>合同工</v>
          </cell>
          <cell r="AY31" t="str">
            <v>光华荣昌</v>
          </cell>
          <cell r="AZ31" t="str">
            <v>光华荣昌</v>
          </cell>
          <cell r="BA31" t="str">
            <v>中级工</v>
          </cell>
          <cell r="BB31" t="str">
            <v>缺入职体检-入职体检需复查</v>
          </cell>
        </row>
        <row r="31">
          <cell r="BG31" t="e">
            <v>#N/A</v>
          </cell>
        </row>
        <row r="32">
          <cell r="B32" t="str">
            <v>贺楚平</v>
          </cell>
          <cell r="C32">
            <v>1054</v>
          </cell>
          <cell r="D32" t="str">
            <v>间接</v>
          </cell>
          <cell r="E32" t="str">
            <v>蓝领</v>
          </cell>
          <cell r="F32" t="str">
            <v>生产制造部</v>
          </cell>
          <cell r="G32" t="str">
            <v>物料</v>
          </cell>
          <cell r="H32" t="str">
            <v>仓管员</v>
          </cell>
        </row>
        <row r="32">
          <cell r="L32">
            <v>44760</v>
          </cell>
          <cell r="M32">
            <v>44823</v>
          </cell>
          <cell r="N32">
            <v>30498</v>
          </cell>
          <cell r="O32">
            <v>42</v>
          </cell>
          <cell r="P32">
            <v>3</v>
          </cell>
          <cell r="Q32" t="str">
            <v>男</v>
          </cell>
          <cell r="R32" t="str">
            <v>汉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1965-09-18</v>
          </cell>
          <cell r="W32">
            <v>60</v>
          </cell>
          <cell r="X32" t="str">
            <v>高中</v>
          </cell>
        </row>
        <row r="32">
          <cell r="AF32" t="str">
            <v>430124196509180694</v>
          </cell>
          <cell r="AG32">
            <v>18974867808</v>
          </cell>
          <cell r="AH32" t="str">
            <v>吴晓芳</v>
          </cell>
          <cell r="AI32">
            <v>15974124847</v>
          </cell>
        </row>
        <row r="32">
          <cell r="AL32" t="str">
            <v>湖南省宁乡县巷子口镇金枫园村新胜组号</v>
          </cell>
          <cell r="AM32" t="str">
            <v>农村</v>
          </cell>
          <cell r="AN32" t="str">
            <v>湖南省株洲市天元北京海纳川株洲园区宿舍</v>
          </cell>
          <cell r="AO32" t="str">
            <v>2022.07.18-2025.07.17</v>
          </cell>
          <cell r="AP32">
            <v>45855</v>
          </cell>
          <cell r="AQ32">
            <v>-49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</row>
        <row r="32">
          <cell r="AX32" t="str">
            <v>劳务工</v>
          </cell>
          <cell r="AY32" t="str">
            <v>湖南鑫起</v>
          </cell>
          <cell r="AZ32" t="str">
            <v>光华荣昌</v>
          </cell>
          <cell r="BA32" t="str">
            <v>廖娉介绍</v>
          </cell>
          <cell r="BB32" t="str">
            <v>√</v>
          </cell>
        </row>
        <row r="32">
          <cell r="BG32" t="e">
            <v>#N/A</v>
          </cell>
        </row>
        <row r="33">
          <cell r="B33" t="str">
            <v>文磊</v>
          </cell>
          <cell r="C33">
            <v>25060502</v>
          </cell>
          <cell r="D33" t="str">
            <v>直接</v>
          </cell>
          <cell r="E33" t="str">
            <v>蓝领</v>
          </cell>
          <cell r="F33" t="str">
            <v>生产制造部</v>
          </cell>
          <cell r="G33" t="str">
            <v>成品管理</v>
          </cell>
          <cell r="H33" t="str">
            <v>库管</v>
          </cell>
        </row>
        <row r="33">
          <cell r="L33" t="str">
            <v>2025-06-03</v>
          </cell>
        </row>
        <row r="33"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</row>
        <row r="33">
          <cell r="V33" t="str">
            <v>1988-08-30</v>
          </cell>
          <cell r="W33">
            <v>37</v>
          </cell>
        </row>
        <row r="33">
          <cell r="AF33" t="str">
            <v>430321198808307019</v>
          </cell>
          <cell r="AG33">
            <v>15873287796</v>
          </cell>
        </row>
        <row r="33">
          <cell r="AL33" t="str">
            <v>湖南省湘潭县河口镇古塘桥村又星塘组</v>
          </cell>
        </row>
        <row r="33">
          <cell r="AX33" t="str">
            <v>劳务工</v>
          </cell>
          <cell r="AY33" t="str">
            <v>光华荣昌</v>
          </cell>
          <cell r="AZ33" t="str">
            <v>湘潭宏顺</v>
          </cell>
        </row>
        <row r="34">
          <cell r="B34" t="str">
            <v>王启明</v>
          </cell>
          <cell r="C34">
            <v>25060101</v>
          </cell>
          <cell r="D34" t="str">
            <v>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 t="str">
            <v>2025-06-01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</row>
        <row r="34">
          <cell r="V34" t="str">
            <v>1967-09-17</v>
          </cell>
          <cell r="W34">
            <v>58</v>
          </cell>
        </row>
        <row r="34">
          <cell r="AF34" t="str">
            <v>430321196709174557</v>
          </cell>
          <cell r="AG34" t="str">
            <v>15697321739</v>
          </cell>
        </row>
        <row r="34">
          <cell r="AL34" t="str">
            <v>湖南省湘潭县排头乡留田村黄龙村民组</v>
          </cell>
        </row>
        <row r="34">
          <cell r="AX34" t="str">
            <v>劳务工</v>
          </cell>
          <cell r="AY34" t="str">
            <v>光华荣昌</v>
          </cell>
          <cell r="AZ34" t="str">
            <v>湘潭宏顺</v>
          </cell>
        </row>
        <row r="35">
          <cell r="B35" t="str">
            <v>赵亮</v>
          </cell>
        </row>
        <row r="35">
          <cell r="D35" t="str">
            <v>直接</v>
          </cell>
          <cell r="E35" t="str">
            <v>蓝领</v>
          </cell>
          <cell r="F35" t="str">
            <v>生产制造部</v>
          </cell>
          <cell r="G35" t="str">
            <v>成品管理</v>
          </cell>
          <cell r="H35" t="str">
            <v>库管</v>
          </cell>
        </row>
        <row r="35">
          <cell r="L35">
            <v>45814</v>
          </cell>
        </row>
        <row r="35">
          <cell r="AX35" t="str">
            <v>劳务工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20</v>
          </cell>
          <cell r="P36">
            <v>12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 t="str">
            <v>中级工</v>
          </cell>
        </row>
        <row r="36">
          <cell r="BG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17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 t="str">
            <v>中级工</v>
          </cell>
        </row>
        <row r="37">
          <cell r="BC37" t="str">
            <v>缺入职体检</v>
          </cell>
        </row>
        <row r="37">
          <cell r="BG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17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</row>
        <row r="38">
          <cell r="BG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43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 t="str">
            <v>中级工</v>
          </cell>
        </row>
        <row r="39">
          <cell r="BC39" t="str">
            <v>缺入职体检</v>
          </cell>
        </row>
        <row r="39">
          <cell r="BG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26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 t="str">
            <v>2020-12-1由设备安技科设备维修工调为发泡混料工</v>
          </cell>
        </row>
        <row r="40">
          <cell r="BG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31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848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</row>
        <row r="41">
          <cell r="BG41" t="e">
            <v>#N/A</v>
          </cell>
        </row>
        <row r="42">
          <cell r="B42" t="str">
            <v>赖金龙</v>
          </cell>
          <cell r="C42">
            <v>25060102</v>
          </cell>
          <cell r="D42" t="str">
            <v>直接</v>
          </cell>
          <cell r="E42" t="str">
            <v>蓝领</v>
          </cell>
          <cell r="F42" t="str">
            <v>生产制造部</v>
          </cell>
          <cell r="G42" t="str">
            <v>设备安技</v>
          </cell>
          <cell r="H42" t="str">
            <v>电工</v>
          </cell>
        </row>
        <row r="42">
          <cell r="L42" t="str">
            <v>2025-06-01</v>
          </cell>
        </row>
        <row r="42"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</row>
        <row r="42">
          <cell r="V42" t="str">
            <v>1988-01-01</v>
          </cell>
          <cell r="W42">
            <v>37</v>
          </cell>
        </row>
        <row r="42">
          <cell r="AF42" t="str">
            <v>430321198801019014</v>
          </cell>
          <cell r="AG42" t="str">
            <v>16670731023</v>
          </cell>
        </row>
        <row r="42">
          <cell r="AL42" t="str">
            <v>湖南省湘潭县中路铺镇太平村三方湾村民组</v>
          </cell>
        </row>
        <row r="42">
          <cell r="AX42" t="str">
            <v>劳务工</v>
          </cell>
          <cell r="AY42" t="str">
            <v>光华荣昌</v>
          </cell>
          <cell r="AZ42" t="str">
            <v>湘潭宏顺</v>
          </cell>
        </row>
        <row r="43">
          <cell r="B43" t="str">
            <v>麻志超</v>
          </cell>
          <cell r="C43">
            <v>1022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设备</v>
          </cell>
          <cell r="H43" t="str">
            <v>设备维护及模具工程师</v>
          </cell>
          <cell r="I43" t="str">
            <v>混料兼设备生产看护</v>
          </cell>
        </row>
        <row r="43">
          <cell r="L43">
            <v>44741</v>
          </cell>
          <cell r="M43">
            <v>44741</v>
          </cell>
          <cell r="N43">
            <v>33055</v>
          </cell>
          <cell r="O43">
            <v>35</v>
          </cell>
          <cell r="P43">
            <v>3</v>
          </cell>
          <cell r="Q43" t="str">
            <v>男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1968-08-27</v>
          </cell>
          <cell r="W43">
            <v>57</v>
          </cell>
          <cell r="X43" t="str">
            <v>高中</v>
          </cell>
        </row>
        <row r="43">
          <cell r="AA43" t="str">
            <v>吉卫民中</v>
          </cell>
        </row>
        <row r="43">
          <cell r="AF43" t="str">
            <v>433124196808279056</v>
          </cell>
          <cell r="AG43">
            <v>13974117518</v>
          </cell>
          <cell r="AH43" t="str">
            <v>麻丹</v>
          </cell>
          <cell r="AI43">
            <v>17711705573</v>
          </cell>
        </row>
        <row r="43">
          <cell r="AL43" t="str">
            <v>湖南省吉首市花垣县吉卫镇水洋村十二组</v>
          </cell>
          <cell r="AM43" t="str">
            <v>农村</v>
          </cell>
          <cell r="AN43" t="str">
            <v>湖南省株洲市天元区北京海纳川株洲公司宿舍</v>
          </cell>
          <cell r="AO43" t="str">
            <v>2022.06.29-2025.06.28</v>
          </cell>
          <cell r="AP43">
            <v>45836</v>
          </cell>
          <cell r="AQ43">
            <v>-68</v>
          </cell>
          <cell r="AR43">
            <v>0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劳务工</v>
          </cell>
          <cell r="AY43" t="str">
            <v>湖南鑫起</v>
          </cell>
          <cell r="AZ43" t="str">
            <v>光华荣昌</v>
          </cell>
        </row>
        <row r="43">
          <cell r="BB43" t="str">
            <v>√</v>
          </cell>
        </row>
        <row r="43">
          <cell r="BG43" t="e">
            <v>#N/A</v>
          </cell>
        </row>
        <row r="44">
          <cell r="B44" t="str">
            <v>肖燕丹</v>
          </cell>
          <cell r="C44">
            <v>1131</v>
          </cell>
          <cell r="D44" t="str">
            <v>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发泡主管</v>
          </cell>
        </row>
        <row r="44">
          <cell r="J44" t="str">
            <v>班长</v>
          </cell>
          <cell r="K44" t="str">
            <v>关键岗</v>
          </cell>
          <cell r="L44">
            <v>44801</v>
          </cell>
          <cell r="M44">
            <v>44801</v>
          </cell>
          <cell r="N44">
            <v>33420</v>
          </cell>
          <cell r="O44">
            <v>34</v>
          </cell>
          <cell r="P44">
            <v>3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1973-05-10</v>
          </cell>
          <cell r="W44">
            <v>52</v>
          </cell>
          <cell r="X44" t="str">
            <v>高中</v>
          </cell>
        </row>
        <row r="44">
          <cell r="AA44" t="str">
            <v>湘潭县五中</v>
          </cell>
        </row>
        <row r="44">
          <cell r="AF44" t="str">
            <v>43032119730510854X</v>
          </cell>
          <cell r="AG44">
            <v>18107419767</v>
          </cell>
          <cell r="AH44" t="str">
            <v>唐汉智</v>
          </cell>
          <cell r="AI44">
            <v>13342539767</v>
          </cell>
        </row>
        <row r="44">
          <cell r="AK44">
            <v>453040262</v>
          </cell>
          <cell r="AL44" t="str">
            <v>湖南省湘潭县中路铺镇碧云村老屋湾村民组268号</v>
          </cell>
          <cell r="AM44" t="str">
            <v>农村</v>
          </cell>
          <cell r="AN44" t="str">
            <v>湖南省株洲市石峰区柴油机厂小区杉二村13栋404号</v>
          </cell>
          <cell r="AO44" t="str">
            <v>2022.08.28-2025.08.27</v>
          </cell>
          <cell r="AP44">
            <v>45896</v>
          </cell>
          <cell r="AQ44">
            <v>-8</v>
          </cell>
          <cell r="AR44">
            <v>0</v>
          </cell>
        </row>
        <row r="44">
          <cell r="AT44" t="str">
            <v>有固定期限</v>
          </cell>
          <cell r="AU44" t="str">
            <v>是</v>
          </cell>
        </row>
        <row r="44">
          <cell r="AX44" t="str">
            <v>合同工</v>
          </cell>
          <cell r="AY44" t="str">
            <v>光华荣昌</v>
          </cell>
          <cell r="AZ44" t="str">
            <v>光华荣昌</v>
          </cell>
        </row>
        <row r="44">
          <cell r="BB44" t="str">
            <v>√</v>
          </cell>
        </row>
        <row r="44">
          <cell r="BG44" t="e">
            <v>#N/A</v>
          </cell>
        </row>
        <row r="44">
          <cell r="BJ44" t="str">
            <v>二苯基甲烷二异氰酸酯、噪声</v>
          </cell>
          <cell r="BK44" t="str">
            <v>二苯基甲烷二异氰酸酯作业可以离岗
噪声作业可以离岗
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6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52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-44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</row>
        <row r="45">
          <cell r="BG45" t="e">
            <v>#N/A</v>
          </cell>
        </row>
        <row r="46">
          <cell r="B46" t="str">
            <v>王虎彪</v>
          </cell>
          <cell r="C46">
            <v>1021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喷脱模剂</v>
          </cell>
        </row>
        <row r="46">
          <cell r="K46" t="str">
            <v>关键岗</v>
          </cell>
          <cell r="L46">
            <v>44743</v>
          </cell>
          <cell r="M46">
            <v>44774</v>
          </cell>
          <cell r="N46">
            <v>33786</v>
          </cell>
          <cell r="O46">
            <v>33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离异</v>
          </cell>
          <cell r="V46" t="str">
            <v>1976-08-15</v>
          </cell>
          <cell r="W46">
            <v>49</v>
          </cell>
          <cell r="X46" t="str">
            <v>初中</v>
          </cell>
        </row>
        <row r="46">
          <cell r="AA46" t="str">
            <v>福星附中</v>
          </cell>
        </row>
        <row r="46">
          <cell r="AF46" t="str">
            <v>430221197608157116</v>
          </cell>
          <cell r="AG46">
            <v>15273321279</v>
          </cell>
          <cell r="AH46" t="str">
            <v>王俊志</v>
          </cell>
          <cell r="AI46">
            <v>15116023490</v>
          </cell>
        </row>
        <row r="46">
          <cell r="AL46" t="str">
            <v>湖南省株洲县三门镇石亭村泉坝组21号</v>
          </cell>
          <cell r="AM46" t="str">
            <v>农村</v>
          </cell>
          <cell r="AN46" t="str">
            <v>湖南省株洲市天元区北京海纳川株洲公司宿舍</v>
          </cell>
          <cell r="AO46" t="str">
            <v>2022.07.01-2025.06.30</v>
          </cell>
          <cell r="AP46">
            <v>45838</v>
          </cell>
          <cell r="AQ46">
            <v>-66</v>
          </cell>
          <cell r="AR46">
            <v>0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</row>
        <row r="46">
          <cell r="BB46" t="str">
            <v>√</v>
          </cell>
        </row>
        <row r="46">
          <cell r="BD46" t="str">
            <v>王虎彪</v>
          </cell>
        </row>
        <row r="46">
          <cell r="BG46" t="e">
            <v>#N/A</v>
          </cell>
        </row>
        <row r="46">
          <cell r="BJ46" t="str">
            <v>聚氨酯粉尘、噪声</v>
          </cell>
          <cell r="BK46" t="str">
            <v>可从事噪声作业
可从事聚氨酯粉尘作业
</v>
          </cell>
        </row>
        <row r="47">
          <cell r="B47" t="str">
            <v>王西明</v>
          </cell>
          <cell r="C47">
            <v>1038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放钢丝</v>
          </cell>
        </row>
        <row r="47">
          <cell r="L47">
            <v>44754</v>
          </cell>
          <cell r="M47">
            <v>44774</v>
          </cell>
          <cell r="N47">
            <v>33055</v>
          </cell>
          <cell r="O47">
            <v>35</v>
          </cell>
          <cell r="P47">
            <v>3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已婚</v>
          </cell>
          <cell r="V47" t="str">
            <v>1972-10-01</v>
          </cell>
          <cell r="W47">
            <v>52</v>
          </cell>
          <cell r="X47" t="str">
            <v>高中</v>
          </cell>
        </row>
        <row r="47">
          <cell r="AF47" t="str">
            <v>430221197210013518</v>
          </cell>
          <cell r="AG47">
            <v>18216337017</v>
          </cell>
          <cell r="AH47" t="str">
            <v>王志强</v>
          </cell>
          <cell r="AI47">
            <v>13077002894</v>
          </cell>
        </row>
        <row r="47">
          <cell r="AL47" t="str">
            <v>湖南省株洲县淦田镇瑶泉村高增组05号</v>
          </cell>
          <cell r="AM47" t="str">
            <v>农村</v>
          </cell>
          <cell r="AN47" t="str">
            <v>湖南省株洲市天元区旺城天悦一期一栋一单元1604号</v>
          </cell>
          <cell r="AO47" t="str">
            <v>2022.07.12-2025.07.11</v>
          </cell>
          <cell r="AP47">
            <v>45849</v>
          </cell>
          <cell r="AQ47">
            <v>-55</v>
          </cell>
          <cell r="AR47">
            <v>0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 t="str">
            <v>田志高介绍</v>
          </cell>
          <cell r="BB47" t="str">
            <v>√</v>
          </cell>
        </row>
        <row r="47">
          <cell r="BD47" t="str">
            <v>王西明</v>
          </cell>
        </row>
        <row r="47">
          <cell r="BG47" t="e">
            <v>#N/A</v>
          </cell>
        </row>
        <row r="47">
          <cell r="BJ47" t="str">
            <v>聚氨酯粉尘、噪声</v>
          </cell>
          <cell r="BK47" t="str">
            <v>可从事噪声作业
可从事聚氨酯粉尘作业
</v>
          </cell>
        </row>
        <row r="48">
          <cell r="B48" t="str">
            <v>陈爱军</v>
          </cell>
          <cell r="C48">
            <v>1136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修边</v>
          </cell>
        </row>
        <row r="48">
          <cell r="L48">
            <v>44803</v>
          </cell>
        </row>
        <row r="48">
          <cell r="N48">
            <v>33420</v>
          </cell>
          <cell r="O48">
            <v>34</v>
          </cell>
          <cell r="P48">
            <v>3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1975-09-01</v>
          </cell>
          <cell r="W48">
            <v>50</v>
          </cell>
          <cell r="X48" t="str">
            <v>初中</v>
          </cell>
        </row>
        <row r="48">
          <cell r="AF48" t="str">
            <v>432621197509014113</v>
          </cell>
          <cell r="AG48">
            <v>18373906801</v>
          </cell>
          <cell r="AH48" t="str">
            <v>肖春菊</v>
          </cell>
          <cell r="AI48">
            <v>15717599186</v>
          </cell>
        </row>
        <row r="48">
          <cell r="AL48" t="str">
            <v>湖南省邵阳县金称市镇金良村11组10号</v>
          </cell>
          <cell r="AM48" t="str">
            <v>农村</v>
          </cell>
          <cell r="AN48" t="str">
            <v>湖南省株洲市天元区月塘小区7栋28号</v>
          </cell>
          <cell r="AO48" t="str">
            <v>2022.08.30-2025.08.29</v>
          </cell>
          <cell r="AP48">
            <v>45898</v>
          </cell>
          <cell r="AQ48">
            <v>-6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 t="str">
            <v>肖春菊介绍12.13需核实</v>
          </cell>
          <cell r="BB48" t="str">
            <v>√</v>
          </cell>
        </row>
        <row r="48">
          <cell r="BG48" t="e">
            <v>#N/A</v>
          </cell>
        </row>
        <row r="48">
          <cell r="BJ48" t="str">
            <v>噪声、聚氨酯粉尘</v>
          </cell>
          <cell r="BK48" t="str">
            <v>可从事噪声作业
可从事聚氨酯粉尘作业
</v>
          </cell>
        </row>
        <row r="49">
          <cell r="B49" t="str">
            <v>吴国秋</v>
          </cell>
          <cell r="C49">
            <v>156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清模/修边</v>
          </cell>
        </row>
        <row r="49">
          <cell r="L49">
            <v>41956</v>
          </cell>
          <cell r="M49">
            <v>42032</v>
          </cell>
          <cell r="N49">
            <v>37803</v>
          </cell>
          <cell r="O49">
            <v>22</v>
          </cell>
          <cell r="P49">
            <v>10</v>
          </cell>
          <cell r="Q49" t="str">
            <v>男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未婚</v>
          </cell>
          <cell r="V49" t="str">
            <v>1986-08-30</v>
          </cell>
          <cell r="W49">
            <v>39</v>
          </cell>
          <cell r="X49" t="str">
            <v>初中</v>
          </cell>
        </row>
        <row r="49">
          <cell r="AA49" t="str">
            <v>株洲县淦田中学</v>
          </cell>
        </row>
        <row r="49">
          <cell r="AD49" t="str">
            <v>无</v>
          </cell>
        </row>
        <row r="49">
          <cell r="AF49" t="str">
            <v>430221198608302314</v>
          </cell>
          <cell r="AG49" t="str">
            <v>18229788019/ 13973350053</v>
          </cell>
          <cell r="AH49" t="str">
            <v>杨金华</v>
          </cell>
          <cell r="AI49">
            <v>13762323489</v>
          </cell>
        </row>
        <row r="49">
          <cell r="AL49" t="str">
            <v>湖南省株洲县淦田镇山峡村新屋组20号</v>
          </cell>
          <cell r="AM49" t="str">
            <v>农村</v>
          </cell>
          <cell r="AN49" t="str">
            <v>湖南省株洲市天元区北京海纳川株洲公司宿舍615</v>
          </cell>
          <cell r="AO49" t="str">
            <v>2015.10.04-2017.10.03
2017.10.04-2020.10.03
2020.10.04-无固定期限</v>
          </cell>
          <cell r="AP49" t="str">
            <v>——</v>
          </cell>
          <cell r="AQ49" t="e">
            <v>#VALUE!</v>
          </cell>
          <cell r="AR49" t="e">
            <v>#VALUE!</v>
          </cell>
          <cell r="AS49">
            <v>44108</v>
          </cell>
          <cell r="AT49" t="str">
            <v>无固定期限</v>
          </cell>
          <cell r="AU49" t="str">
            <v>是</v>
          </cell>
          <cell r="AV49" t="str">
            <v>4302110000682542</v>
          </cell>
          <cell r="AW49" t="str">
            <v>ZZ-DA-0076</v>
          </cell>
          <cell r="AX49" t="str">
            <v>合同工</v>
          </cell>
          <cell r="AY49" t="str">
            <v>光华荣昌</v>
          </cell>
          <cell r="AZ49" t="str">
            <v>湖南鑫起</v>
          </cell>
        </row>
        <row r="49">
          <cell r="BG49" t="e">
            <v>#N/A</v>
          </cell>
        </row>
        <row r="50">
          <cell r="B50" t="str">
            <v>肖春菊</v>
          </cell>
          <cell r="C50">
            <v>1148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修补</v>
          </cell>
        </row>
        <row r="50">
          <cell r="L50">
            <v>44805</v>
          </cell>
        </row>
        <row r="50">
          <cell r="N50">
            <v>35977</v>
          </cell>
          <cell r="O50">
            <v>27</v>
          </cell>
          <cell r="P50">
            <v>3</v>
          </cell>
          <cell r="Q50" t="str">
            <v>女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1982-03-02</v>
          </cell>
          <cell r="W50">
            <v>43</v>
          </cell>
          <cell r="X50" t="str">
            <v>初中</v>
          </cell>
        </row>
        <row r="50">
          <cell r="AF50" t="str">
            <v>430523198203022321</v>
          </cell>
          <cell r="AG50">
            <v>15717599186</v>
          </cell>
          <cell r="AH50" t="str">
            <v>陈爱军</v>
          </cell>
          <cell r="AI50">
            <v>18373906801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2022.09.01-2025.08.30</v>
          </cell>
          <cell r="AP50">
            <v>45899</v>
          </cell>
          <cell r="AQ50">
            <v>-5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湖南鑫起</v>
          </cell>
        </row>
        <row r="50">
          <cell r="BB50" t="str">
            <v>√</v>
          </cell>
        </row>
        <row r="50">
          <cell r="BG50" t="e">
            <v>#N/A</v>
          </cell>
        </row>
        <row r="50">
          <cell r="BJ50" t="str">
            <v>聚氨酯粉尘、噪声</v>
          </cell>
          <cell r="BK50" t="str">
            <v>可从事噪声作业
可从事聚氨酯粉尘作业
</v>
          </cell>
        </row>
        <row r="51">
          <cell r="B51" t="str">
            <v>毛伟</v>
          </cell>
          <cell r="C51">
            <v>222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修补</v>
          </cell>
        </row>
        <row r="51">
          <cell r="L51">
            <v>41234</v>
          </cell>
          <cell r="M51">
            <v>41264</v>
          </cell>
          <cell r="N51">
            <v>30133</v>
          </cell>
          <cell r="O51">
            <v>43</v>
          </cell>
          <cell r="P51">
            <v>12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已婚</v>
          </cell>
          <cell r="V51" t="str">
            <v>1965-10-23</v>
          </cell>
          <cell r="W51">
            <v>59</v>
          </cell>
          <cell r="X51" t="str">
            <v>初中</v>
          </cell>
        </row>
        <row r="51">
          <cell r="AD51" t="str">
            <v>无</v>
          </cell>
          <cell r="AE51" t="str">
            <v>钳工中级</v>
          </cell>
          <cell r="AF51" t="str">
            <v>432930196510231818</v>
          </cell>
          <cell r="AG51">
            <v>13100233806</v>
          </cell>
          <cell r="AH51" t="str">
            <v>夏花香</v>
          </cell>
          <cell r="AI51">
            <v>15886335973</v>
          </cell>
        </row>
        <row r="51">
          <cell r="AL51" t="str">
            <v>湖南省祁阳县肖家村镇先进村1组</v>
          </cell>
          <cell r="AM51" t="str">
            <v>农村</v>
          </cell>
          <cell r="AN51" t="str">
            <v>湖南省株洲市天元区月塘小区二期5栋5O6号</v>
          </cell>
          <cell r="AO51" t="str">
            <v>2016.02.03-2025.02.02</v>
          </cell>
          <cell r="AP51">
            <v>45690</v>
          </cell>
          <cell r="AQ51">
            <v>-214</v>
          </cell>
          <cell r="AR51">
            <v>0</v>
          </cell>
        </row>
        <row r="51">
          <cell r="AT51" t="str">
            <v>有固定期限</v>
          </cell>
          <cell r="AU51" t="str">
            <v>是</v>
          </cell>
          <cell r="AV51" t="str">
            <v>4302990003279822</v>
          </cell>
        </row>
        <row r="51">
          <cell r="AX51" t="str">
            <v>劳务工</v>
          </cell>
          <cell r="AY51" t="str">
            <v>湖南鑫起</v>
          </cell>
          <cell r="AZ51" t="str">
            <v>湖南红海</v>
          </cell>
        </row>
        <row r="51">
          <cell r="BG51" t="e">
            <v>#N/A</v>
          </cell>
        </row>
        <row r="52">
          <cell r="B52" t="str">
            <v>左昌福</v>
          </cell>
          <cell r="C52">
            <v>699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43554</v>
          </cell>
          <cell r="M52">
            <v>43600</v>
          </cell>
          <cell r="N52">
            <v>42552</v>
          </cell>
          <cell r="O52">
            <v>9</v>
          </cell>
          <cell r="P52">
            <v>6</v>
          </cell>
          <cell r="Q52" t="str">
            <v>男</v>
          </cell>
          <cell r="R52" t="str">
            <v>汉</v>
          </cell>
          <cell r="S52" t="str">
            <v>中共党员</v>
          </cell>
          <cell r="T52" t="str">
            <v>否</v>
          </cell>
          <cell r="U52" t="str">
            <v>未婚</v>
          </cell>
          <cell r="V52" t="str">
            <v>1997-07-02</v>
          </cell>
          <cell r="W52">
            <v>28</v>
          </cell>
          <cell r="X52" t="str">
            <v>中专</v>
          </cell>
        </row>
        <row r="52">
          <cell r="Z52" t="str">
            <v>汽车维修与应用</v>
          </cell>
          <cell r="AA52" t="str">
            <v>湖南工贸技师学院</v>
          </cell>
          <cell r="AB52">
            <v>42551</v>
          </cell>
        </row>
        <row r="52">
          <cell r="AD52" t="str">
            <v>五级/初级技能
汽车修理工四级/中级技能</v>
          </cell>
          <cell r="AE52" t="str">
            <v>钳工中级</v>
          </cell>
          <cell r="AF52" t="str">
            <v>430281199707024314</v>
          </cell>
          <cell r="AG52">
            <v>13107012719</v>
          </cell>
          <cell r="AH52" t="str">
            <v>陈喜红</v>
          </cell>
          <cell r="AI52">
            <v>18229160289</v>
          </cell>
        </row>
        <row r="52">
          <cell r="AK52">
            <v>1602427194</v>
          </cell>
          <cell r="AL52" t="str">
            <v>湖南省醴陵市茶山镇铁河口村枧上组12号</v>
          </cell>
          <cell r="AM52" t="str">
            <v>农村</v>
          </cell>
          <cell r="AN52" t="str">
            <v>湖南省株洲市天元区北京海纳川株洲园区公司宿舍二期615房</v>
          </cell>
          <cell r="AO52" t="str">
            <v>2019.12.01-2022.11.30
2022.10.01-2025.11.30</v>
          </cell>
          <cell r="AP52">
            <v>45991</v>
          </cell>
          <cell r="AQ52">
            <v>87</v>
          </cell>
          <cell r="AR52">
            <v>1</v>
          </cell>
          <cell r="AS52">
            <v>44896</v>
          </cell>
          <cell r="AT52" t="str">
            <v>有固定期限</v>
          </cell>
          <cell r="AU52" t="str">
            <v>是</v>
          </cell>
          <cell r="AV52" t="str">
            <v>4302110000746574</v>
          </cell>
          <cell r="AW52" t="str">
            <v>ZZ-DA-0242</v>
          </cell>
          <cell r="AX52" t="str">
            <v>合同工</v>
          </cell>
          <cell r="AY52" t="str">
            <v>光华荣昌</v>
          </cell>
          <cell r="AZ52" t="str">
            <v>光华荣昌</v>
          </cell>
          <cell r="BA52" t="str">
            <v>中级工</v>
          </cell>
        </row>
        <row r="52">
          <cell r="BC52" t="str">
            <v>三份合同？</v>
          </cell>
        </row>
        <row r="52">
          <cell r="BG52" t="e">
            <v>#N/A</v>
          </cell>
        </row>
        <row r="53">
          <cell r="B53" t="str">
            <v>史双宇</v>
          </cell>
          <cell r="C53">
            <v>1253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45573</v>
          </cell>
        </row>
        <row r="53"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1991-07-19</v>
          </cell>
          <cell r="W53">
            <v>34</v>
          </cell>
        </row>
        <row r="53">
          <cell r="AF53" t="str">
            <v>430321199107192217</v>
          </cell>
          <cell r="AG53">
            <v>15675286023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</row>
        <row r="54">
          <cell r="B54" t="str">
            <v>谢桂华</v>
          </cell>
          <cell r="C54">
            <v>24101207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45579</v>
          </cell>
        </row>
        <row r="54">
          <cell r="Q54" t="str">
            <v>女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1975-07-05</v>
          </cell>
          <cell r="W54">
            <v>50</v>
          </cell>
        </row>
        <row r="54">
          <cell r="AF54" t="str">
            <v>430203197507056022</v>
          </cell>
          <cell r="AG54">
            <v>18670239896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  <cell r="BA54" t="str">
            <v>2024/12/1日转计件工</v>
          </cell>
        </row>
        <row r="55">
          <cell r="B55" t="str">
            <v>张忠宝</v>
          </cell>
          <cell r="C55">
            <v>24102101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45587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1981-08-21</v>
          </cell>
          <cell r="W55">
            <v>44</v>
          </cell>
        </row>
        <row r="55">
          <cell r="AF55" t="str">
            <v>513021198108216753</v>
          </cell>
          <cell r="AG55">
            <v>15012848469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 t="str">
            <v>2024/12/1日转计件工</v>
          </cell>
        </row>
        <row r="56">
          <cell r="B56" t="str">
            <v>李力争</v>
          </cell>
          <cell r="C56">
            <v>24121206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45643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1977-02-13</v>
          </cell>
          <cell r="W56">
            <v>48</v>
          </cell>
          <cell r="X56" t="str">
            <v>初中</v>
          </cell>
        </row>
        <row r="56">
          <cell r="AA56" t="str">
            <v>鸿仙中学</v>
          </cell>
        </row>
        <row r="56">
          <cell r="AF56" t="str">
            <v>430221197702135618</v>
          </cell>
          <cell r="AG56">
            <v>13789072331</v>
          </cell>
        </row>
        <row r="56">
          <cell r="AL56" t="str">
            <v>渌口镇渌口区凳头村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7">
          <cell r="B57" t="str">
            <v>唐亮</v>
          </cell>
          <cell r="C57">
            <v>24102102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45587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1978-02-27</v>
          </cell>
          <cell r="W57">
            <v>47</v>
          </cell>
        </row>
        <row r="57">
          <cell r="AF57" t="str">
            <v>430221197802277138</v>
          </cell>
          <cell r="AG57">
            <v>15367162006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8">
          <cell r="B58" t="str">
            <v>谭金祥</v>
          </cell>
          <cell r="C58">
            <v>25021402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45703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1975-10-12</v>
          </cell>
          <cell r="W58">
            <v>49</v>
          </cell>
        </row>
        <row r="58">
          <cell r="AF58" t="str">
            <v>430221197510122919</v>
          </cell>
          <cell r="AG58">
            <v>13975365445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</row>
        <row r="59">
          <cell r="B59" t="str">
            <v>李水平</v>
          </cell>
          <cell r="C59">
            <v>25031801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45734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1978-02-03</v>
          </cell>
          <cell r="W59">
            <v>47</v>
          </cell>
        </row>
        <row r="59">
          <cell r="AF59" t="str">
            <v>433122197802032011</v>
          </cell>
          <cell r="AG59">
            <v>18673395958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</row>
        <row r="60">
          <cell r="B60" t="str">
            <v>吴明贵</v>
          </cell>
          <cell r="C60">
            <v>25032001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45736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1998-04-21</v>
          </cell>
          <cell r="W60">
            <v>27</v>
          </cell>
        </row>
        <row r="60">
          <cell r="AF60" t="str">
            <v>530622199804213614</v>
          </cell>
          <cell r="AG60">
            <v>13618431085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</row>
        <row r="61">
          <cell r="B61" t="str">
            <v>刘俊杰</v>
          </cell>
          <cell r="C61">
            <v>25031001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45727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2003-10-14</v>
          </cell>
          <cell r="W61">
            <v>21</v>
          </cell>
        </row>
        <row r="61">
          <cell r="AF61" t="str">
            <v>430424200310142696</v>
          </cell>
          <cell r="AG61">
            <v>16617340213</v>
          </cell>
        </row>
        <row r="61">
          <cell r="AX61" t="str">
            <v>劳务工</v>
          </cell>
          <cell r="AY61" t="str">
            <v>光华荣昌</v>
          </cell>
          <cell r="AZ61" t="str">
            <v>湘潭思泉</v>
          </cell>
        </row>
        <row r="62">
          <cell r="B62" t="str">
            <v>瞿芬</v>
          </cell>
          <cell r="C62">
            <v>25031003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45727</v>
          </cell>
        </row>
        <row r="62">
          <cell r="Q62" t="str">
            <v>女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1991-03-08</v>
          </cell>
          <cell r="W62">
            <v>34</v>
          </cell>
        </row>
        <row r="62">
          <cell r="AF62" t="str">
            <v>430321199103089028</v>
          </cell>
          <cell r="AG62">
            <v>18593426748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</row>
        <row r="63">
          <cell r="B63" t="str">
            <v>瞿欢</v>
          </cell>
          <cell r="C63">
            <v>25031004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45727</v>
          </cell>
        </row>
        <row r="63">
          <cell r="Q63" t="str">
            <v>女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1997-11-08</v>
          </cell>
          <cell r="W63">
            <v>27</v>
          </cell>
        </row>
        <row r="63">
          <cell r="AF63" t="str">
            <v>430321199711089021</v>
          </cell>
          <cell r="AG63">
            <v>18593426748</v>
          </cell>
        </row>
        <row r="63">
          <cell r="AX63" t="str">
            <v>劳务工</v>
          </cell>
          <cell r="AY63" t="str">
            <v>光华荣昌</v>
          </cell>
          <cell r="AZ63" t="str">
            <v>湘潭思泉</v>
          </cell>
        </row>
        <row r="64">
          <cell r="B64" t="str">
            <v>彭智勇</v>
          </cell>
          <cell r="C64">
            <v>25031002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45727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1988-10-11</v>
          </cell>
          <cell r="W64">
            <v>36</v>
          </cell>
        </row>
        <row r="64">
          <cell r="AF64" t="str">
            <v>43042419881011101X</v>
          </cell>
          <cell r="AG64">
            <v>18593426758</v>
          </cell>
        </row>
        <row r="64">
          <cell r="AX64" t="str">
            <v>劳务工</v>
          </cell>
          <cell r="AY64" t="str">
            <v>光华荣昌</v>
          </cell>
          <cell r="AZ64" t="str">
            <v>湘潭思泉</v>
          </cell>
        </row>
        <row r="65">
          <cell r="B65" t="str">
            <v>周孝勇</v>
          </cell>
          <cell r="C65">
            <v>25031303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45729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1984-01-03</v>
          </cell>
          <cell r="W65">
            <v>41</v>
          </cell>
        </row>
        <row r="65">
          <cell r="AF65" t="str">
            <v>421023198401035256</v>
          </cell>
          <cell r="AG65">
            <v>13819804049</v>
          </cell>
        </row>
        <row r="65">
          <cell r="AX65" t="str">
            <v>劳务工</v>
          </cell>
          <cell r="AY65" t="str">
            <v>光华荣昌</v>
          </cell>
          <cell r="AZ65" t="str">
            <v>东方人才</v>
          </cell>
        </row>
        <row r="66">
          <cell r="B66" t="str">
            <v>曾选泽</v>
          </cell>
          <cell r="C66">
            <v>25041204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45759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1988-10-18</v>
          </cell>
          <cell r="W66">
            <v>36</v>
          </cell>
        </row>
        <row r="66">
          <cell r="AF66" t="str">
            <v>430224198810182976</v>
          </cell>
          <cell r="AG66">
            <v>18907412584</v>
          </cell>
        </row>
        <row r="66">
          <cell r="AX66" t="str">
            <v>劳务工</v>
          </cell>
          <cell r="AY66" t="str">
            <v>光华荣昌</v>
          </cell>
          <cell r="AZ66" t="str">
            <v>湘潭思泉</v>
          </cell>
        </row>
        <row r="67">
          <cell r="B67" t="str">
            <v>王明</v>
          </cell>
          <cell r="C67">
            <v>25011722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45677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1994-04-10</v>
          </cell>
          <cell r="W67">
            <v>31</v>
          </cell>
        </row>
        <row r="67">
          <cell r="AF67" t="str">
            <v>430221199404100811</v>
          </cell>
          <cell r="AG67">
            <v>19958396502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</row>
        <row r="68">
          <cell r="B68" t="str">
            <v>马凤</v>
          </cell>
          <cell r="C68">
            <v>25021401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45705</v>
          </cell>
        </row>
        <row r="68">
          <cell r="Q68" t="str">
            <v>女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1993-06-13</v>
          </cell>
          <cell r="W68">
            <v>32</v>
          </cell>
        </row>
        <row r="68">
          <cell r="AF68" t="str">
            <v>430321199306139048</v>
          </cell>
          <cell r="AG68">
            <v>15367605925</v>
          </cell>
          <cell r="AH68" t="str">
            <v>彭光炎15115746359</v>
          </cell>
        </row>
        <row r="68">
          <cell r="AX68" t="str">
            <v>劳务工</v>
          </cell>
          <cell r="AY68" t="str">
            <v>光华荣昌</v>
          </cell>
          <cell r="AZ68" t="str">
            <v>湘潭思泉</v>
          </cell>
        </row>
        <row r="69">
          <cell r="B69" t="str">
            <v>卫伟伟</v>
          </cell>
          <cell r="C69">
            <v>25042401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45771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1978-02-67</v>
          </cell>
          <cell r="W69" t="e">
            <v>#VALUE!</v>
          </cell>
        </row>
        <row r="69">
          <cell r="AF69" t="str">
            <v>43020319780267533</v>
          </cell>
          <cell r="AG69">
            <v>19021287515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</row>
        <row r="70">
          <cell r="B70" t="str">
            <v>游围广</v>
          </cell>
          <cell r="C70">
            <v>25033101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45747</v>
          </cell>
        </row>
        <row r="70">
          <cell r="Q70" t="str">
            <v>男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1983-09-17</v>
          </cell>
          <cell r="W70">
            <v>41</v>
          </cell>
        </row>
        <row r="70">
          <cell r="AF70" t="str">
            <v>320203198309174030</v>
          </cell>
          <cell r="AG70">
            <v>13762333322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</row>
        <row r="71">
          <cell r="B71" t="str">
            <v>刘顺新</v>
          </cell>
          <cell r="C71">
            <v>25043001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45777</v>
          </cell>
        </row>
        <row r="71">
          <cell r="Q71" t="str">
            <v>男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1994-09-03</v>
          </cell>
          <cell r="W71">
            <v>31</v>
          </cell>
        </row>
        <row r="71">
          <cell r="AF71" t="str">
            <v>430221199409035617</v>
          </cell>
          <cell r="AG71">
            <v>18773382757</v>
          </cell>
        </row>
        <row r="71">
          <cell r="AL71" t="str">
            <v>株洲县仙井乡</v>
          </cell>
        </row>
        <row r="71">
          <cell r="AX71" t="str">
            <v>劳务工</v>
          </cell>
          <cell r="AY71" t="str">
            <v>光华荣昌</v>
          </cell>
          <cell r="AZ71" t="str">
            <v>湖南诚展</v>
          </cell>
        </row>
        <row r="72">
          <cell r="B72" t="str">
            <v>龙意倩</v>
          </cell>
          <cell r="C72">
            <v>25051304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45790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1981-04-04</v>
          </cell>
          <cell r="W72">
            <v>44</v>
          </cell>
        </row>
        <row r="72">
          <cell r="AF72" t="str">
            <v>430221198104047815</v>
          </cell>
          <cell r="AG72">
            <v>18974163067</v>
          </cell>
          <cell r="AH72" t="str">
            <v>龙意浪18573300787</v>
          </cell>
        </row>
        <row r="72">
          <cell r="AX72" t="str">
            <v>劳务工</v>
          </cell>
          <cell r="AY72" t="str">
            <v>光华荣昌</v>
          </cell>
          <cell r="AZ72" t="str">
            <v>湖南诚展</v>
          </cell>
        </row>
        <row r="73">
          <cell r="B73" t="str">
            <v>袁建平</v>
          </cell>
          <cell r="C73">
            <v>25031811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45734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1975-06-01</v>
          </cell>
          <cell r="W73">
            <v>50</v>
          </cell>
        </row>
        <row r="73">
          <cell r="AF73" t="str">
            <v>432801197506014017</v>
          </cell>
          <cell r="AG73" t="str">
            <v>18873328499</v>
          </cell>
          <cell r="AH73" t="str">
            <v>鄢小丫13873309378</v>
          </cell>
        </row>
        <row r="73">
          <cell r="AX73" t="str">
            <v>劳务工</v>
          </cell>
          <cell r="AY73" t="str">
            <v>光华荣昌</v>
          </cell>
          <cell r="AZ73" t="str">
            <v>德顺</v>
          </cell>
        </row>
        <row r="74">
          <cell r="B74" t="str">
            <v>袁珊珊</v>
          </cell>
          <cell r="C74">
            <v>25032303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45739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1978-04-22</v>
          </cell>
          <cell r="W74">
            <v>47</v>
          </cell>
        </row>
        <row r="74">
          <cell r="AF74" t="str">
            <v>430202197804222043</v>
          </cell>
          <cell r="AG74">
            <v>19973390570</v>
          </cell>
          <cell r="AH74" t="str">
            <v>高灵滋19546057759</v>
          </cell>
        </row>
        <row r="74">
          <cell r="AX74" t="str">
            <v>劳务工</v>
          </cell>
          <cell r="AY74" t="str">
            <v>光华荣昌</v>
          </cell>
          <cell r="AZ74" t="str">
            <v>德顺</v>
          </cell>
        </row>
        <row r="75">
          <cell r="B75" t="str">
            <v>贺翌昂</v>
          </cell>
          <cell r="C75">
            <v>25032305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45739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1976-03-04</v>
          </cell>
          <cell r="W75">
            <v>49</v>
          </cell>
        </row>
        <row r="75">
          <cell r="AF75" t="str">
            <v>430203197603046035</v>
          </cell>
          <cell r="AG75">
            <v>18073340851</v>
          </cell>
          <cell r="AH75" t="str">
            <v>郭雅群15364200651</v>
          </cell>
        </row>
        <row r="75">
          <cell r="AX75" t="str">
            <v>劳务工</v>
          </cell>
          <cell r="AY75" t="str">
            <v>光华荣昌</v>
          </cell>
          <cell r="AZ75" t="str">
            <v>德顺</v>
          </cell>
        </row>
        <row r="76">
          <cell r="B76" t="str">
            <v>肖军奇</v>
          </cell>
          <cell r="C76">
            <v>25052409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45801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1975-10-30</v>
          </cell>
          <cell r="W76">
            <v>49</v>
          </cell>
        </row>
        <row r="76">
          <cell r="AF76" t="str">
            <v>432503197510307038</v>
          </cell>
          <cell r="AG76">
            <v>18213358125</v>
          </cell>
        </row>
        <row r="76">
          <cell r="AX76" t="str">
            <v>劳务工</v>
          </cell>
          <cell r="AY76" t="str">
            <v>光华荣昌</v>
          </cell>
          <cell r="AZ76" t="str">
            <v>湘潭思泉</v>
          </cell>
        </row>
        <row r="77">
          <cell r="B77" t="str">
            <v>卢喜春</v>
          </cell>
          <cell r="C77">
            <v>25052601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 t="str">
            <v>2025-05-25</v>
          </cell>
        </row>
        <row r="77">
          <cell r="Q77" t="str">
            <v>女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1972-02-08</v>
          </cell>
          <cell r="W77">
            <v>53</v>
          </cell>
        </row>
        <row r="77">
          <cell r="AF77" t="str">
            <v>430321197202086421</v>
          </cell>
          <cell r="AG77" t="str">
            <v>19873237305</v>
          </cell>
        </row>
        <row r="77">
          <cell r="AL77" t="str">
            <v>湖南省湘潭县河口镇天白村荷塘组</v>
          </cell>
        </row>
        <row r="77">
          <cell r="AX77" t="str">
            <v>劳务工</v>
          </cell>
          <cell r="AY77" t="str">
            <v>光华荣昌</v>
          </cell>
          <cell r="AZ77" t="str">
            <v>湘潭宏顺</v>
          </cell>
        </row>
        <row r="78">
          <cell r="B78" t="str">
            <v>张永桂</v>
          </cell>
          <cell r="C78">
            <v>25052501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 t="str">
            <v>2025-05-25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1974-08-09</v>
          </cell>
          <cell r="W78">
            <v>51</v>
          </cell>
        </row>
        <row r="78">
          <cell r="AF78" t="str">
            <v>430221197408096216</v>
          </cell>
          <cell r="AG78" t="str">
            <v>18374483717</v>
          </cell>
        </row>
        <row r="78">
          <cell r="AL78" t="str">
            <v>湖南省株洲市天元区雷打石镇凤凰山村中湘组14号</v>
          </cell>
        </row>
        <row r="78">
          <cell r="AX78" t="str">
            <v>劳务工</v>
          </cell>
          <cell r="AY78" t="str">
            <v>光华荣昌</v>
          </cell>
          <cell r="AZ78" t="str">
            <v>湘潭宏顺</v>
          </cell>
        </row>
        <row r="79">
          <cell r="B79" t="str">
            <v>周建华</v>
          </cell>
          <cell r="C79">
            <v>25052803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 t="str">
            <v>2025-05-25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1967-01-18</v>
          </cell>
          <cell r="W79">
            <v>58</v>
          </cell>
        </row>
        <row r="79">
          <cell r="AF79" t="str">
            <v>430321196701185593</v>
          </cell>
          <cell r="AG79" t="str">
            <v>15873285331</v>
          </cell>
        </row>
        <row r="79">
          <cell r="AL79" t="str">
            <v>湖南省湘潭县射埠镇鹿鸣村上坝组</v>
          </cell>
        </row>
        <row r="79">
          <cell r="AX79" t="str">
            <v>劳务工</v>
          </cell>
          <cell r="AY79" t="str">
            <v>光华荣昌</v>
          </cell>
          <cell r="AZ79" t="str">
            <v>湘潭宏顺</v>
          </cell>
        </row>
        <row r="80">
          <cell r="B80" t="str">
            <v>高玉霞</v>
          </cell>
          <cell r="C80">
            <v>25052902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 t="str">
            <v>2025-05-29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1969-11-20</v>
          </cell>
          <cell r="W80">
            <v>55</v>
          </cell>
        </row>
        <row r="80">
          <cell r="AF80" t="str">
            <v>411024196911201643</v>
          </cell>
          <cell r="AG80" t="str">
            <v>18975287612</v>
          </cell>
        </row>
        <row r="80">
          <cell r="AL80" t="str">
            <v>河南省鄢陵县张桥乡魏庄村225号</v>
          </cell>
        </row>
        <row r="80">
          <cell r="AX80" t="str">
            <v>劳务工</v>
          </cell>
          <cell r="AY80" t="str">
            <v>光华荣昌</v>
          </cell>
          <cell r="AZ80" t="str">
            <v>湘潭宏顺</v>
          </cell>
        </row>
        <row r="81">
          <cell r="B81" t="str">
            <v>刘季香</v>
          </cell>
          <cell r="C81">
            <v>25060104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 t="str">
            <v>2025-06-01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1968-10-21</v>
          </cell>
          <cell r="W81">
            <v>56</v>
          </cell>
        </row>
        <row r="81">
          <cell r="AF81" t="str">
            <v>430321196810212765</v>
          </cell>
          <cell r="AG81" t="str">
            <v>18975267279</v>
          </cell>
        </row>
        <row r="81">
          <cell r="AL81" t="str">
            <v>湖南省湘潭县石潭镇甘露塘村分水组</v>
          </cell>
        </row>
        <row r="81">
          <cell r="AX81" t="str">
            <v>劳务工</v>
          </cell>
          <cell r="AY81" t="str">
            <v>光华荣昌</v>
          </cell>
          <cell r="AZ81" t="str">
            <v>湘潭宏顺</v>
          </cell>
        </row>
        <row r="82">
          <cell r="B82" t="str">
            <v>曾丽梅</v>
          </cell>
          <cell r="C82">
            <v>25060401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 t="str">
            <v>2025-06-03</v>
          </cell>
        </row>
        <row r="82">
          <cell r="Q82" t="str">
            <v>女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1974-04-18</v>
          </cell>
          <cell r="W82">
            <v>51</v>
          </cell>
        </row>
        <row r="82">
          <cell r="AF82" t="str">
            <v>432503197404180563</v>
          </cell>
          <cell r="AG82" t="str">
            <v>15173263836</v>
          </cell>
        </row>
        <row r="82">
          <cell r="AL82" t="str">
            <v>湖南省湘潭市岳塘区社建村26栋3单元701号</v>
          </cell>
        </row>
        <row r="82">
          <cell r="AX82" t="str">
            <v>劳务工</v>
          </cell>
          <cell r="AY82" t="str">
            <v>光华荣昌</v>
          </cell>
          <cell r="AZ82" t="str">
            <v>湘潭宏顺</v>
          </cell>
        </row>
        <row r="83">
          <cell r="B83" t="str">
            <v>蒋鹏</v>
          </cell>
          <cell r="C83">
            <v>25052304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 t="str">
            <v>2025/5/23白班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1978-07-28</v>
          </cell>
          <cell r="W83">
            <v>47</v>
          </cell>
        </row>
        <row r="83">
          <cell r="AF83" t="str">
            <v>430203197807280018</v>
          </cell>
          <cell r="AG83">
            <v>18973300178</v>
          </cell>
        </row>
        <row r="83">
          <cell r="AL83" t="str">
            <v>株洲市芦淞区公园路22号1栋606</v>
          </cell>
        </row>
        <row r="83">
          <cell r="AX83" t="str">
            <v>劳务工</v>
          </cell>
          <cell r="AY83" t="str">
            <v>光华荣昌</v>
          </cell>
          <cell r="AZ83" t="str">
            <v>德顺</v>
          </cell>
        </row>
        <row r="84">
          <cell r="B84" t="str">
            <v>刘爱国</v>
          </cell>
          <cell r="C84">
            <v>25052801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45805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1976-03-18</v>
          </cell>
          <cell r="W84">
            <v>49</v>
          </cell>
        </row>
        <row r="84">
          <cell r="AF84" t="str">
            <v>43028119760318391X</v>
          </cell>
          <cell r="AG84">
            <v>13307418851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</row>
        <row r="85">
          <cell r="B85" t="str">
            <v>李先文</v>
          </cell>
          <cell r="C85">
            <v>25061001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45817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>
            <v>29494</v>
          </cell>
          <cell r="W85">
            <v>44</v>
          </cell>
        </row>
        <row r="85">
          <cell r="AF85" t="str">
            <v>430221198009308132</v>
          </cell>
          <cell r="AG85">
            <v>15886365118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</row>
        <row r="86">
          <cell r="B86" t="str">
            <v>张波滔</v>
          </cell>
          <cell r="C86">
            <v>25061802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45825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>
            <v>28609</v>
          </cell>
          <cell r="W86">
            <v>47</v>
          </cell>
        </row>
        <row r="86">
          <cell r="AF86" t="str">
            <v>430221197804290010</v>
          </cell>
          <cell r="AG86">
            <v>13976646595</v>
          </cell>
        </row>
        <row r="86">
          <cell r="AX86" t="str">
            <v>劳务工</v>
          </cell>
          <cell r="AY86" t="str">
            <v>光华荣昌</v>
          </cell>
          <cell r="AZ86" t="str">
            <v>湘潭思泉</v>
          </cell>
        </row>
        <row r="87">
          <cell r="B87" t="str">
            <v>谭哲</v>
          </cell>
          <cell r="C87">
            <v>25061804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45825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>
            <v>37737</v>
          </cell>
          <cell r="W87">
            <v>22</v>
          </cell>
        </row>
        <row r="87">
          <cell r="AF87" t="str">
            <v>430921200304261777</v>
          </cell>
          <cell r="AG87">
            <v>15570738127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</row>
        <row r="88">
          <cell r="B88" t="str">
            <v>王攀</v>
          </cell>
          <cell r="C88">
            <v>25062001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45827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>
            <v>32268</v>
          </cell>
          <cell r="W88">
            <v>37</v>
          </cell>
        </row>
        <row r="88">
          <cell r="AF88" t="str">
            <v>430211198805051013</v>
          </cell>
          <cell r="AG88">
            <v>13027336239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</row>
        <row r="89">
          <cell r="B89" t="str">
            <v>佘军</v>
          </cell>
          <cell r="C89">
            <v>25052703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45804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2006-05-09</v>
          </cell>
          <cell r="W89">
            <v>19</v>
          </cell>
        </row>
        <row r="89">
          <cell r="AF89" t="str">
            <v>430521200605094958</v>
          </cell>
          <cell r="AG89">
            <v>19973312213</v>
          </cell>
          <cell r="AH89" t="str">
            <v>佘澎群15973358058</v>
          </cell>
        </row>
        <row r="89">
          <cell r="AL89" t="str">
            <v>株洲市天元区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</row>
        <row r="90">
          <cell r="B90" t="str">
            <v>陶勇军</v>
          </cell>
          <cell r="C90">
            <v>25060402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45810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1978-09-11</v>
          </cell>
          <cell r="W90">
            <v>47</v>
          </cell>
        </row>
        <row r="90">
          <cell r="AF90" t="str">
            <v>432930197809113693</v>
          </cell>
          <cell r="AG90">
            <v>19397794308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</row>
        <row r="91">
          <cell r="B91" t="str">
            <v>冉景斌</v>
          </cell>
          <cell r="C91">
            <v>185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41396</v>
          </cell>
          <cell r="M91">
            <v>41426</v>
          </cell>
          <cell r="N91">
            <v>30864</v>
          </cell>
          <cell r="O91">
            <v>41</v>
          </cell>
          <cell r="P91">
            <v>12</v>
          </cell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  <cell r="U91" t="str">
            <v>已婚</v>
          </cell>
          <cell r="V91" t="str">
            <v>1967-05-13</v>
          </cell>
          <cell r="W91">
            <v>58</v>
          </cell>
          <cell r="X91" t="str">
            <v>初中</v>
          </cell>
        </row>
        <row r="91">
          <cell r="AD91" t="str">
            <v>无</v>
          </cell>
          <cell r="AE91" t="str">
            <v>钳工中级</v>
          </cell>
          <cell r="AF91" t="str">
            <v>522128196705130837</v>
          </cell>
          <cell r="AG91">
            <v>19143634552</v>
          </cell>
          <cell r="AH91" t="str">
            <v>王金娥</v>
          </cell>
          <cell r="AI91">
            <v>15116021171</v>
          </cell>
          <cell r="AJ91" t="str">
            <v>98226380899@qq.com</v>
          </cell>
        </row>
        <row r="91">
          <cell r="AL91" t="str">
            <v>贵州省湄潭县高台镇河江村合心组112号</v>
          </cell>
          <cell r="AM91" t="str">
            <v>农村</v>
          </cell>
          <cell r="AN91" t="str">
            <v>湖南省株洲市天元区群丰镇旗云社区新塘组12号</v>
          </cell>
          <cell r="AO91" t="str">
            <v>2016.9.1-2019.8.31
2019.09.01-2022.08.31
2022.09.01-无固定期限</v>
          </cell>
          <cell r="AP91" t="str">
            <v>——</v>
          </cell>
          <cell r="AQ91" t="e">
            <v>#VALUE!</v>
          </cell>
          <cell r="AR91" t="e">
            <v>#VALUE!</v>
          </cell>
          <cell r="AS91">
            <v>44805</v>
          </cell>
          <cell r="AT91" t="str">
            <v>无固定期限</v>
          </cell>
          <cell r="AU91" t="str">
            <v>是</v>
          </cell>
          <cell r="AV91" t="str">
            <v>4302110000681235</v>
          </cell>
          <cell r="AW91" t="str">
            <v>ZZ-DA-0189</v>
          </cell>
          <cell r="AX91" t="str">
            <v>合同工</v>
          </cell>
          <cell r="AY91" t="str">
            <v>光华荣昌</v>
          </cell>
          <cell r="AZ91" t="str">
            <v>湖南红海</v>
          </cell>
        </row>
        <row r="91">
          <cell r="BB91" t="str">
            <v>仅一份劳动合同（盖章完毕）</v>
          </cell>
        </row>
        <row r="91">
          <cell r="BG91" t="e">
            <v>#N/A</v>
          </cell>
        </row>
        <row r="92">
          <cell r="B92" t="str">
            <v>郭正军</v>
          </cell>
          <cell r="C92">
            <v>970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44712</v>
          </cell>
          <cell r="M92">
            <v>44743</v>
          </cell>
          <cell r="N92">
            <v>33786</v>
          </cell>
          <cell r="O92">
            <v>33</v>
          </cell>
          <cell r="P92">
            <v>3</v>
          </cell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  <cell r="U92" t="str">
            <v>已婚</v>
          </cell>
          <cell r="V92" t="str">
            <v>1974-02-26</v>
          </cell>
          <cell r="W92">
            <v>51</v>
          </cell>
          <cell r="X92" t="str">
            <v>高中</v>
          </cell>
        </row>
        <row r="92">
          <cell r="AF92" t="str">
            <v>43022119740226651X</v>
          </cell>
          <cell r="AG92">
            <v>15869725830</v>
          </cell>
          <cell r="AH92" t="str">
            <v>郭兰馨</v>
          </cell>
          <cell r="AI92">
            <v>15869737975</v>
          </cell>
        </row>
        <row r="92">
          <cell r="AL92" t="str">
            <v>湖南省株洲市天元区群丰镇新塘村南塘组08号</v>
          </cell>
          <cell r="AM92" t="str">
            <v>农村</v>
          </cell>
          <cell r="AN92" t="str">
            <v>湖南省株洲市天元区群丰镇新塘村南塘组08号</v>
          </cell>
          <cell r="AO92" t="str">
            <v>2022.05.31-2025.05.30</v>
          </cell>
          <cell r="AP92">
            <v>45807</v>
          </cell>
          <cell r="AQ92">
            <v>-97</v>
          </cell>
          <cell r="AR92">
            <v>0</v>
          </cell>
        </row>
        <row r="92">
          <cell r="AT92" t="str">
            <v>有固定期限</v>
          </cell>
          <cell r="AU92" t="str">
            <v>是</v>
          </cell>
        </row>
        <row r="92">
          <cell r="AX92" t="str">
            <v>劳务工</v>
          </cell>
          <cell r="AY92" t="str">
            <v>湖南鑫起</v>
          </cell>
          <cell r="AZ92" t="str">
            <v>光华荣昌</v>
          </cell>
          <cell r="BA92" t="str">
            <v>田志高介绍</v>
          </cell>
        </row>
        <row r="92">
          <cell r="BG92" t="e">
            <v>#N/A</v>
          </cell>
        </row>
        <row r="92">
          <cell r="BJ92" t="str">
            <v>噪声、其他化学因素（聚氨酯树脂）</v>
          </cell>
          <cell r="BK92" t="str">
            <v>噪声作业需复查：脱离噪声环境48小时后来职防中心复查听力
可从事其他化学因素（聚氨酯树脂）作业
</v>
          </cell>
        </row>
        <row r="93">
          <cell r="B93" t="str">
            <v>刘志平</v>
          </cell>
          <cell r="C93">
            <v>221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41253</v>
          </cell>
          <cell r="M93">
            <v>41281</v>
          </cell>
          <cell r="N93">
            <v>39630</v>
          </cell>
          <cell r="O93">
            <v>17</v>
          </cell>
          <cell r="P93">
            <v>12</v>
          </cell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  <cell r="U93" t="str">
            <v>未婚</v>
          </cell>
          <cell r="V93" t="str">
            <v>1991-12-24</v>
          </cell>
          <cell r="W93">
            <v>33</v>
          </cell>
          <cell r="X93" t="str">
            <v>初中</v>
          </cell>
        </row>
        <row r="93">
          <cell r="AD93" t="str">
            <v>无</v>
          </cell>
          <cell r="AE93" t="str">
            <v>钳工中级</v>
          </cell>
          <cell r="AF93" t="str">
            <v>430481199112246971</v>
          </cell>
          <cell r="AG93">
            <v>18143376447</v>
          </cell>
          <cell r="AH93" t="str">
            <v>刘显军</v>
          </cell>
          <cell r="AI93">
            <v>18273413804</v>
          </cell>
        </row>
        <row r="93">
          <cell r="AL93" t="str">
            <v>湖南省耒阳市公平圩镇三村村2组</v>
          </cell>
          <cell r="AM93" t="str">
            <v>农村</v>
          </cell>
          <cell r="AN93" t="str">
            <v>湖南省株洲市天元区北京海纳川株洲公司宿舍</v>
          </cell>
          <cell r="AO93" t="str">
            <v>2016.2.1-2018.1.31
2018.02.01-2021.01.31
2021.02.01-无固定期限 </v>
          </cell>
          <cell r="AP93" t="str">
            <v>——</v>
          </cell>
          <cell r="AQ93" t="e">
            <v>#VALUE!</v>
          </cell>
          <cell r="AR93" t="e">
            <v>#VALUE!</v>
          </cell>
          <cell r="AS93">
            <v>44228</v>
          </cell>
          <cell r="AT93" t="str">
            <v>无固定期限</v>
          </cell>
          <cell r="AU93" t="str">
            <v>是</v>
          </cell>
          <cell r="AV93" t="str">
            <v>4302110000707112</v>
          </cell>
          <cell r="AW93" t="str">
            <v>ZZ-DA-0157</v>
          </cell>
          <cell r="AX93" t="str">
            <v>合同工</v>
          </cell>
          <cell r="AY93" t="str">
            <v>光华荣昌</v>
          </cell>
          <cell r="AZ93" t="str">
            <v>湖南红海</v>
          </cell>
        </row>
        <row r="93">
          <cell r="BG93" t="e">
            <v>#N/A</v>
          </cell>
        </row>
        <row r="94">
          <cell r="B94" t="str">
            <v>刘孝其</v>
          </cell>
          <cell r="C94">
            <v>164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41325</v>
          </cell>
          <cell r="M94">
            <v>41353</v>
          </cell>
          <cell r="N94">
            <v>30133</v>
          </cell>
          <cell r="O94">
            <v>43</v>
          </cell>
          <cell r="P94">
            <v>12</v>
          </cell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  <cell r="U94" t="str">
            <v>已婚</v>
          </cell>
          <cell r="V94" t="str">
            <v>1965-08-20</v>
          </cell>
          <cell r="W94">
            <v>60</v>
          </cell>
          <cell r="X94" t="str">
            <v>初中</v>
          </cell>
        </row>
        <row r="94">
          <cell r="AD94" t="str">
            <v>无</v>
          </cell>
          <cell r="AE94" t="str">
            <v>钳工中级</v>
          </cell>
          <cell r="AF94" t="str">
            <v>430221196508206879</v>
          </cell>
          <cell r="AG94">
            <v>15616370558</v>
          </cell>
          <cell r="AH94" t="str">
            <v>罗再丽</v>
          </cell>
          <cell r="AI94">
            <v>13107339002</v>
          </cell>
        </row>
        <row r="94">
          <cell r="AL94" t="str">
            <v>湖南省株洲市天元区马家河镇中路村晒谷2号</v>
          </cell>
          <cell r="AM94" t="str">
            <v>农村</v>
          </cell>
          <cell r="AN94" t="str">
            <v>湖南省株洲市天元区马家河镇中路村晒谷2号</v>
          </cell>
          <cell r="AO94" t="str">
            <v>2016.1.4-2018.1.3
2018.01.04-2021.01.03
2021.01.04-无固定期限</v>
          </cell>
          <cell r="AP94" t="str">
            <v>——</v>
          </cell>
          <cell r="AQ94" t="e">
            <v>#VALUE!</v>
          </cell>
          <cell r="AR94" t="e">
            <v>#VALUE!</v>
          </cell>
          <cell r="AS94">
            <v>44200</v>
          </cell>
          <cell r="AT94" t="str">
            <v>无固定期限</v>
          </cell>
          <cell r="AU94" t="str">
            <v>是</v>
          </cell>
          <cell r="AV94" t="str">
            <v>4302110000675595</v>
          </cell>
          <cell r="AW94" t="str">
            <v>ZZ-DA-0153</v>
          </cell>
          <cell r="AX94" t="str">
            <v>合同工</v>
          </cell>
          <cell r="AY94" t="str">
            <v>光华荣昌</v>
          </cell>
          <cell r="AZ94" t="str">
            <v>湖南红海</v>
          </cell>
        </row>
        <row r="94">
          <cell r="BG94" t="e">
            <v>#N/A</v>
          </cell>
        </row>
        <row r="95">
          <cell r="B95" t="str">
            <v>蔡建兵</v>
          </cell>
          <cell r="C95">
            <v>25060611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45817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  <cell r="U95" t="str">
            <v>已婚</v>
          </cell>
          <cell r="V95" t="str">
            <v>1967-41-7</v>
          </cell>
          <cell r="W95" t="e">
            <v>#VALUE!</v>
          </cell>
        </row>
        <row r="95">
          <cell r="AF95">
            <v>13697767417</v>
          </cell>
          <cell r="AG95">
            <v>13697767417</v>
          </cell>
        </row>
        <row r="95">
          <cell r="AX95" t="str">
            <v>劳务工</v>
          </cell>
          <cell r="AY95" t="str">
            <v>光华荣昌</v>
          </cell>
          <cell r="AZ95" t="str">
            <v>湘潭思泉</v>
          </cell>
        </row>
        <row r="96">
          <cell r="B96" t="str">
            <v>林虎</v>
          </cell>
          <cell r="C96">
            <v>334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41904</v>
          </cell>
          <cell r="M96">
            <v>41933</v>
          </cell>
          <cell r="N96">
            <v>32690</v>
          </cell>
          <cell r="O96">
            <v>36</v>
          </cell>
          <cell r="P96">
            <v>10</v>
          </cell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  <cell r="U96" t="str">
            <v>已婚</v>
          </cell>
          <cell r="V96" t="str">
            <v>1972-01-11</v>
          </cell>
          <cell r="W96">
            <v>53</v>
          </cell>
          <cell r="X96" t="str">
            <v>高中</v>
          </cell>
        </row>
        <row r="96">
          <cell r="AA96" t="str">
            <v>湘潭五中</v>
          </cell>
        </row>
        <row r="96">
          <cell r="AD96" t="str">
            <v>无</v>
          </cell>
          <cell r="AE96" t="str">
            <v>焊工中级</v>
          </cell>
          <cell r="AF96" t="str">
            <v>430321197201117871</v>
          </cell>
          <cell r="AG96">
            <v>15898560132</v>
          </cell>
          <cell r="AH96" t="str">
            <v>杨喜梅</v>
          </cell>
          <cell r="AI96">
            <v>15898504649</v>
          </cell>
        </row>
        <row r="96">
          <cell r="AL96" t="str">
            <v>湖南省湘潭县谭家山镇高山村黄花组</v>
          </cell>
          <cell r="AM96" t="str">
            <v>农村</v>
          </cell>
          <cell r="AN96" t="str">
            <v>湖南省株洲市天元区北京海纳川株洲公司宿舍</v>
          </cell>
          <cell r="AO96" t="str">
            <v>2016.2.1-2018.1.31
2018.02.01-2021.01.31
2021.02.01-无固定期限</v>
          </cell>
          <cell r="AP96" t="str">
            <v>——</v>
          </cell>
          <cell r="AQ96" t="e">
            <v>#VALUE!</v>
          </cell>
          <cell r="AR96" t="e">
            <v>#VALUE!</v>
          </cell>
          <cell r="AS96">
            <v>44228</v>
          </cell>
          <cell r="AT96" t="str">
            <v>无固定期限</v>
          </cell>
          <cell r="AU96" t="str">
            <v>是</v>
          </cell>
          <cell r="AV96" t="str">
            <v>4302110000675799</v>
          </cell>
          <cell r="AW96" t="str">
            <v>ZZ-DA-0094</v>
          </cell>
          <cell r="AX96" t="str">
            <v>合同工</v>
          </cell>
          <cell r="AY96" t="str">
            <v>光华荣昌</v>
          </cell>
          <cell r="AZ96" t="str">
            <v>光华荣昌</v>
          </cell>
        </row>
        <row r="96">
          <cell r="BC96" t="str">
            <v>缺入职体检（劳务工转入）</v>
          </cell>
        </row>
        <row r="96">
          <cell r="BG96" t="e">
            <v>#N/A</v>
          </cell>
        </row>
        <row r="97">
          <cell r="B97" t="str">
            <v>易任红</v>
          </cell>
          <cell r="C97">
            <v>223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K97" t="str">
            <v>关键岗</v>
          </cell>
          <cell r="L97">
            <v>41332</v>
          </cell>
          <cell r="M97">
            <v>41339</v>
          </cell>
          <cell r="N97">
            <v>31229</v>
          </cell>
          <cell r="O97">
            <v>40</v>
          </cell>
          <cell r="P97">
            <v>12</v>
          </cell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  <cell r="U97" t="str">
            <v>已婚</v>
          </cell>
          <cell r="V97" t="str">
            <v>1966-12-11</v>
          </cell>
          <cell r="W97">
            <v>58</v>
          </cell>
          <cell r="X97" t="str">
            <v>高中</v>
          </cell>
        </row>
        <row r="97">
          <cell r="AA97" t="str">
            <v>株洲市郊区一中</v>
          </cell>
        </row>
        <row r="97">
          <cell r="AD97" t="str">
            <v>无</v>
          </cell>
          <cell r="AE97" t="str">
            <v>钳工中级</v>
          </cell>
          <cell r="AF97" t="str">
            <v>430211196612110014</v>
          </cell>
          <cell r="AG97">
            <v>15367338617</v>
          </cell>
          <cell r="AH97" t="str">
            <v>罗月娥</v>
          </cell>
          <cell r="AI97">
            <v>17373310866</v>
          </cell>
        </row>
        <row r="97">
          <cell r="AL97" t="str">
            <v>湖南省株洲市天元区新塘工区2队</v>
          </cell>
          <cell r="AM97" t="str">
            <v>城镇</v>
          </cell>
          <cell r="AN97" t="str">
            <v>湖南省株洲市天元区新泰小区13栋104号</v>
          </cell>
          <cell r="AO97" t="str">
            <v>2013.02.03-2025.02.02</v>
          </cell>
          <cell r="AP97">
            <v>45690</v>
          </cell>
          <cell r="AQ97">
            <v>-214</v>
          </cell>
          <cell r="AR97">
            <v>0</v>
          </cell>
        </row>
        <row r="97">
          <cell r="AT97" t="str">
            <v>有固定期限</v>
          </cell>
          <cell r="AU97" t="str">
            <v>是</v>
          </cell>
          <cell r="AV97" t="str">
            <v>4302990003279821</v>
          </cell>
        </row>
        <row r="97">
          <cell r="AX97" t="str">
            <v>劳务工</v>
          </cell>
          <cell r="AY97" t="str">
            <v>湖南鑫起</v>
          </cell>
          <cell r="AZ97" t="str">
            <v>湖南红海</v>
          </cell>
        </row>
        <row r="97">
          <cell r="BG97" t="e">
            <v>#N/A</v>
          </cell>
        </row>
        <row r="98">
          <cell r="B98" t="str">
            <v>蒋正林</v>
          </cell>
          <cell r="C98">
            <v>319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  <cell r="I98" t="str">
            <v>修边</v>
          </cell>
        </row>
        <row r="98">
          <cell r="L98">
            <v>41520</v>
          </cell>
          <cell r="M98">
            <v>41549</v>
          </cell>
          <cell r="N98">
            <v>30133</v>
          </cell>
          <cell r="O98">
            <v>43</v>
          </cell>
          <cell r="P98">
            <v>12</v>
          </cell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  <cell r="U98" t="str">
            <v>已婚</v>
          </cell>
          <cell r="V98" t="str">
            <v>1965-09-18</v>
          </cell>
          <cell r="W98">
            <v>60</v>
          </cell>
          <cell r="X98" t="str">
            <v>初中</v>
          </cell>
        </row>
        <row r="98">
          <cell r="AD98" t="str">
            <v>无</v>
          </cell>
          <cell r="AE98" t="str">
            <v>钳工中级</v>
          </cell>
          <cell r="AF98" t="str">
            <v>430211196509183530</v>
          </cell>
          <cell r="AG98">
            <v>13786375684</v>
          </cell>
          <cell r="AH98" t="str">
            <v>陈苗华</v>
          </cell>
          <cell r="AI98">
            <v>18373325259</v>
          </cell>
        </row>
        <row r="98">
          <cell r="AL98" t="str">
            <v>湖南省株洲市石峰区九塘村下湾塘组11号</v>
          </cell>
          <cell r="AM98" t="str">
            <v>农村</v>
          </cell>
          <cell r="AN98" t="str">
            <v>湖南省株洲市石峰区九塘村下湾塘组11号</v>
          </cell>
          <cell r="AO98" t="str">
            <v>2013.09.03-2021.03.31
2018.04.01-2025.10.30</v>
          </cell>
          <cell r="AP98">
            <v>45960</v>
          </cell>
          <cell r="AQ98">
            <v>56</v>
          </cell>
          <cell r="AR98">
            <v>1</v>
          </cell>
        </row>
        <row r="98">
          <cell r="AT98" t="str">
            <v>有固定期限</v>
          </cell>
          <cell r="AU98" t="str">
            <v>是</v>
          </cell>
          <cell r="AV98" t="str">
            <v>4302990003269960</v>
          </cell>
        </row>
        <row r="98">
          <cell r="AX98" t="str">
            <v>劳务工</v>
          </cell>
          <cell r="AY98" t="str">
            <v>湖南鑫起</v>
          </cell>
          <cell r="AZ98" t="str">
            <v>湖南红海</v>
          </cell>
        </row>
        <row r="98">
          <cell r="BG98" t="e">
            <v>#N/A</v>
          </cell>
        </row>
        <row r="99">
          <cell r="B99" t="str">
            <v>雍期望</v>
          </cell>
          <cell r="C99">
            <v>402</v>
          </cell>
          <cell r="D99" t="str">
            <v>间接</v>
          </cell>
          <cell r="E99" t="str">
            <v>蓝领</v>
          </cell>
          <cell r="F99" t="str">
            <v>生产制造部</v>
          </cell>
          <cell r="G99" t="str">
            <v>焊接车间</v>
          </cell>
          <cell r="H99" t="str">
            <v>班长</v>
          </cell>
        </row>
        <row r="99">
          <cell r="J99" t="str">
            <v>班长</v>
          </cell>
          <cell r="K99" t="str">
            <v>关键岗</v>
          </cell>
          <cell r="L99">
            <v>42602</v>
          </cell>
          <cell r="M99">
            <v>42733</v>
          </cell>
          <cell r="N99">
            <v>35612</v>
          </cell>
          <cell r="O99">
            <v>28</v>
          </cell>
          <cell r="P99">
            <v>9</v>
          </cell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  <cell r="U99" t="str">
            <v>已婚</v>
          </cell>
          <cell r="V99" t="str">
            <v>1980-11-19</v>
          </cell>
          <cell r="W99">
            <v>44</v>
          </cell>
          <cell r="X99" t="str">
            <v>高中</v>
          </cell>
        </row>
        <row r="99">
          <cell r="Z99" t="str">
            <v>铣工</v>
          </cell>
          <cell r="AA99" t="str">
            <v>南言公司技工学校</v>
          </cell>
          <cell r="AB99" t="str">
            <v>1996.9-1999.6</v>
          </cell>
        </row>
        <row r="99">
          <cell r="AD99" t="str">
            <v>中级</v>
          </cell>
          <cell r="AE99" t="str">
            <v>焊工中级</v>
          </cell>
          <cell r="AF99" t="str">
            <v>43032119801119001X</v>
          </cell>
          <cell r="AG99">
            <v>18373217802</v>
          </cell>
          <cell r="AH99" t="str">
            <v>彭红</v>
          </cell>
          <cell r="AI99">
            <v>17752807801</v>
          </cell>
          <cell r="AJ99" t="str">
            <v>79882394@qq.com</v>
          </cell>
          <cell r="AK99">
            <v>79882394</v>
          </cell>
          <cell r="AL99" t="str">
            <v>湖南省湘潭县易俗河镇花果山居委会</v>
          </cell>
          <cell r="AM99" t="str">
            <v>城镇</v>
          </cell>
          <cell r="AN99" t="str">
            <v>湖南省湘潭县易俗河镇牛头岭社区78号</v>
          </cell>
          <cell r="AO99" t="str">
            <v>2017.05.01-2020.04.30
2020.05.01-2023.04.30 2023.04.30-无固定期限</v>
          </cell>
          <cell r="AP99" t="str">
            <v>——</v>
          </cell>
          <cell r="AQ99" t="e">
            <v>#VALUE!</v>
          </cell>
          <cell r="AR99" t="e">
            <v>#VALUE!</v>
          </cell>
          <cell r="AS99">
            <v>45047</v>
          </cell>
          <cell r="AT99" t="str">
            <v>无固定期限</v>
          </cell>
          <cell r="AU99" t="str">
            <v>是</v>
          </cell>
          <cell r="AV99" t="str">
            <v>4302110000689025</v>
          </cell>
          <cell r="AW99" t="str">
            <v>ZZ-DA-0208</v>
          </cell>
          <cell r="AX99" t="str">
            <v>合同工</v>
          </cell>
          <cell r="AY99" t="str">
            <v>光华荣昌</v>
          </cell>
          <cell r="AZ99" t="str">
            <v>光华荣昌</v>
          </cell>
          <cell r="BA99" t="str">
            <v>中级工</v>
          </cell>
        </row>
        <row r="99">
          <cell r="BG99" t="e">
            <v>#N/A</v>
          </cell>
        </row>
        <row r="100">
          <cell r="B100" t="str">
            <v>邹文祥</v>
          </cell>
          <cell r="C100">
            <v>281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焊接车间</v>
          </cell>
          <cell r="H100" t="str">
            <v>焊工</v>
          </cell>
        </row>
        <row r="100">
          <cell r="K100" t="str">
            <v>关键岗</v>
          </cell>
          <cell r="L100">
            <v>42262</v>
          </cell>
          <cell r="M100">
            <v>42291</v>
          </cell>
          <cell r="N100">
            <v>39630</v>
          </cell>
          <cell r="O100">
            <v>17</v>
          </cell>
          <cell r="P100">
            <v>9</v>
          </cell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  <cell r="U100" t="str">
            <v>已婚</v>
          </cell>
          <cell r="V100" t="str">
            <v>1989-07-11</v>
          </cell>
          <cell r="W100">
            <v>36</v>
          </cell>
          <cell r="X100" t="str">
            <v>中专</v>
          </cell>
        </row>
        <row r="100">
          <cell r="Z100" t="str">
            <v>化工机械</v>
          </cell>
          <cell r="AA100" t="str">
            <v>湖南化工职业技术学院</v>
          </cell>
        </row>
        <row r="100">
          <cell r="AD100" t="str">
            <v>焊工/中级</v>
          </cell>
          <cell r="AE100" t="str">
            <v>焊工中级</v>
          </cell>
          <cell r="AF100" t="str">
            <v>430221198907110814</v>
          </cell>
          <cell r="AG100">
            <v>18973343121</v>
          </cell>
          <cell r="AH100" t="str">
            <v>邹建辉</v>
          </cell>
          <cell r="AI100">
            <v>15973310329</v>
          </cell>
        </row>
        <row r="100">
          <cell r="AL100" t="str">
            <v>湖南省株洲市渌口区朱亭镇政花村北冲组10号</v>
          </cell>
          <cell r="AM100" t="str">
            <v>农村</v>
          </cell>
          <cell r="AN100" t="str">
            <v>湖南省株洲市荷塘区桂花街道新塘路兰天一村二栋506号</v>
          </cell>
          <cell r="AO100" t="str">
            <v>2016.5.3-2018.5.2
2018.05.03-2021.05.02
2021.05.03-无固定期限</v>
          </cell>
          <cell r="AP100" t="str">
            <v>——</v>
          </cell>
          <cell r="AQ100" t="e">
            <v>#VALUE!</v>
          </cell>
          <cell r="AR100" t="e">
            <v>#VALUE!</v>
          </cell>
          <cell r="AS100">
            <v>44319</v>
          </cell>
          <cell r="AT100" t="str">
            <v>无固定期限</v>
          </cell>
          <cell r="AU100" t="str">
            <v>是</v>
          </cell>
          <cell r="AV100" t="str">
            <v>4302110000678097</v>
          </cell>
          <cell r="AW100" t="str">
            <v>ZZ-DA-0103</v>
          </cell>
          <cell r="AX100" t="str">
            <v>合同工</v>
          </cell>
          <cell r="AY100" t="str">
            <v>光华荣昌</v>
          </cell>
          <cell r="AZ100" t="str">
            <v>湖南鑫起</v>
          </cell>
          <cell r="BA100" t="str">
            <v>中级工</v>
          </cell>
        </row>
        <row r="100">
          <cell r="BC100" t="str">
            <v>缺入职体检（劳务工转入）</v>
          </cell>
        </row>
        <row r="100">
          <cell r="BG100" t="e">
            <v>#N/A</v>
          </cell>
        </row>
        <row r="101">
          <cell r="B101" t="str">
            <v>张周</v>
          </cell>
          <cell r="C101">
            <v>505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焊接车间</v>
          </cell>
          <cell r="H101" t="str">
            <v>焊工</v>
          </cell>
        </row>
        <row r="101">
          <cell r="K101" t="str">
            <v>关键岗</v>
          </cell>
          <cell r="L101">
            <v>42665</v>
          </cell>
          <cell r="M101">
            <v>42725</v>
          </cell>
          <cell r="N101">
            <v>42665</v>
          </cell>
          <cell r="O101">
            <v>8</v>
          </cell>
          <cell r="P101">
            <v>8</v>
          </cell>
          <cell r="Q101" t="str">
            <v>男</v>
          </cell>
          <cell r="R101" t="str">
            <v>汉</v>
          </cell>
          <cell r="S101" t="str">
            <v>群众</v>
          </cell>
          <cell r="T101" t="str">
            <v>否</v>
          </cell>
          <cell r="U101" t="str">
            <v>未婚</v>
          </cell>
          <cell r="V101" t="str">
            <v>1999-08-30</v>
          </cell>
          <cell r="W101">
            <v>26</v>
          </cell>
          <cell r="X101" t="str">
            <v>大专</v>
          </cell>
        </row>
        <row r="101">
          <cell r="Z101" t="str">
            <v>机械制造与自动化（数控技术方向）</v>
          </cell>
          <cell r="AA101" t="str">
            <v>国家开放大学</v>
          </cell>
          <cell r="AB101">
            <v>43131</v>
          </cell>
          <cell r="AC101" t="str">
            <v>开放教育</v>
          </cell>
          <cell r="AD101" t="str">
            <v>焊工/工具/四级/中级技能</v>
          </cell>
          <cell r="AE101" t="str">
            <v>焊工中级</v>
          </cell>
          <cell r="AF101" t="str">
            <v>430321199908306237</v>
          </cell>
          <cell r="AG101" t="str">
            <v>15675218603</v>
          </cell>
          <cell r="AH101" t="str">
            <v>何梅</v>
          </cell>
          <cell r="AI101">
            <v>15707339498</v>
          </cell>
        </row>
        <row r="101">
          <cell r="AK101" t="str">
            <v>2796134290</v>
          </cell>
          <cell r="AL101" t="str">
            <v>湖南省湘潭县锦石乡清塘村枫树组</v>
          </cell>
          <cell r="AM101" t="str">
            <v>农村</v>
          </cell>
          <cell r="AN101" t="str">
            <v>湖南省株洲市天元区北京海纳川株洲公司宿舍610</v>
          </cell>
          <cell r="AO101" t="str">
            <v>2018.02.01-2021.01.31
2021.02.01-2024.01.31</v>
          </cell>
          <cell r="AP101" t="str">
            <v>——</v>
          </cell>
          <cell r="AQ101" t="e">
            <v>#VALUE!</v>
          </cell>
          <cell r="AR101" t="e">
            <v>#VALUE!</v>
          </cell>
          <cell r="AS101">
            <v>44228</v>
          </cell>
          <cell r="AT101" t="str">
            <v>无固定期限</v>
          </cell>
          <cell r="AU101" t="str">
            <v>是</v>
          </cell>
          <cell r="AV101" t="str">
            <v>4302110000705401</v>
          </cell>
          <cell r="AW101" t="str">
            <v>ZZ-DA-0217</v>
          </cell>
          <cell r="AX101" t="str">
            <v>合同工</v>
          </cell>
          <cell r="AY101" t="str">
            <v>光华荣昌</v>
          </cell>
          <cell r="AZ101" t="str">
            <v>湖南鑫起</v>
          </cell>
          <cell r="BA101" t="str">
            <v>中级工</v>
          </cell>
        </row>
        <row r="101">
          <cell r="BG101" t="e">
            <v>#N/A</v>
          </cell>
        </row>
        <row r="102">
          <cell r="B102" t="str">
            <v>谭刚</v>
          </cell>
          <cell r="C102">
            <v>416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焊接车间</v>
          </cell>
          <cell r="H102" t="str">
            <v>焊工</v>
          </cell>
        </row>
        <row r="102">
          <cell r="K102" t="str">
            <v>关键岗</v>
          </cell>
          <cell r="L102">
            <v>43292</v>
          </cell>
          <cell r="M102">
            <v>43301</v>
          </cell>
          <cell r="N102">
            <v>40360</v>
          </cell>
          <cell r="O102">
            <v>15</v>
          </cell>
          <cell r="P102">
            <v>7</v>
          </cell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  <cell r="U102" t="str">
            <v>已婚</v>
          </cell>
          <cell r="V102" t="str">
            <v>1993-10-02</v>
          </cell>
          <cell r="W102">
            <v>31</v>
          </cell>
          <cell r="X102" t="str">
            <v>中专</v>
          </cell>
        </row>
        <row r="102">
          <cell r="Z102" t="str">
            <v>机电一体化</v>
          </cell>
          <cell r="AA102" t="str">
            <v>株洲第一职业技术学院</v>
          </cell>
          <cell r="AB102">
            <v>40724</v>
          </cell>
        </row>
        <row r="102">
          <cell r="AD102" t="str">
            <v>无</v>
          </cell>
          <cell r="AE102" t="str">
            <v>焊工中级</v>
          </cell>
          <cell r="AF102" t="str">
            <v>430223199310026510</v>
          </cell>
          <cell r="AG102">
            <v>18932127008</v>
          </cell>
          <cell r="AH102" t="str">
            <v>沈力</v>
          </cell>
          <cell r="AI102">
            <v>15200483851</v>
          </cell>
        </row>
        <row r="102">
          <cell r="AK102">
            <v>499076282</v>
          </cell>
          <cell r="AL102" t="str">
            <v>湖南省攸县莲塘坳镇新华村谭家组谭家016号</v>
          </cell>
          <cell r="AM102" t="str">
            <v>农村</v>
          </cell>
          <cell r="AN102" t="str">
            <v>湖南省株洲市荷塘区金沟山路栗枫小区501号</v>
          </cell>
          <cell r="AO102" t="str">
            <v>2019.12.01-2022.11.30
2022.10.01-2025.11.30</v>
          </cell>
          <cell r="AP102">
            <v>45991</v>
          </cell>
          <cell r="AQ102">
            <v>87</v>
          </cell>
          <cell r="AR102">
            <v>1</v>
          </cell>
          <cell r="AS102">
            <v>44896</v>
          </cell>
          <cell r="AT102" t="str">
            <v>有固定期限</v>
          </cell>
          <cell r="AU102" t="str">
            <v>是</v>
          </cell>
          <cell r="AV102" t="str">
            <v>4302110000746572</v>
          </cell>
          <cell r="AW102" t="str">
            <v>ZZ-DA-0234</v>
          </cell>
          <cell r="AX102" t="str">
            <v>合同工</v>
          </cell>
          <cell r="AY102" t="str">
            <v>光华荣昌</v>
          </cell>
          <cell r="AZ102" t="str">
            <v>光华荣昌</v>
          </cell>
          <cell r="BA102" t="str">
            <v>2019年12月转正式合同工</v>
          </cell>
        </row>
        <row r="102">
          <cell r="BC102" t="str">
            <v>缺入职体检（劳务工转入）</v>
          </cell>
        </row>
        <row r="102">
          <cell r="BG102" t="e">
            <v>#N/A</v>
          </cell>
        </row>
        <row r="103">
          <cell r="B103" t="str">
            <v>霍海涛</v>
          </cell>
          <cell r="C103">
            <v>345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焊接车间</v>
          </cell>
          <cell r="H103" t="str">
            <v>焊工</v>
          </cell>
        </row>
        <row r="103">
          <cell r="K103" t="str">
            <v>关键岗</v>
          </cell>
          <cell r="L103">
            <v>41463</v>
          </cell>
          <cell r="M103">
            <v>41494</v>
          </cell>
          <cell r="N103">
            <v>33786</v>
          </cell>
          <cell r="O103">
            <v>33</v>
          </cell>
          <cell r="P103">
            <v>12</v>
          </cell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  <cell r="U103" t="str">
            <v>已婚</v>
          </cell>
          <cell r="V103" t="str">
            <v>1973-09-17</v>
          </cell>
          <cell r="W103">
            <v>52</v>
          </cell>
          <cell r="X103" t="str">
            <v>高中</v>
          </cell>
        </row>
        <row r="103">
          <cell r="Z103" t="str">
            <v>机械</v>
          </cell>
          <cell r="AA103" t="str">
            <v>黑龙江省友谊县职业高中</v>
          </cell>
        </row>
        <row r="103">
          <cell r="AE103" t="str">
            <v>焊工中级</v>
          </cell>
          <cell r="AF103" t="str">
            <v>230834197309170879</v>
          </cell>
          <cell r="AG103">
            <v>13787332623</v>
          </cell>
          <cell r="AH103" t="str">
            <v>陈粤</v>
          </cell>
          <cell r="AI103">
            <v>15873353058</v>
          </cell>
        </row>
        <row r="103">
          <cell r="AL103" t="str">
            <v>黑龙江省友谊县风岗镇有利村6组14号</v>
          </cell>
          <cell r="AM103" t="str">
            <v>农村</v>
          </cell>
          <cell r="AN103" t="str">
            <v>湖南省株洲市石峰区响石岭街道杉木塘社区圣华名城19栋二单元415号</v>
          </cell>
          <cell r="AO103" t="str">
            <v>2015.05.01-2017.04.30
2017.05.01-2020.04.30
2020.05.01-无固定期限</v>
          </cell>
          <cell r="AP103" t="str">
            <v>——</v>
          </cell>
          <cell r="AQ103" t="e">
            <v>#VALUE!</v>
          </cell>
          <cell r="AR103" t="e">
            <v>#VALUE!</v>
          </cell>
          <cell r="AS103">
            <v>43952</v>
          </cell>
          <cell r="AT103" t="str">
            <v>无固定期限</v>
          </cell>
          <cell r="AU103" t="str">
            <v>是</v>
          </cell>
          <cell r="AV103" t="str">
            <v>4302110000670460</v>
          </cell>
          <cell r="AW103" t="str">
            <v>ZZ-DA-0123</v>
          </cell>
          <cell r="AX103" t="str">
            <v>合同工</v>
          </cell>
          <cell r="AY103" t="str">
            <v>光华荣昌</v>
          </cell>
          <cell r="AZ103" t="str">
            <v>湖南红海</v>
          </cell>
        </row>
        <row r="103">
          <cell r="BG103" t="e">
            <v>#N/A</v>
          </cell>
        </row>
        <row r="104">
          <cell r="B104" t="str">
            <v>邹明旺</v>
          </cell>
          <cell r="C104">
            <v>696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焊接车间</v>
          </cell>
          <cell r="H104" t="str">
            <v>焊工</v>
          </cell>
        </row>
        <row r="104">
          <cell r="K104" t="str">
            <v>关键岗</v>
          </cell>
          <cell r="L104">
            <v>43551</v>
          </cell>
          <cell r="M104">
            <v>43582</v>
          </cell>
          <cell r="N104">
            <v>39995</v>
          </cell>
          <cell r="O104">
            <v>16</v>
          </cell>
          <cell r="P104">
            <v>6</v>
          </cell>
          <cell r="Q104" t="str">
            <v>男</v>
          </cell>
          <cell r="R104" t="str">
            <v>汉</v>
          </cell>
          <cell r="S104" t="str">
            <v>群众</v>
          </cell>
          <cell r="T104" t="str">
            <v>否</v>
          </cell>
          <cell r="U104" t="str">
            <v>已婚</v>
          </cell>
          <cell r="V104" t="str">
            <v>1987-12-12</v>
          </cell>
          <cell r="W104">
            <v>37</v>
          </cell>
          <cell r="X104" t="str">
            <v>大专</v>
          </cell>
        </row>
        <row r="104">
          <cell r="Z104" t="str">
            <v>机电一体化技术</v>
          </cell>
          <cell r="AA104" t="str">
            <v>娄底职业技术学院</v>
          </cell>
          <cell r="AB104">
            <v>39994</v>
          </cell>
          <cell r="AC104" t="str">
            <v>全日制</v>
          </cell>
          <cell r="AD104" t="str">
            <v>五级/初级技能</v>
          </cell>
          <cell r="AE104" t="str">
            <v>焊工中级</v>
          </cell>
          <cell r="AF104" t="str">
            <v>43022119871212081X</v>
          </cell>
          <cell r="AG104">
            <v>15115319345</v>
          </cell>
          <cell r="AH104" t="str">
            <v>宋佩</v>
          </cell>
          <cell r="AI104">
            <v>13707339762</v>
          </cell>
        </row>
        <row r="104">
          <cell r="AL104" t="str">
            <v>湖南省株洲县朱亭镇黄龙村太塘组02号</v>
          </cell>
          <cell r="AM104" t="str">
            <v>农村</v>
          </cell>
          <cell r="AN104" t="str">
            <v>湖南省株洲市天元区栗雨香堤8栋2905号</v>
          </cell>
          <cell r="AO104" t="str">
            <v>2019.12.01-2022.11.30
2022.10.01-2025.11.30</v>
          </cell>
          <cell r="AP104">
            <v>45991</v>
          </cell>
          <cell r="AQ104">
            <v>87</v>
          </cell>
          <cell r="AR104">
            <v>1</v>
          </cell>
          <cell r="AS104">
            <v>44896</v>
          </cell>
          <cell r="AT104" t="str">
            <v>有固定期限</v>
          </cell>
          <cell r="AU104" t="str">
            <v>是</v>
          </cell>
          <cell r="AV104" t="str">
            <v>4302110000746573</v>
          </cell>
          <cell r="AW104" t="str">
            <v>ZZ-DA-0233</v>
          </cell>
          <cell r="AX104" t="str">
            <v>合同工</v>
          </cell>
          <cell r="AY104" t="str">
            <v>光华荣昌</v>
          </cell>
          <cell r="AZ104" t="str">
            <v>光华荣昌</v>
          </cell>
          <cell r="BA104" t="str">
            <v>初级工</v>
          </cell>
        </row>
        <row r="104">
          <cell r="BG104" t="e">
            <v>#N/A</v>
          </cell>
        </row>
        <row r="105">
          <cell r="B105" t="str">
            <v>彭光宏</v>
          </cell>
          <cell r="C105">
            <v>1138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焊接车间</v>
          </cell>
          <cell r="H105" t="str">
            <v>焊工</v>
          </cell>
        </row>
        <row r="105">
          <cell r="L105">
            <v>44805</v>
          </cell>
          <cell r="M105">
            <v>44835</v>
          </cell>
          <cell r="N105">
            <v>33786</v>
          </cell>
          <cell r="O105">
            <v>33</v>
          </cell>
          <cell r="P105">
            <v>3</v>
          </cell>
          <cell r="Q105" t="str">
            <v>男</v>
          </cell>
          <cell r="R105" t="str">
            <v>汉</v>
          </cell>
          <cell r="S105" t="str">
            <v>群众</v>
          </cell>
          <cell r="T105" t="str">
            <v>否</v>
          </cell>
          <cell r="U105" t="str">
            <v>已婚</v>
          </cell>
          <cell r="V105" t="str">
            <v>1974-05-15</v>
          </cell>
          <cell r="W105">
            <v>51</v>
          </cell>
          <cell r="X105" t="str">
            <v>中技</v>
          </cell>
        </row>
        <row r="105">
          <cell r="AE105" t="str">
            <v>焊工中级</v>
          </cell>
          <cell r="AF105" t="str">
            <v>432926197405151015</v>
          </cell>
          <cell r="AG105">
            <v>17779171956</v>
          </cell>
          <cell r="AH105" t="str">
            <v>胜孝燕</v>
          </cell>
          <cell r="AI105">
            <v>15096359993</v>
          </cell>
        </row>
        <row r="105">
          <cell r="AL105" t="str">
            <v>湖南省永州市冷水滩区珍珠路251号</v>
          </cell>
          <cell r="AM105" t="str">
            <v>城镇</v>
          </cell>
          <cell r="AN105" t="str">
            <v>湖南省株洲市荷塘区东环新城57栋</v>
          </cell>
          <cell r="AO105" t="str">
            <v>2022.09.01-2025.08.30</v>
          </cell>
          <cell r="AP105">
            <v>45899</v>
          </cell>
          <cell r="AQ105">
            <v>-5</v>
          </cell>
        </row>
        <row r="105">
          <cell r="AT105" t="str">
            <v>有固定期限</v>
          </cell>
          <cell r="AU105" t="str">
            <v>是</v>
          </cell>
        </row>
        <row r="105">
          <cell r="AX105" t="str">
            <v>劳务工</v>
          </cell>
          <cell r="AY105" t="str">
            <v>湖南鑫起</v>
          </cell>
          <cell r="AZ105" t="str">
            <v>湖南鑫起</v>
          </cell>
        </row>
        <row r="105">
          <cell r="BB105" t="str">
            <v>√</v>
          </cell>
        </row>
        <row r="105">
          <cell r="BG105" t="e">
            <v>#N/A</v>
          </cell>
        </row>
        <row r="105">
          <cell r="BJ105" t="str">
            <v>电焊烟尘、锰及其化合物、一氧化碳、臭氧、噪声、紫外线、氮氧化物</v>
          </cell>
          <cell r="BK105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06">
          <cell r="B106" t="str">
            <v>范文榜</v>
          </cell>
          <cell r="C106">
            <v>321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焊接车间</v>
          </cell>
          <cell r="H106" t="str">
            <v>焊接普工</v>
          </cell>
        </row>
        <row r="106">
          <cell r="L106">
            <v>42070</v>
          </cell>
          <cell r="M106">
            <v>42100</v>
          </cell>
          <cell r="N106">
            <v>36342</v>
          </cell>
          <cell r="O106">
            <v>26</v>
          </cell>
          <cell r="P106">
            <v>10</v>
          </cell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  <cell r="U106" t="str">
            <v>已婚</v>
          </cell>
          <cell r="V106" t="str">
            <v>1981-05-30</v>
          </cell>
          <cell r="W106">
            <v>44</v>
          </cell>
          <cell r="X106" t="str">
            <v>中专</v>
          </cell>
        </row>
        <row r="106">
          <cell r="Z106" t="str">
            <v>中英文文秘</v>
          </cell>
          <cell r="AA106" t="str">
            <v>湖北省荆州师范学院</v>
          </cell>
          <cell r="AB106">
            <v>37073</v>
          </cell>
        </row>
        <row r="106">
          <cell r="AD106" t="str">
            <v>无</v>
          </cell>
          <cell r="AE106" t="str">
            <v>焊工中级</v>
          </cell>
          <cell r="AF106" t="str">
            <v>429006198105306331</v>
          </cell>
          <cell r="AG106">
            <v>13574272668</v>
          </cell>
          <cell r="AH106" t="str">
            <v>洪燕</v>
          </cell>
          <cell r="AI106">
            <v>13667438716</v>
          </cell>
        </row>
        <row r="106">
          <cell r="AL106" t="str">
            <v>湖南省攸县山乡武佳龙村岭上场组岭上场031号</v>
          </cell>
          <cell r="AM106" t="str">
            <v>农村</v>
          </cell>
          <cell r="AN106" t="str">
            <v>湖南省株洲市天元区中房天玺湾11栋3301号</v>
          </cell>
          <cell r="AO106" t="str">
            <v>2016.5.3-2018.5.2
2018.05.03-2021.05.02
2021.05.03-无固定期限</v>
          </cell>
          <cell r="AP106" t="str">
            <v>——</v>
          </cell>
          <cell r="AQ106" t="e">
            <v>#VALUE!</v>
          </cell>
          <cell r="AR106" t="e">
            <v>#VALUE!</v>
          </cell>
          <cell r="AS106">
            <v>44319</v>
          </cell>
          <cell r="AT106" t="str">
            <v>无固定期限</v>
          </cell>
          <cell r="AU106" t="str">
            <v>是</v>
          </cell>
          <cell r="AV106" t="str">
            <v>4302110000678096</v>
          </cell>
          <cell r="AW106" t="str">
            <v>ZZ-DA-0096</v>
          </cell>
          <cell r="AX106" t="str">
            <v>合同工</v>
          </cell>
          <cell r="AY106" t="str">
            <v>光华荣昌</v>
          </cell>
          <cell r="AZ106" t="str">
            <v>湖南鑫起</v>
          </cell>
        </row>
        <row r="106">
          <cell r="BC106" t="str">
            <v>缺入职体检（劳务工转入）</v>
          </cell>
        </row>
        <row r="106">
          <cell r="BG106" t="e">
            <v>#N/A</v>
          </cell>
        </row>
        <row r="107">
          <cell r="B107" t="str">
            <v>伍志强</v>
          </cell>
          <cell r="C107">
            <v>649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焊接车间</v>
          </cell>
          <cell r="H107" t="str">
            <v>焊接普工</v>
          </cell>
        </row>
        <row r="107">
          <cell r="L107">
            <v>43242</v>
          </cell>
          <cell r="M107">
            <v>43242</v>
          </cell>
          <cell r="N107">
            <v>33420</v>
          </cell>
          <cell r="O107">
            <v>34</v>
          </cell>
          <cell r="P107">
            <v>7</v>
          </cell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1974-11-23</v>
          </cell>
          <cell r="W107">
            <v>50</v>
          </cell>
          <cell r="X107" t="str">
            <v>初中</v>
          </cell>
        </row>
        <row r="107">
          <cell r="AD107" t="str">
            <v>无</v>
          </cell>
          <cell r="AE107" t="str">
            <v>焊工中级</v>
          </cell>
          <cell r="AF107" t="str">
            <v>430321197411238575</v>
          </cell>
          <cell r="AG107">
            <v>13397329225</v>
          </cell>
          <cell r="AH107" t="str">
            <v>许进香</v>
          </cell>
          <cell r="AI107">
            <v>13357525535</v>
          </cell>
        </row>
        <row r="107">
          <cell r="AL107" t="str">
            <v>湖南省湘潭县云湖桥镇七里居委会1号</v>
          </cell>
          <cell r="AM107" t="str">
            <v>城镇</v>
          </cell>
          <cell r="AN107" t="str">
            <v>湖南省湘潭县云湖桥镇七里居委会1号</v>
          </cell>
          <cell r="AO107" t="str">
            <v>2018.05.22-2021.05.21
2018/6/1-2024/5/31      2024.06.01-2027.05.31</v>
          </cell>
          <cell r="AP107">
            <v>46538</v>
          </cell>
          <cell r="AQ107">
            <v>634</v>
          </cell>
          <cell r="AR107">
            <v>1</v>
          </cell>
        </row>
        <row r="107">
          <cell r="AT107" t="str">
            <v>有固定期限</v>
          </cell>
          <cell r="AU107" t="str">
            <v>是</v>
          </cell>
          <cell r="AV107" t="str">
            <v>4302990003281539</v>
          </cell>
        </row>
        <row r="107">
          <cell r="AX107" t="str">
            <v>劳务工</v>
          </cell>
          <cell r="AY107" t="str">
            <v>诚展</v>
          </cell>
          <cell r="AZ107" t="str">
            <v>光华荣昌</v>
          </cell>
        </row>
        <row r="107">
          <cell r="BG107" t="e">
            <v>#N/A</v>
          </cell>
        </row>
        <row r="108">
          <cell r="B108" t="str">
            <v>刘辉兵</v>
          </cell>
          <cell r="C108">
            <v>172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焊接车间</v>
          </cell>
          <cell r="H108" t="str">
            <v>焊接普工</v>
          </cell>
        </row>
        <row r="108">
          <cell r="L108">
            <v>41856</v>
          </cell>
          <cell r="M108">
            <v>41886</v>
          </cell>
          <cell r="N108">
            <v>32690</v>
          </cell>
          <cell r="O108">
            <v>36</v>
          </cell>
          <cell r="P108">
            <v>11</v>
          </cell>
          <cell r="Q108" t="str">
            <v>男</v>
          </cell>
          <cell r="R108" t="str">
            <v>汉</v>
          </cell>
          <cell r="S108" t="str">
            <v>群众</v>
          </cell>
          <cell r="T108" t="str">
            <v>是</v>
          </cell>
          <cell r="U108" t="str">
            <v>已婚</v>
          </cell>
          <cell r="V108" t="str">
            <v>1970-12-15</v>
          </cell>
          <cell r="W108">
            <v>54</v>
          </cell>
          <cell r="X108" t="str">
            <v>中专</v>
          </cell>
        </row>
        <row r="108">
          <cell r="Z108" t="str">
            <v>市场营销</v>
          </cell>
          <cell r="AA108" t="str">
            <v>湖南省工业学院</v>
          </cell>
          <cell r="AB108">
            <v>32325</v>
          </cell>
        </row>
        <row r="108">
          <cell r="AD108" t="str">
            <v>无</v>
          </cell>
          <cell r="AE108" t="str">
            <v>钳工中级</v>
          </cell>
          <cell r="AF108" t="str">
            <v>43021119701215451X</v>
          </cell>
          <cell r="AG108">
            <v>13973392946</v>
          </cell>
          <cell r="AH108" t="str">
            <v>程艳 文</v>
          </cell>
          <cell r="AI108">
            <v>15773306278</v>
          </cell>
        </row>
        <row r="108">
          <cell r="AK108">
            <v>934638584</v>
          </cell>
          <cell r="AL108" t="str">
            <v>湖南省株洲市石峰区清水村干冲组61号</v>
          </cell>
          <cell r="AM108" t="str">
            <v>城镇</v>
          </cell>
          <cell r="AN108" t="str">
            <v>湖南省株洲市石峰区清水村干冲组61号</v>
          </cell>
          <cell r="AO108" t="str">
            <v>2015.10.04-2017.10.03
2017.10.04-2020.10.03
2020.10.04-无固定期限</v>
          </cell>
          <cell r="AP108" t="str">
            <v>——</v>
          </cell>
          <cell r="AQ108" t="e">
            <v>#VALUE!</v>
          </cell>
          <cell r="AR108" t="e">
            <v>#VALUE!</v>
          </cell>
          <cell r="AS108">
            <v>44108</v>
          </cell>
          <cell r="AT108" t="str">
            <v>无固定期限</v>
          </cell>
          <cell r="AU108" t="str">
            <v>是</v>
          </cell>
          <cell r="AV108" t="str">
            <v>4302110000672914</v>
          </cell>
          <cell r="AW108" t="str">
            <v>ZZ-DA-0141</v>
          </cell>
          <cell r="AX108" t="str">
            <v>合同工</v>
          </cell>
          <cell r="AY108" t="str">
            <v>光华荣昌</v>
          </cell>
          <cell r="AZ108" t="str">
            <v>光华荣昌</v>
          </cell>
        </row>
        <row r="108">
          <cell r="BG108" t="e">
            <v>#N/A</v>
          </cell>
        </row>
        <row r="109">
          <cell r="B109" t="str">
            <v>吴朗</v>
          </cell>
          <cell r="C109">
            <v>994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焊接车间</v>
          </cell>
          <cell r="H109" t="str">
            <v>焊接普工</v>
          </cell>
        </row>
        <row r="109">
          <cell r="L109">
            <v>44730</v>
          </cell>
          <cell r="M109">
            <v>44774</v>
          </cell>
          <cell r="N109">
            <v>36404</v>
          </cell>
          <cell r="O109">
            <v>26</v>
          </cell>
          <cell r="P109">
            <v>3</v>
          </cell>
          <cell r="Q109" t="str">
            <v>男</v>
          </cell>
          <cell r="R109" t="str">
            <v>汉</v>
          </cell>
          <cell r="S109" t="str">
            <v>中共党员</v>
          </cell>
          <cell r="T109" t="str">
            <v>是</v>
          </cell>
          <cell r="U109" t="str">
            <v>已婚</v>
          </cell>
          <cell r="V109" t="str">
            <v>1982-01-17</v>
          </cell>
          <cell r="W109">
            <v>43</v>
          </cell>
          <cell r="X109" t="str">
            <v>初中</v>
          </cell>
        </row>
        <row r="109">
          <cell r="AF109" t="str">
            <v>430221198201177136</v>
          </cell>
          <cell r="AG109">
            <v>13087332489</v>
          </cell>
          <cell r="AH109" t="str">
            <v> 马海民</v>
          </cell>
          <cell r="AI109">
            <v>15675303862</v>
          </cell>
        </row>
        <row r="109">
          <cell r="AL109" t="str">
            <v>湖南省株洲市天元区三门镇松柏村密塘组14号</v>
          </cell>
          <cell r="AM109" t="str">
            <v>农村</v>
          </cell>
          <cell r="AN109" t="str">
            <v>湖南省株洲市天元区北京海纳川株洲公司宿舍</v>
          </cell>
          <cell r="AO109" t="str">
            <v>2022.08.01-2025.07.30</v>
          </cell>
          <cell r="AP109">
            <v>45868</v>
          </cell>
          <cell r="AQ109">
            <v>-36</v>
          </cell>
          <cell r="AR109">
            <v>0</v>
          </cell>
        </row>
        <row r="109">
          <cell r="AT109" t="str">
            <v>有固定期限</v>
          </cell>
          <cell r="AU109" t="str">
            <v>是</v>
          </cell>
        </row>
        <row r="109">
          <cell r="AX109" t="str">
            <v>劳务工</v>
          </cell>
          <cell r="AY109" t="str">
            <v>诚展</v>
          </cell>
          <cell r="AZ109" t="str">
            <v>诚展</v>
          </cell>
        </row>
        <row r="109">
          <cell r="BB109" t="str">
            <v>√</v>
          </cell>
        </row>
        <row r="109">
          <cell r="BG109" t="e">
            <v>#N/A</v>
          </cell>
        </row>
        <row r="110">
          <cell r="B110" t="str">
            <v>彭孜刚</v>
          </cell>
          <cell r="C110">
            <v>823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焊接车间</v>
          </cell>
          <cell r="H110" t="str">
            <v>焊接普工</v>
          </cell>
        </row>
        <row r="110">
          <cell r="K110" t="str">
            <v>关键岗</v>
          </cell>
          <cell r="L110">
            <v>43675</v>
          </cell>
          <cell r="M110">
            <v>43725</v>
          </cell>
          <cell r="N110">
            <v>35977</v>
          </cell>
          <cell r="O110">
            <v>27</v>
          </cell>
          <cell r="P110">
            <v>6</v>
          </cell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  <cell r="U110" t="str">
            <v>离异</v>
          </cell>
          <cell r="V110" t="str">
            <v>1981-11-04</v>
          </cell>
          <cell r="W110">
            <v>43</v>
          </cell>
          <cell r="X110" t="str">
            <v>初中</v>
          </cell>
        </row>
        <row r="110">
          <cell r="AD110" t="str">
            <v>无</v>
          </cell>
          <cell r="AE110" t="str">
            <v>焊工中级</v>
          </cell>
          <cell r="AF110" t="str">
            <v>430426198111044375</v>
          </cell>
          <cell r="AG110">
            <v>13873302392</v>
          </cell>
          <cell r="AH110" t="str">
            <v>彭忠</v>
          </cell>
          <cell r="AI110">
            <v>18673437018</v>
          </cell>
        </row>
        <row r="110">
          <cell r="AL110" t="str">
            <v>湖南省衡阳市祁东县双桥镇哨町村樟木组</v>
          </cell>
          <cell r="AM110" t="str">
            <v>农村</v>
          </cell>
          <cell r="AN110" t="str">
            <v>湖南省株洲市天元区华晨第一城21栋306号</v>
          </cell>
          <cell r="AO110" t="str">
            <v>2019.07.29-2022.07.28      2022.07.29-2025.07.28</v>
          </cell>
          <cell r="AP110">
            <v>45866</v>
          </cell>
          <cell r="AQ110">
            <v>-38</v>
          </cell>
          <cell r="AR110">
            <v>0</v>
          </cell>
        </row>
        <row r="110">
          <cell r="AT110" t="str">
            <v>有固定期限</v>
          </cell>
          <cell r="AU110" t="str">
            <v>是</v>
          </cell>
          <cell r="AV110" t="str">
            <v>4302990003329965</v>
          </cell>
        </row>
        <row r="110">
          <cell r="AX110" t="str">
            <v>劳务工</v>
          </cell>
          <cell r="AY110" t="str">
            <v>湖南鑫起</v>
          </cell>
          <cell r="AZ110" t="str">
            <v>光华荣昌</v>
          </cell>
        </row>
        <row r="110">
          <cell r="BG110" t="e">
            <v>#N/A</v>
          </cell>
        </row>
        <row r="111">
          <cell r="B111" t="str">
            <v>罗亚南</v>
          </cell>
          <cell r="C111">
            <v>219</v>
          </cell>
          <cell r="D111" t="str">
            <v>间接</v>
          </cell>
          <cell r="E111" t="str">
            <v>蓝领</v>
          </cell>
          <cell r="F111" t="str">
            <v>生产制造部</v>
          </cell>
          <cell r="G111" t="str">
            <v>总装车间</v>
          </cell>
          <cell r="H111" t="str">
            <v>总装班长</v>
          </cell>
        </row>
        <row r="111">
          <cell r="J111" t="str">
            <v>班长</v>
          </cell>
          <cell r="K111" t="str">
            <v>关键岗</v>
          </cell>
          <cell r="L111">
            <v>41612</v>
          </cell>
          <cell r="M111">
            <v>41619</v>
          </cell>
          <cell r="N111">
            <v>35247</v>
          </cell>
          <cell r="O111">
            <v>29</v>
          </cell>
          <cell r="P111">
            <v>11</v>
          </cell>
          <cell r="Q111" t="str">
            <v>男</v>
          </cell>
          <cell r="R111" t="str">
            <v>汉</v>
          </cell>
          <cell r="S111" t="str">
            <v>群众</v>
          </cell>
          <cell r="T111" t="str">
            <v>是</v>
          </cell>
          <cell r="U111" t="str">
            <v>未婚</v>
          </cell>
          <cell r="V111" t="str">
            <v>1977-09-24</v>
          </cell>
          <cell r="W111">
            <v>47</v>
          </cell>
          <cell r="X111" t="str">
            <v>中技</v>
          </cell>
        </row>
        <row r="111">
          <cell r="Z111" t="str">
            <v>钳工</v>
          </cell>
          <cell r="AA111" t="str">
            <v>株洲市田心技校</v>
          </cell>
        </row>
        <row r="111">
          <cell r="AD111" t="str">
            <v>无</v>
          </cell>
          <cell r="AE111" t="str">
            <v>焊工中级</v>
          </cell>
          <cell r="AF111" t="str">
            <v>430202197709246071</v>
          </cell>
          <cell r="AG111" t="str">
            <v>18573335776
18573340687</v>
          </cell>
          <cell r="AH111" t="str">
            <v>罗亚平</v>
          </cell>
          <cell r="AI111">
            <v>15307333331</v>
          </cell>
        </row>
        <row r="111">
          <cell r="AK111">
            <v>1055643189</v>
          </cell>
          <cell r="AL111" t="str">
            <v>湖南省株洲市石峰区民主村14栋204号</v>
          </cell>
          <cell r="AM111" t="str">
            <v>城镇</v>
          </cell>
          <cell r="AN111" t="str">
            <v>湖南省株洲市石峰区民主村14栋204号</v>
          </cell>
          <cell r="AO111" t="str">
            <v>2015.10.04-2017.10.03
2017.10.04-2020.10.03
2020.10.04-无固定期限</v>
          </cell>
          <cell r="AP111" t="str">
            <v>——</v>
          </cell>
          <cell r="AQ111" t="e">
            <v>#VALUE!</v>
          </cell>
          <cell r="AR111" t="e">
            <v>#VALUE!</v>
          </cell>
          <cell r="AS111">
            <v>44108</v>
          </cell>
          <cell r="AT111" t="str">
            <v>无固定期限</v>
          </cell>
          <cell r="AU111" t="str">
            <v>是</v>
          </cell>
          <cell r="AV111" t="str">
            <v>4302110000672915</v>
          </cell>
          <cell r="AW111" t="str">
            <v>ZZ-DA-0126</v>
          </cell>
          <cell r="AX111" t="str">
            <v>合同工</v>
          </cell>
          <cell r="AY111" t="str">
            <v>光华荣昌</v>
          </cell>
          <cell r="AZ111" t="str">
            <v>湖南鑫起</v>
          </cell>
        </row>
        <row r="111">
          <cell r="BB111" t="str">
            <v>缺入职体检（劳务工转入）</v>
          </cell>
        </row>
        <row r="111">
          <cell r="BG111" t="e">
            <v>#N/A</v>
          </cell>
        </row>
        <row r="112">
          <cell r="B112" t="str">
            <v>罗鹏</v>
          </cell>
          <cell r="C112">
            <v>106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总装车间</v>
          </cell>
          <cell r="H112" t="str">
            <v>总装操作工</v>
          </cell>
        </row>
        <row r="112">
          <cell r="K112" t="str">
            <v>关键岗</v>
          </cell>
          <cell r="L112">
            <v>41213</v>
          </cell>
          <cell r="M112">
            <v>41243</v>
          </cell>
          <cell r="N112">
            <v>36342</v>
          </cell>
          <cell r="O112">
            <v>26</v>
          </cell>
          <cell r="P112">
            <v>12</v>
          </cell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  <cell r="U112" t="str">
            <v>已婚</v>
          </cell>
          <cell r="V112" t="str">
            <v>1981-05-21</v>
          </cell>
          <cell r="W112">
            <v>44</v>
          </cell>
          <cell r="X112" t="str">
            <v>初中</v>
          </cell>
        </row>
        <row r="112">
          <cell r="AA112" t="str">
            <v>马家河中学</v>
          </cell>
        </row>
        <row r="112">
          <cell r="AD112" t="str">
            <v>无</v>
          </cell>
          <cell r="AE112" t="str">
            <v>钳工中级</v>
          </cell>
          <cell r="AF112" t="str">
            <v>430221198105216510</v>
          </cell>
          <cell r="AG112">
            <v>15675378461</v>
          </cell>
          <cell r="AH112" t="str">
            <v>袁利</v>
          </cell>
          <cell r="AI112">
            <v>13037331007</v>
          </cell>
        </row>
        <row r="112">
          <cell r="AL112" t="str">
            <v>湖南省株洲市天元区群丰镇响塘村谭碧组21号</v>
          </cell>
          <cell r="AM112" t="str">
            <v>农村</v>
          </cell>
          <cell r="AN112" t="str">
            <v>湖南省株洲市天元区响塘花园9栋101号</v>
          </cell>
          <cell r="AO112" t="str">
            <v>2015.05.01-2017.04.30
2017.05.01-2020.04.30
2020.05.01-无固定期限</v>
          </cell>
          <cell r="AP112" t="str">
            <v>——</v>
          </cell>
          <cell r="AQ112" t="e">
            <v>#VALUE!</v>
          </cell>
          <cell r="AR112" t="e">
            <v>#VALUE!</v>
          </cell>
          <cell r="AS112">
            <v>43952</v>
          </cell>
          <cell r="AT112" t="str">
            <v>无固定期限</v>
          </cell>
          <cell r="AU112" t="str">
            <v>是</v>
          </cell>
          <cell r="AV112" t="str">
            <v>4302110000670931</v>
          </cell>
          <cell r="AW112" t="str">
            <v>ZZ-DA-0118</v>
          </cell>
          <cell r="AX112" t="str">
            <v>合同工</v>
          </cell>
          <cell r="AY112" t="str">
            <v>光华荣昌</v>
          </cell>
          <cell r="AZ112" t="str">
            <v>光华荣昌</v>
          </cell>
        </row>
        <row r="112">
          <cell r="BB112" t="str">
            <v>缺入职体检（劳务工转入）</v>
          </cell>
        </row>
        <row r="112">
          <cell r="BG112" t="e">
            <v>#N/A</v>
          </cell>
        </row>
        <row r="113">
          <cell r="B113" t="str">
            <v>刘明</v>
          </cell>
          <cell r="C113">
            <v>937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总装车间</v>
          </cell>
          <cell r="H113" t="str">
            <v>总装操作工</v>
          </cell>
        </row>
        <row r="113">
          <cell r="L113">
            <v>44306</v>
          </cell>
          <cell r="M113">
            <v>44336</v>
          </cell>
          <cell r="N113">
            <v>37073</v>
          </cell>
          <cell r="O113">
            <v>24</v>
          </cell>
          <cell r="P113">
            <v>4</v>
          </cell>
          <cell r="Q113" t="str">
            <v>男</v>
          </cell>
          <cell r="R113" t="str">
            <v>汉</v>
          </cell>
          <cell r="S113" t="str">
            <v>群众</v>
          </cell>
          <cell r="T113" t="str">
            <v>否</v>
          </cell>
          <cell r="U113" t="str">
            <v>未婚</v>
          </cell>
          <cell r="V113" t="str">
            <v>1984-11-12</v>
          </cell>
          <cell r="W113">
            <v>40</v>
          </cell>
          <cell r="X113" t="str">
            <v>初中</v>
          </cell>
        </row>
        <row r="113">
          <cell r="AD113" t="str">
            <v>无</v>
          </cell>
        </row>
        <row r="113">
          <cell r="AF113" t="str">
            <v>430221198411125318</v>
          </cell>
          <cell r="AG113">
            <v>18173397517</v>
          </cell>
          <cell r="AH113" t="str">
            <v>刘平</v>
          </cell>
          <cell r="AI113">
            <v>18670801876</v>
          </cell>
        </row>
        <row r="113">
          <cell r="AL113" t="str">
            <v>湖南省株洲市芦淞区姚家坝乡姚家坝村苏家坝组01号</v>
          </cell>
          <cell r="AM113" t="str">
            <v>农村</v>
          </cell>
          <cell r="AN113" t="str">
            <v>湖南省株洲市芦淞区姚家坝乡姚家坝村苏家坝组01号</v>
          </cell>
          <cell r="AO113" t="str">
            <v>2021.04.18-2024.04.17     2024.04.17-2027.04.17</v>
          </cell>
          <cell r="AP113">
            <v>46494</v>
          </cell>
          <cell r="AQ113">
            <v>590</v>
          </cell>
          <cell r="AR113">
            <v>1</v>
          </cell>
        </row>
        <row r="113">
          <cell r="AT113" t="str">
            <v>有固定期限</v>
          </cell>
          <cell r="AU113" t="str">
            <v>是</v>
          </cell>
        </row>
        <row r="113">
          <cell r="AX113" t="str">
            <v>劳务工</v>
          </cell>
          <cell r="AY113" t="str">
            <v>湖南鑫起</v>
          </cell>
          <cell r="AZ113" t="str">
            <v>光华荣昌</v>
          </cell>
        </row>
        <row r="113">
          <cell r="BG113" t="e">
            <v>#N/A</v>
          </cell>
        </row>
        <row r="114">
          <cell r="B114" t="str">
            <v>邓日顺</v>
          </cell>
          <cell r="C114">
            <v>125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总装车间</v>
          </cell>
          <cell r="H114" t="str">
            <v>总装操作工</v>
          </cell>
        </row>
        <row r="114">
          <cell r="L114">
            <v>41881</v>
          </cell>
          <cell r="M114">
            <v>42032</v>
          </cell>
          <cell r="N114">
            <v>40725</v>
          </cell>
          <cell r="O114">
            <v>14</v>
          </cell>
          <cell r="P114">
            <v>11</v>
          </cell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  <cell r="U114" t="str">
            <v>已婚</v>
          </cell>
          <cell r="V114" t="str">
            <v>1993-02-17</v>
          </cell>
          <cell r="W114">
            <v>32</v>
          </cell>
          <cell r="X114" t="str">
            <v>中专</v>
          </cell>
        </row>
        <row r="114">
          <cell r="Z114" t="str">
            <v>数控</v>
          </cell>
          <cell r="AA114" t="str">
            <v>湖南工贸技师学院</v>
          </cell>
          <cell r="AB114">
            <v>41090</v>
          </cell>
        </row>
        <row r="114">
          <cell r="AD114" t="str">
            <v>五级/初级技能</v>
          </cell>
          <cell r="AE114" t="str">
            <v>钳工中级</v>
          </cell>
          <cell r="AF114" t="str">
            <v>430204199302173239</v>
          </cell>
          <cell r="AG114">
            <v>17770910100</v>
          </cell>
          <cell r="AH114" t="str">
            <v>陈傲然</v>
          </cell>
          <cell r="AI114">
            <v>17770901616</v>
          </cell>
        </row>
        <row r="114">
          <cell r="AL114" t="str">
            <v>湖南省株洲市芦淞区枫溪街道办事处曲尺村白岳一组008号</v>
          </cell>
          <cell r="AM114" t="str">
            <v>农村</v>
          </cell>
          <cell r="AN114" t="str">
            <v>湖南省株洲市芦淞区枫溪街道办事处曲尺村白岳一组008号</v>
          </cell>
          <cell r="AO114" t="str">
            <v>2016.9.1-2019.8.31
2019.09.01-2022.08.31
2022.09.01-无固定期限</v>
          </cell>
          <cell r="AP114" t="str">
            <v>——</v>
          </cell>
          <cell r="AQ114" t="e">
            <v>#VALUE!</v>
          </cell>
          <cell r="AR114" t="e">
            <v>#VALUE!</v>
          </cell>
          <cell r="AS114">
            <v>44805</v>
          </cell>
          <cell r="AT114" t="str">
            <v>无固定期限</v>
          </cell>
          <cell r="AU114" t="str">
            <v>是</v>
          </cell>
          <cell r="AV114" t="str">
            <v>4302110000680998</v>
          </cell>
          <cell r="AW114" t="str">
            <v>ZZ-DA-0188</v>
          </cell>
          <cell r="AX114" t="str">
            <v>合同工</v>
          </cell>
          <cell r="AY114" t="str">
            <v>光华荣昌</v>
          </cell>
          <cell r="AZ114" t="str">
            <v>湖南红海</v>
          </cell>
          <cell r="BA114" t="str">
            <v>初级工</v>
          </cell>
        </row>
        <row r="114">
          <cell r="BG114" t="e">
            <v>#N/A</v>
          </cell>
        </row>
        <row r="115">
          <cell r="B115" t="str">
            <v>欧响亮</v>
          </cell>
          <cell r="C115">
            <v>709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总装车间</v>
          </cell>
          <cell r="H115" t="str">
            <v>总装操作工</v>
          </cell>
        </row>
        <row r="115">
          <cell r="L115">
            <v>43595</v>
          </cell>
          <cell r="M115">
            <v>43600</v>
          </cell>
          <cell r="N115">
            <v>39965</v>
          </cell>
          <cell r="O115">
            <v>16</v>
          </cell>
          <cell r="P115">
            <v>6</v>
          </cell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  <cell r="U115" t="str">
            <v>已婚</v>
          </cell>
          <cell r="V115" t="str">
            <v>1990-06-28</v>
          </cell>
          <cell r="W115">
            <v>35</v>
          </cell>
          <cell r="X115" t="str">
            <v>高中</v>
          </cell>
        </row>
        <row r="115">
          <cell r="AA115" t="str">
            <v>株洲县第三中学</v>
          </cell>
        </row>
        <row r="115">
          <cell r="AD115" t="str">
            <v>无</v>
          </cell>
          <cell r="AE115" t="str">
            <v>钳工中级</v>
          </cell>
          <cell r="AF115" t="str">
            <v>430221199006283835</v>
          </cell>
          <cell r="AG115">
            <v>13217339556</v>
          </cell>
          <cell r="AH115" t="str">
            <v>吴倩</v>
          </cell>
          <cell r="AI115">
            <v>18673371735</v>
          </cell>
        </row>
        <row r="115">
          <cell r="AL115" t="str">
            <v>湖南省株洲县洲坪乡石板桥村祠堂组10号</v>
          </cell>
          <cell r="AM115" t="str">
            <v>农村</v>
          </cell>
          <cell r="AN115" t="str">
            <v>湖南省株洲市石峰区红旗北路亿都新天地5栋2402号</v>
          </cell>
          <cell r="AO115" t="str">
            <v>2019.12.01-2022.11.30
2022.10.01-2025.11.30</v>
          </cell>
          <cell r="AP115">
            <v>45991</v>
          </cell>
          <cell r="AQ115">
            <v>87</v>
          </cell>
          <cell r="AR115">
            <v>1</v>
          </cell>
          <cell r="AS115">
            <v>44896</v>
          </cell>
          <cell r="AT115" t="str">
            <v>有固定期限</v>
          </cell>
          <cell r="AU115" t="str">
            <v>是</v>
          </cell>
          <cell r="AV115" t="str">
            <v>4302110000746575</v>
          </cell>
          <cell r="AW115" t="str">
            <v>ZZ-DA-0237</v>
          </cell>
          <cell r="AX115" t="str">
            <v>合同工</v>
          </cell>
          <cell r="AY115" t="str">
            <v>光华荣昌</v>
          </cell>
          <cell r="AZ115" t="str">
            <v>光华荣昌</v>
          </cell>
          <cell r="BA115" t="str">
            <v>2019年12月转正式合同工</v>
          </cell>
        </row>
        <row r="115">
          <cell r="BG115" t="e">
            <v>#N/A</v>
          </cell>
        </row>
        <row r="116">
          <cell r="B116" t="str">
            <v>刘文强</v>
          </cell>
          <cell r="C116">
            <v>311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总装车间</v>
          </cell>
          <cell r="H116" t="str">
            <v>总装操作工</v>
          </cell>
        </row>
        <row r="116">
          <cell r="L116">
            <v>42554</v>
          </cell>
          <cell r="M116">
            <v>42823</v>
          </cell>
          <cell r="N116">
            <v>36342</v>
          </cell>
          <cell r="O116">
            <v>26</v>
          </cell>
          <cell r="P116">
            <v>9</v>
          </cell>
          <cell r="Q116" t="str">
            <v>男</v>
          </cell>
          <cell r="R116" t="str">
            <v>汉</v>
          </cell>
          <cell r="S116" t="str">
            <v>群众</v>
          </cell>
          <cell r="T116" t="str">
            <v>否</v>
          </cell>
          <cell r="U116" t="str">
            <v>已婚</v>
          </cell>
          <cell r="V116" t="str">
            <v>1981-01-04</v>
          </cell>
          <cell r="W116">
            <v>44</v>
          </cell>
          <cell r="X116" t="str">
            <v>高中</v>
          </cell>
        </row>
        <row r="116">
          <cell r="AA116" t="str">
            <v>小南州中学</v>
          </cell>
        </row>
        <row r="116">
          <cell r="AD116" t="str">
            <v>无</v>
          </cell>
          <cell r="AE116" t="str">
            <v>钳工中级</v>
          </cell>
          <cell r="AF116" t="str">
            <v>430921198101045118</v>
          </cell>
          <cell r="AG116">
            <v>17377906558</v>
          </cell>
          <cell r="AH116" t="str">
            <v>罗艳</v>
          </cell>
          <cell r="AI116">
            <v>17377906365</v>
          </cell>
        </row>
        <row r="116">
          <cell r="AL116" t="str">
            <v>湖南省株洲市天元区马家河镇新马社区下龙8号</v>
          </cell>
          <cell r="AM116" t="str">
            <v>农村</v>
          </cell>
          <cell r="AN116" t="str">
            <v>湖南省株洲市天元区翠谷城三期16栋2201号</v>
          </cell>
          <cell r="AO116" t="str">
            <v>2019.12.01-2022.11.30
2022.10.01-2025.11.30</v>
          </cell>
          <cell r="AP116">
            <v>45991</v>
          </cell>
          <cell r="AQ116">
            <v>87</v>
          </cell>
          <cell r="AR116">
            <v>1</v>
          </cell>
          <cell r="AS116">
            <v>44896</v>
          </cell>
          <cell r="AT116" t="str">
            <v>有固定期限</v>
          </cell>
          <cell r="AU116" t="str">
            <v>是</v>
          </cell>
          <cell r="AV116" t="str">
            <v>4302110000746570</v>
          </cell>
          <cell r="AW116" t="str">
            <v>ZZ-DA-0239</v>
          </cell>
          <cell r="AX116" t="str">
            <v>合同工</v>
          </cell>
          <cell r="AY116" t="str">
            <v>光华荣昌</v>
          </cell>
          <cell r="AZ116" t="str">
            <v>光华荣昌</v>
          </cell>
        </row>
        <row r="116">
          <cell r="BG116" t="e">
            <v>#N/A</v>
          </cell>
        </row>
        <row r="117">
          <cell r="B117" t="str">
            <v>杨亮亮</v>
          </cell>
          <cell r="C117">
            <v>851</v>
          </cell>
          <cell r="D117" t="str">
            <v>直接</v>
          </cell>
          <cell r="E117" t="str">
            <v>蓝领</v>
          </cell>
          <cell r="F117" t="str">
            <v>生产制造部</v>
          </cell>
          <cell r="G117" t="str">
            <v>总装车间</v>
          </cell>
          <cell r="H117" t="str">
            <v>总装操作工</v>
          </cell>
        </row>
        <row r="117">
          <cell r="L117">
            <v>43685</v>
          </cell>
          <cell r="M117">
            <v>43703</v>
          </cell>
          <cell r="N117">
            <v>37500</v>
          </cell>
          <cell r="O117">
            <v>23</v>
          </cell>
          <cell r="P117">
            <v>6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1986-01-16</v>
          </cell>
          <cell r="W117">
            <v>39</v>
          </cell>
          <cell r="X117" t="str">
            <v>中专</v>
          </cell>
        </row>
        <row r="117">
          <cell r="AA117" t="str">
            <v>株洲市三中</v>
          </cell>
        </row>
        <row r="117">
          <cell r="AD117" t="str">
            <v>无</v>
          </cell>
          <cell r="AE117" t="str">
            <v>钳工中级</v>
          </cell>
          <cell r="AF117" t="str">
            <v>430224198601162717</v>
          </cell>
          <cell r="AG117">
            <v>13337338300</v>
          </cell>
          <cell r="AH117" t="str">
            <v>杨金善</v>
          </cell>
          <cell r="AI117">
            <v>15873385658</v>
          </cell>
        </row>
        <row r="117">
          <cell r="AL117" t="str">
            <v>湖南省株洲市石峰区杉木塘路26号601号</v>
          </cell>
          <cell r="AM117" t="str">
            <v>城镇</v>
          </cell>
          <cell r="AN117" t="str">
            <v>湖南省株洲市石峰区杉木塘圣华名城13栋</v>
          </cell>
          <cell r="AO117" t="str">
            <v>2019.08.08-2022.08.07  2022.08.08-2025.08.07          </v>
          </cell>
          <cell r="AP117">
            <v>45876</v>
          </cell>
          <cell r="AQ117">
            <v>-28</v>
          </cell>
          <cell r="AR117">
            <v>0</v>
          </cell>
        </row>
        <row r="117">
          <cell r="AT117" t="str">
            <v>有固定期限</v>
          </cell>
          <cell r="AU117" t="str">
            <v>是</v>
          </cell>
          <cell r="AV117" t="str">
            <v>4302990003328799</v>
          </cell>
        </row>
        <row r="117">
          <cell r="AX117" t="str">
            <v>劳务工</v>
          </cell>
          <cell r="AY117" t="str">
            <v>湖南鑫起</v>
          </cell>
          <cell r="AZ117" t="str">
            <v>湖南鑫起</v>
          </cell>
        </row>
        <row r="117">
          <cell r="BG117" t="e">
            <v>#N/A</v>
          </cell>
        </row>
        <row r="118">
          <cell r="B118" t="str">
            <v>刘谦</v>
          </cell>
          <cell r="C118">
            <v>563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总装车间</v>
          </cell>
          <cell r="H118" t="str">
            <v>总装操作工</v>
          </cell>
        </row>
        <row r="118">
          <cell r="L118">
            <v>42783</v>
          </cell>
          <cell r="M118">
            <v>42810</v>
          </cell>
          <cell r="N118">
            <v>37073</v>
          </cell>
          <cell r="O118">
            <v>24</v>
          </cell>
          <cell r="P118">
            <v>8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1981-04-03</v>
          </cell>
          <cell r="W118">
            <v>44</v>
          </cell>
          <cell r="X118" t="str">
            <v>高中</v>
          </cell>
        </row>
        <row r="118">
          <cell r="AA118" t="str">
            <v>醴陵市第八中学</v>
          </cell>
        </row>
        <row r="118">
          <cell r="AD118" t="str">
            <v>无</v>
          </cell>
          <cell r="AE118" t="str">
            <v>钳工中级</v>
          </cell>
          <cell r="AF118" t="str">
            <v>43028119810403683X</v>
          </cell>
          <cell r="AG118">
            <v>15773142835</v>
          </cell>
          <cell r="AH118" t="str">
            <v>车金芳</v>
          </cell>
          <cell r="AI118">
            <v>18874235753</v>
          </cell>
        </row>
        <row r="118">
          <cell r="AL118" t="str">
            <v>湖南省醴陵市仙霞镇清安村石塘坡组</v>
          </cell>
          <cell r="AM118" t="str">
            <v>农村</v>
          </cell>
          <cell r="AN118" t="str">
            <v>湖南省株洲市天元区天元区中建玥熙台一期12栋1002号</v>
          </cell>
          <cell r="AO118" t="str">
            <v>2019.12.01-2022.11.30
2022.10.01-2025.11.30</v>
          </cell>
          <cell r="AP118">
            <v>45991</v>
          </cell>
          <cell r="AQ118">
            <v>87</v>
          </cell>
          <cell r="AR118">
            <v>1</v>
          </cell>
          <cell r="AS118">
            <v>44896</v>
          </cell>
          <cell r="AT118" t="str">
            <v>有固定期限</v>
          </cell>
          <cell r="AU118" t="str">
            <v>是</v>
          </cell>
          <cell r="AV118" t="str">
            <v>4302110000746571</v>
          </cell>
          <cell r="AW118" t="str">
            <v>ZZ-DA-0240</v>
          </cell>
          <cell r="AX118" t="str">
            <v>合同工</v>
          </cell>
          <cell r="AY118" t="str">
            <v>光华荣昌</v>
          </cell>
          <cell r="AZ118" t="str">
            <v>光华荣昌</v>
          </cell>
          <cell r="BA118" t="str">
            <v>2019年12月转正式合同工</v>
          </cell>
        </row>
        <row r="118">
          <cell r="BG118" t="e">
            <v>#N/A</v>
          </cell>
        </row>
        <row r="119">
          <cell r="B119" t="str">
            <v>吴陈</v>
          </cell>
          <cell r="C119">
            <v>230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总装车间</v>
          </cell>
          <cell r="H119" t="str">
            <v>总装操作工</v>
          </cell>
        </row>
        <row r="119">
          <cell r="K119" t="str">
            <v>关键岗</v>
          </cell>
          <cell r="L119">
            <v>42107</v>
          </cell>
          <cell r="M119">
            <v>42137</v>
          </cell>
          <cell r="N119">
            <v>38899</v>
          </cell>
          <cell r="O119">
            <v>19</v>
          </cell>
          <cell r="P119">
            <v>10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已婚</v>
          </cell>
          <cell r="V119" t="str">
            <v>1990-01-13</v>
          </cell>
          <cell r="W119">
            <v>35</v>
          </cell>
          <cell r="X119" t="str">
            <v>初中</v>
          </cell>
        </row>
        <row r="119">
          <cell r="AD119" t="str">
            <v>无</v>
          </cell>
          <cell r="AE119" t="str">
            <v>钳工中级</v>
          </cell>
          <cell r="AF119" t="str">
            <v>430203199001137035</v>
          </cell>
          <cell r="AG119">
            <v>18390263775</v>
          </cell>
          <cell r="AH119" t="str">
            <v>李盼盼</v>
          </cell>
          <cell r="AI119">
            <v>18670840066</v>
          </cell>
        </row>
        <row r="119">
          <cell r="AL119" t="str">
            <v>湖南省株洲市石峰区先锋村散户10号</v>
          </cell>
          <cell r="AM119" t="str">
            <v>城镇</v>
          </cell>
          <cell r="AN119" t="str">
            <v>湖南省株洲市石峰区先锋村散户10号</v>
          </cell>
          <cell r="AO119" t="str">
            <v>2016.6.1-2018.5.31
2018.06.01-2021.05.31
2021.06.01-无固定期限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44348</v>
          </cell>
          <cell r="AT119" t="str">
            <v>无固定期限</v>
          </cell>
          <cell r="AU119" t="str">
            <v>是</v>
          </cell>
          <cell r="AV119" t="str">
            <v>4302110000679508</v>
          </cell>
          <cell r="AW119" t="str">
            <v>ZZ-DA-0176</v>
          </cell>
          <cell r="AX119" t="str">
            <v>合同工</v>
          </cell>
          <cell r="AY119" t="str">
            <v>光华荣昌</v>
          </cell>
          <cell r="AZ119" t="str">
            <v>光华荣昌</v>
          </cell>
        </row>
        <row r="119">
          <cell r="BG119" t="e">
            <v>#N/A</v>
          </cell>
        </row>
        <row r="120">
          <cell r="B120" t="str">
            <v>李亦斌</v>
          </cell>
          <cell r="C120">
            <v>241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总装车间</v>
          </cell>
          <cell r="H120" t="str">
            <v>总装操作工</v>
          </cell>
        </row>
        <row r="120">
          <cell r="K120" t="str">
            <v>关键岗</v>
          </cell>
          <cell r="L120">
            <v>41718</v>
          </cell>
          <cell r="M120">
            <v>41780</v>
          </cell>
          <cell r="N120">
            <v>35247</v>
          </cell>
          <cell r="O120">
            <v>29</v>
          </cell>
          <cell r="P120">
            <v>11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离异</v>
          </cell>
          <cell r="V120" t="str">
            <v>1977-10-28</v>
          </cell>
          <cell r="W120">
            <v>47</v>
          </cell>
          <cell r="X120" t="str">
            <v>高中</v>
          </cell>
        </row>
        <row r="120">
          <cell r="AD120" t="str">
            <v>无</v>
          </cell>
          <cell r="AE120" t="str">
            <v>钳工中级</v>
          </cell>
          <cell r="AF120" t="str">
            <v>430223197710281810</v>
          </cell>
          <cell r="AG120">
            <v>15773317299</v>
          </cell>
          <cell r="AH120" t="str">
            <v>李正忠</v>
          </cell>
          <cell r="AI120">
            <v>18975338550</v>
          </cell>
        </row>
        <row r="120">
          <cell r="AL120" t="str">
            <v>湖南省株洲市攸县酒埠江镇大屋场村下瓦屋组下瓦屋008</v>
          </cell>
          <cell r="AM120" t="str">
            <v>农村</v>
          </cell>
          <cell r="AN120" t="str">
            <v>湖南省株洲市天元区月塘小区9栋606号</v>
          </cell>
          <cell r="AO120" t="str">
            <v>2016.6.1-2018.5.31
2018.06.01-2021.05.31
2021.06.01-无固定期限</v>
          </cell>
          <cell r="AP120" t="str">
            <v>——</v>
          </cell>
          <cell r="AQ120" t="e">
            <v>#VALUE!</v>
          </cell>
          <cell r="AR120" t="e">
            <v>#VALUE!</v>
          </cell>
          <cell r="AS120">
            <v>44348</v>
          </cell>
          <cell r="AT120" t="str">
            <v>无固定期限</v>
          </cell>
          <cell r="AU120" t="str">
            <v>是</v>
          </cell>
          <cell r="AV120" t="str">
            <v>4302110000705396</v>
          </cell>
          <cell r="AW120" t="str">
            <v>ZZ-DA-0177</v>
          </cell>
          <cell r="AX120" t="str">
            <v>合同工</v>
          </cell>
          <cell r="AY120" t="str">
            <v>光华荣昌</v>
          </cell>
          <cell r="AZ120" t="str">
            <v>湖南红海</v>
          </cell>
        </row>
        <row r="120">
          <cell r="BG120" t="e">
            <v>#N/A</v>
          </cell>
        </row>
        <row r="121">
          <cell r="B121" t="str">
            <v>苏超</v>
          </cell>
          <cell r="C121">
            <v>173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总装车间</v>
          </cell>
          <cell r="H121" t="str">
            <v>总装操作工</v>
          </cell>
        </row>
        <row r="121">
          <cell r="L121">
            <v>41884</v>
          </cell>
          <cell r="M121">
            <v>41913</v>
          </cell>
          <cell r="N121">
            <v>38169</v>
          </cell>
          <cell r="O121">
            <v>21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未婚</v>
          </cell>
          <cell r="V121" t="str">
            <v>1984-09-15</v>
          </cell>
          <cell r="W121">
            <v>40</v>
          </cell>
          <cell r="X121" t="str">
            <v>中技</v>
          </cell>
        </row>
        <row r="121">
          <cell r="Z121" t="str">
            <v>电子电工</v>
          </cell>
          <cell r="AA121" t="str">
            <v>冷江技校</v>
          </cell>
          <cell r="AB121">
            <v>37803</v>
          </cell>
        </row>
        <row r="121">
          <cell r="AD121" t="str">
            <v>中级</v>
          </cell>
          <cell r="AE121" t="str">
            <v>钳工中级</v>
          </cell>
          <cell r="AF121" t="str">
            <v>432502198409158371</v>
          </cell>
          <cell r="AG121">
            <v>13203344276</v>
          </cell>
          <cell r="AH121" t="str">
            <v>苏艳</v>
          </cell>
          <cell r="AI121">
            <v>18573330308</v>
          </cell>
          <cell r="AJ121" t="str">
            <v>hallcow@163.com</v>
          </cell>
          <cell r="AK121">
            <v>278246386</v>
          </cell>
          <cell r="AL121" t="str">
            <v>湖南省冷水江市岩口镇槐花村2组</v>
          </cell>
          <cell r="AM121" t="str">
            <v>农村</v>
          </cell>
          <cell r="AN121" t="str">
            <v>湖南省株洲市天元区北京海纳川株洲公司宿舍</v>
          </cell>
          <cell r="AO121" t="str">
            <v>2015.10.04-2017.10.03
2017.10.04-2020.10.03
2020.10.04-2023.10.03  2023.10.04-2026.10.03</v>
          </cell>
          <cell r="AP121">
            <v>46298</v>
          </cell>
          <cell r="AQ121">
            <v>394</v>
          </cell>
          <cell r="AR121">
            <v>1</v>
          </cell>
          <cell r="AS121">
            <v>45203</v>
          </cell>
          <cell r="AT121" t="str">
            <v>有固定期限</v>
          </cell>
          <cell r="AU121" t="str">
            <v>是</v>
          </cell>
          <cell r="AV121" t="str">
            <v>4302110000675603</v>
          </cell>
          <cell r="AW121" t="str">
            <v>ZZ-DA-0142</v>
          </cell>
          <cell r="AX121" t="str">
            <v>合同工</v>
          </cell>
          <cell r="AY121" t="str">
            <v>光华荣昌</v>
          </cell>
          <cell r="AZ121" t="str">
            <v>湖南鑫起</v>
          </cell>
          <cell r="BA121" t="str">
            <v>中级工</v>
          </cell>
        </row>
        <row r="121">
          <cell r="BG121" t="e">
            <v>#N/A</v>
          </cell>
        </row>
        <row r="122">
          <cell r="B122" t="str">
            <v>曾李文</v>
          </cell>
          <cell r="C122">
            <v>1279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总装车间</v>
          </cell>
          <cell r="H122" t="str">
            <v>总装操作工</v>
          </cell>
        </row>
        <row r="122">
          <cell r="L122">
            <v>45116</v>
          </cell>
          <cell r="M122">
            <v>45146</v>
          </cell>
        </row>
        <row r="122">
          <cell r="O122">
            <v>125</v>
          </cell>
          <cell r="P122">
            <v>2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>
            <v>30797</v>
          </cell>
          <cell r="W122">
            <v>41</v>
          </cell>
        </row>
        <row r="122">
          <cell r="AF122" t="str">
            <v>430225198404252517</v>
          </cell>
          <cell r="AG122">
            <v>17742531573</v>
          </cell>
        </row>
        <row r="122">
          <cell r="AL122" t="str">
            <v>湖南省株洲市马家河</v>
          </cell>
          <cell r="AM122" t="str">
            <v>农村</v>
          </cell>
          <cell r="AN122" t="str">
            <v>湖南省株洲市荷塘区</v>
          </cell>
          <cell r="AO122" t="str">
            <v>2023.07.09-2026.07.08</v>
          </cell>
          <cell r="AP122">
            <v>46211</v>
          </cell>
          <cell r="AQ122">
            <v>307</v>
          </cell>
        </row>
        <row r="122">
          <cell r="AU122" t="str">
            <v>是</v>
          </cell>
        </row>
        <row r="122">
          <cell r="AX122" t="str">
            <v>劳务工</v>
          </cell>
          <cell r="AY122" t="str">
            <v>诚展</v>
          </cell>
          <cell r="AZ122" t="str">
            <v>诚展</v>
          </cell>
        </row>
        <row r="123">
          <cell r="B123" t="str">
            <v>王锋卡</v>
          </cell>
          <cell r="C123">
            <v>1267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总装车间</v>
          </cell>
          <cell r="H123" t="str">
            <v>总装操作工</v>
          </cell>
        </row>
        <row r="123">
          <cell r="L123">
            <v>45102</v>
          </cell>
          <cell r="M123">
            <v>45131</v>
          </cell>
        </row>
        <row r="123">
          <cell r="O123">
            <v>125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>
            <v>32795</v>
          </cell>
          <cell r="W123">
            <v>35</v>
          </cell>
        </row>
        <row r="123">
          <cell r="AF123" t="str">
            <v>430221198910145954</v>
          </cell>
          <cell r="AG123">
            <v>18797431005</v>
          </cell>
          <cell r="AH123" t="str">
            <v>谭杏</v>
          </cell>
          <cell r="AI123">
            <v>13342531827</v>
          </cell>
        </row>
        <row r="123">
          <cell r="AL123" t="str">
            <v>天元区雷打镇建强村</v>
          </cell>
          <cell r="AM123" t="str">
            <v>农村</v>
          </cell>
          <cell r="AN123" t="str">
            <v>天元区桂花城</v>
          </cell>
          <cell r="AO123" t="str">
            <v>2023.06.25-2026.06.24</v>
          </cell>
          <cell r="AP123">
            <v>46197</v>
          </cell>
          <cell r="AQ123">
            <v>293</v>
          </cell>
        </row>
        <row r="123">
          <cell r="AU123" t="str">
            <v>是</v>
          </cell>
        </row>
        <row r="123">
          <cell r="AX123" t="str">
            <v>劳务工</v>
          </cell>
          <cell r="AY123" t="str">
            <v>诚展</v>
          </cell>
          <cell r="AZ123" t="str">
            <v>诚展</v>
          </cell>
        </row>
        <row r="124">
          <cell r="B124" t="str">
            <v>胡荣华</v>
          </cell>
          <cell r="C124">
            <v>127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总装车间</v>
          </cell>
          <cell r="H124" t="str">
            <v>总装操作工</v>
          </cell>
        </row>
        <row r="124">
          <cell r="L124">
            <v>41518</v>
          </cell>
          <cell r="M124">
            <v>41577</v>
          </cell>
          <cell r="N124">
            <v>33420</v>
          </cell>
          <cell r="O124">
            <v>34</v>
          </cell>
          <cell r="P124">
            <v>12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1974-07-08</v>
          </cell>
          <cell r="W124">
            <v>51</v>
          </cell>
          <cell r="X124" t="str">
            <v>初中</v>
          </cell>
        </row>
        <row r="124">
          <cell r="AD124" t="str">
            <v>无</v>
          </cell>
          <cell r="AE124" t="str">
            <v>钳工中级</v>
          </cell>
          <cell r="AF124" t="str">
            <v>430219197407087017</v>
          </cell>
          <cell r="AG124">
            <v>18692636968</v>
          </cell>
          <cell r="AH124" t="str">
            <v>胡有期</v>
          </cell>
          <cell r="AI124">
            <v>18870853653</v>
          </cell>
        </row>
        <row r="124">
          <cell r="AL124" t="str">
            <v>湖南省醴陵市均楚镇岱兴桥村侍郎冲组5号</v>
          </cell>
          <cell r="AM124" t="str">
            <v>农村</v>
          </cell>
          <cell r="AN124" t="str">
            <v>湖南省株洲市天元区安泰小区2栋1单元501号</v>
          </cell>
          <cell r="AO124" t="str">
            <v>2016.1.4-2018.1.3
2018.01.04-2021.01.03
2021.01.04-无固定期限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44200</v>
          </cell>
          <cell r="AT124" t="str">
            <v>无固定期限</v>
          </cell>
          <cell r="AU124" t="str">
            <v>是</v>
          </cell>
          <cell r="AV124" t="str">
            <v>4302110000675599</v>
          </cell>
          <cell r="AW124" t="str">
            <v>ZZ-DA-0152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</row>
        <row r="124">
          <cell r="BG124" t="e">
            <v>#N/A</v>
          </cell>
        </row>
        <row r="125">
          <cell r="B125" t="str">
            <v>刘红勇</v>
          </cell>
          <cell r="C125">
            <v>25042709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发泡</v>
          </cell>
          <cell r="H125" t="str">
            <v>发泡操作工</v>
          </cell>
        </row>
        <row r="125">
          <cell r="L125">
            <v>45774</v>
          </cell>
        </row>
        <row r="125"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</row>
        <row r="125">
          <cell r="V125" t="str">
            <v>1979-03-22</v>
          </cell>
          <cell r="W125">
            <v>46</v>
          </cell>
        </row>
        <row r="125">
          <cell r="AF125" t="str">
            <v>430221197903227850</v>
          </cell>
          <cell r="AG125">
            <v>19908433289</v>
          </cell>
        </row>
        <row r="125">
          <cell r="AL125" t="str">
            <v>渌口区古岳峰镇三旺村</v>
          </cell>
        </row>
        <row r="125">
          <cell r="AX125" t="str">
            <v>劳务工</v>
          </cell>
          <cell r="AY125" t="str">
            <v>光华荣昌</v>
          </cell>
          <cell r="AZ125" t="str">
            <v>湖南诚展</v>
          </cell>
          <cell r="BA125" t="str">
            <v>2025/8/6退回</v>
          </cell>
          <cell r="BB125" t="str">
            <v>退回</v>
          </cell>
        </row>
        <row r="125">
          <cell r="BD125">
            <v>20.3</v>
          </cell>
        </row>
        <row r="126">
          <cell r="B126" t="str">
            <v>黄翠兰</v>
          </cell>
          <cell r="C126">
            <v>25060301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发泡</v>
          </cell>
          <cell r="H126" t="str">
            <v>发泡操作工</v>
          </cell>
        </row>
        <row r="126">
          <cell r="L126" t="str">
            <v>2025-06-03</v>
          </cell>
        </row>
        <row r="126">
          <cell r="Q126" t="str">
            <v>女</v>
          </cell>
          <cell r="R126" t="str">
            <v>汉</v>
          </cell>
          <cell r="S126" t="str">
            <v>群众</v>
          </cell>
          <cell r="T126" t="str">
            <v>否</v>
          </cell>
        </row>
        <row r="126">
          <cell r="V126" t="str">
            <v>1971-11-02</v>
          </cell>
          <cell r="W126">
            <v>53</v>
          </cell>
        </row>
        <row r="126">
          <cell r="AF126" t="str">
            <v>430321197111022684</v>
          </cell>
          <cell r="AG126" t="str">
            <v>17507323099</v>
          </cell>
        </row>
        <row r="126">
          <cell r="AL126" t="str">
            <v>湖南省湘潭县石潭镇坑山村广塘组</v>
          </cell>
        </row>
        <row r="126">
          <cell r="AX126" t="str">
            <v>劳务工</v>
          </cell>
          <cell r="AY126" t="str">
            <v>光华荣昌</v>
          </cell>
          <cell r="AZ126" t="str">
            <v>湘潭宏顺</v>
          </cell>
          <cell r="BA126" t="str">
            <v>2025/8/6退回</v>
          </cell>
          <cell r="BB126" t="str">
            <v>退回</v>
          </cell>
        </row>
        <row r="126">
          <cell r="BD126">
            <v>24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经济补偿金"/>
      <sheetName val="单个工资"/>
    </sheetNames>
    <sheetDataSet>
      <sheetData sheetId="0" refreshError="1"/>
      <sheetData sheetId="1" refreshError="1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M4" t="str">
            <v>应发/天数</v>
          </cell>
          <cell r="BN4" t="str">
            <v>实发/天数</v>
          </cell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45870</v>
          </cell>
          <cell r="H5">
            <v>24</v>
          </cell>
          <cell r="I5">
            <v>2</v>
          </cell>
          <cell r="J5">
            <v>0</v>
          </cell>
          <cell r="K5">
            <v>0</v>
          </cell>
        </row>
        <row r="5">
          <cell r="O5">
            <v>175</v>
          </cell>
        </row>
        <row r="5">
          <cell r="U5">
            <v>175</v>
          </cell>
          <cell r="V5">
            <v>0</v>
          </cell>
          <cell r="W5">
            <v>27.5862068965517</v>
          </cell>
          <cell r="X5">
            <v>120</v>
          </cell>
        </row>
        <row r="5">
          <cell r="AB5">
            <v>13.7931034482759</v>
          </cell>
        </row>
        <row r="5">
          <cell r="AD5">
            <v>113.103448275862</v>
          </cell>
        </row>
        <row r="5">
          <cell r="AF5">
            <v>24</v>
          </cell>
        </row>
        <row r="5">
          <cell r="AJ5">
            <v>-10</v>
          </cell>
        </row>
        <row r="5">
          <cell r="AM5">
            <v>463.48</v>
          </cell>
          <cell r="AN5">
            <v>344.64</v>
          </cell>
          <cell r="AO5">
            <v>86.16</v>
          </cell>
          <cell r="AP5">
            <v>12.92</v>
          </cell>
          <cell r="AQ5">
            <v>15</v>
          </cell>
        </row>
        <row r="5">
          <cell r="AY5">
            <v>4.76000000000003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4.76000000000003</v>
          </cell>
        </row>
        <row r="5">
          <cell r="BL5" t="str">
            <v>2025/8/20离职</v>
          </cell>
          <cell r="BM5">
            <v>22.0704761904762</v>
          </cell>
          <cell r="BN5">
            <v>0.226666666666668</v>
          </cell>
          <cell r="BO5" t="str">
            <v>430203198208203015</v>
          </cell>
          <cell r="BP5" t="str">
            <v>劳务工</v>
          </cell>
          <cell r="BQ5">
            <v>443.72</v>
          </cell>
          <cell r="BR5" t="str">
            <v>430203198208203015</v>
          </cell>
          <cell r="BS5" t="str">
            <v>鑫起</v>
          </cell>
        </row>
        <row r="6">
          <cell r="C6" t="str">
            <v>贺楚平</v>
          </cell>
          <cell r="D6" t="str">
            <v>生产制造部</v>
          </cell>
          <cell r="E6">
            <v>44760</v>
          </cell>
          <cell r="F6" t="str">
            <v>仓管员</v>
          </cell>
          <cell r="G6">
            <v>45870</v>
          </cell>
          <cell r="H6">
            <v>24</v>
          </cell>
          <cell r="I6">
            <v>31</v>
          </cell>
          <cell r="J6">
            <v>15.5</v>
          </cell>
          <cell r="K6">
            <v>73.5</v>
          </cell>
        </row>
        <row r="6">
          <cell r="O6">
            <v>2100</v>
          </cell>
        </row>
        <row r="6">
          <cell r="U6">
            <v>2100</v>
          </cell>
          <cell r="V6">
            <v>1513</v>
          </cell>
          <cell r="W6">
            <v>700</v>
          </cell>
          <cell r="X6">
            <v>60</v>
          </cell>
        </row>
        <row r="6">
          <cell r="AB6">
            <v>150</v>
          </cell>
        </row>
        <row r="6">
          <cell r="AD6">
            <v>1230</v>
          </cell>
        </row>
        <row r="6">
          <cell r="AF6">
            <v>620</v>
          </cell>
          <cell r="AG6">
            <v>-50</v>
          </cell>
        </row>
        <row r="6">
          <cell r="AM6">
            <v>6323</v>
          </cell>
          <cell r="AN6">
            <v>344.64</v>
          </cell>
          <cell r="AO6">
            <v>86.16</v>
          </cell>
          <cell r="AP6">
            <v>12.92</v>
          </cell>
          <cell r="AQ6">
            <v>15</v>
          </cell>
        </row>
        <row r="6">
          <cell r="AY6">
            <v>5864.28</v>
          </cell>
          <cell r="AZ6">
            <v>26.38</v>
          </cell>
        </row>
        <row r="6">
          <cell r="BB6">
            <v>0</v>
          </cell>
          <cell r="BC6">
            <v>0</v>
          </cell>
          <cell r="BD6">
            <v>147.63</v>
          </cell>
        </row>
        <row r="6">
          <cell r="BJ6">
            <v>5690.27</v>
          </cell>
        </row>
        <row r="6">
          <cell r="BM6">
            <v>19.4254992319508</v>
          </cell>
          <cell r="BN6">
            <v>17.4816282642089</v>
          </cell>
          <cell r="BO6" t="str">
            <v>430124196509180694</v>
          </cell>
          <cell r="BP6" t="str">
            <v>劳务工</v>
          </cell>
          <cell r="BQ6">
            <v>443.72</v>
          </cell>
          <cell r="BR6" t="str">
            <v>430124196509180694</v>
          </cell>
          <cell r="BS6" t="str">
            <v>鑫起</v>
          </cell>
        </row>
        <row r="7">
          <cell r="C7" t="str">
            <v>赵亮</v>
          </cell>
          <cell r="D7" t="str">
            <v>生产制造部</v>
          </cell>
          <cell r="E7">
            <v>45814</v>
          </cell>
          <cell r="F7" t="str">
            <v>仓管员</v>
          </cell>
          <cell r="G7">
            <v>45870</v>
          </cell>
          <cell r="H7">
            <v>24</v>
          </cell>
          <cell r="I7">
            <v>29</v>
          </cell>
          <cell r="J7">
            <v>10.5</v>
          </cell>
          <cell r="K7">
            <v>52.5</v>
          </cell>
        </row>
        <row r="7">
          <cell r="O7">
            <v>2100</v>
          </cell>
        </row>
        <row r="7">
          <cell r="U7">
            <v>2100</v>
          </cell>
          <cell r="V7">
            <v>1071</v>
          </cell>
          <cell r="W7">
            <v>700</v>
          </cell>
        </row>
        <row r="7">
          <cell r="AB7">
            <v>150</v>
          </cell>
        </row>
        <row r="7">
          <cell r="AD7">
            <v>1230</v>
          </cell>
        </row>
        <row r="7">
          <cell r="AF7">
            <v>516</v>
          </cell>
          <cell r="AG7">
            <v>-50</v>
          </cell>
        </row>
        <row r="7">
          <cell r="AJ7">
            <v>-10</v>
          </cell>
        </row>
        <row r="7">
          <cell r="AM7">
            <v>5707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</row>
        <row r="7">
          <cell r="AY7">
            <v>5707</v>
          </cell>
          <cell r="AZ7">
            <v>0</v>
          </cell>
        </row>
        <row r="7">
          <cell r="BJ7">
            <v>5707</v>
          </cell>
        </row>
        <row r="7">
          <cell r="BM7">
            <v>18.7422003284072</v>
          </cell>
          <cell r="BN7">
            <v>18.7422003284072</v>
          </cell>
        </row>
        <row r="7">
          <cell r="BP7" t="str">
            <v>劳务工-劳务发放</v>
          </cell>
        </row>
        <row r="7">
          <cell r="BR7">
            <v>0</v>
          </cell>
          <cell r="BS7" t="str">
            <v>湘潭宏顺</v>
          </cell>
        </row>
        <row r="8">
          <cell r="C8" t="str">
            <v>文磊</v>
          </cell>
          <cell r="D8" t="str">
            <v>生产制造部</v>
          </cell>
          <cell r="E8">
            <v>45811</v>
          </cell>
          <cell r="F8" t="str">
            <v>仓管员</v>
          </cell>
          <cell r="G8">
            <v>45870</v>
          </cell>
          <cell r="H8">
            <v>24</v>
          </cell>
          <cell r="I8">
            <v>7.5</v>
          </cell>
          <cell r="J8">
            <v>0</v>
          </cell>
          <cell r="K8">
            <v>0</v>
          </cell>
        </row>
        <row r="8">
          <cell r="O8">
            <v>656.25</v>
          </cell>
        </row>
        <row r="8">
          <cell r="U8">
            <v>656.25</v>
          </cell>
          <cell r="V8">
            <v>0</v>
          </cell>
          <cell r="W8">
            <v>200</v>
          </cell>
        </row>
        <row r="8">
          <cell r="AB8">
            <v>51.7241379310345</v>
          </cell>
        </row>
        <row r="8">
          <cell r="AD8">
            <v>290.625</v>
          </cell>
        </row>
        <row r="8">
          <cell r="AF8">
            <v>140</v>
          </cell>
          <cell r="AG8">
            <v>-50</v>
          </cell>
        </row>
        <row r="8">
          <cell r="AI8">
            <v>-917.5</v>
          </cell>
        </row>
        <row r="8">
          <cell r="AM8">
            <v>371.1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8">
          <cell r="AY8">
            <v>371.1</v>
          </cell>
          <cell r="AZ8">
            <v>0</v>
          </cell>
        </row>
        <row r="8">
          <cell r="BD8">
            <v>146.56</v>
          </cell>
        </row>
        <row r="8">
          <cell r="BJ8">
            <v>224.54</v>
          </cell>
        </row>
        <row r="8">
          <cell r="BL8" t="str">
            <v>2025/8/12自离</v>
          </cell>
          <cell r="BM8">
            <v>4.71238095238095</v>
          </cell>
          <cell r="BN8">
            <v>2.85130158730159</v>
          </cell>
        </row>
        <row r="8">
          <cell r="BP8" t="str">
            <v>劳务工-劳务发放</v>
          </cell>
        </row>
        <row r="8">
          <cell r="BR8" t="str">
            <v>430321198808307019</v>
          </cell>
          <cell r="BS8" t="str">
            <v>湘潭宏顺</v>
          </cell>
        </row>
        <row r="9">
          <cell r="C9" t="str">
            <v>王启明</v>
          </cell>
          <cell r="D9" t="str">
            <v>生产制造部</v>
          </cell>
          <cell r="E9">
            <v>45809</v>
          </cell>
          <cell r="F9" t="str">
            <v>仓管员</v>
          </cell>
          <cell r="G9">
            <v>45870</v>
          </cell>
          <cell r="H9">
            <v>24</v>
          </cell>
          <cell r="I9">
            <v>26</v>
          </cell>
          <cell r="J9">
            <v>13</v>
          </cell>
          <cell r="K9">
            <v>21</v>
          </cell>
        </row>
        <row r="9">
          <cell r="O9">
            <v>2100</v>
          </cell>
        </row>
        <row r="9">
          <cell r="U9">
            <v>2100</v>
          </cell>
          <cell r="V9">
            <v>578</v>
          </cell>
          <cell r="W9">
            <v>700</v>
          </cell>
        </row>
        <row r="9">
          <cell r="AB9">
            <v>150</v>
          </cell>
        </row>
        <row r="9">
          <cell r="AD9">
            <v>1230</v>
          </cell>
        </row>
        <row r="9">
          <cell r="AF9">
            <v>520</v>
          </cell>
          <cell r="AG9">
            <v>-50</v>
          </cell>
        </row>
        <row r="9">
          <cell r="AM9">
            <v>5228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9">
          <cell r="AY9">
            <v>5228</v>
          </cell>
          <cell r="AZ9">
            <v>0</v>
          </cell>
        </row>
        <row r="9">
          <cell r="BD9">
            <v>165.53</v>
          </cell>
        </row>
        <row r="9">
          <cell r="BJ9">
            <v>5062.47</v>
          </cell>
        </row>
        <row r="9">
          <cell r="BM9">
            <v>19.1501831501831</v>
          </cell>
          <cell r="BN9">
            <v>18.5438461538462</v>
          </cell>
        </row>
        <row r="9">
          <cell r="BP9" t="str">
            <v>劳务工-劳务发放</v>
          </cell>
        </row>
        <row r="9">
          <cell r="BR9" t="str">
            <v>430321196709174557</v>
          </cell>
          <cell r="BS9" t="str">
            <v>湘潭宏顺</v>
          </cell>
        </row>
        <row r="10">
          <cell r="C10" t="str">
            <v>殷胜</v>
          </cell>
          <cell r="D10" t="str">
            <v>生产制造部</v>
          </cell>
          <cell r="E10">
            <v>41492</v>
          </cell>
          <cell r="F10" t="str">
            <v>库管</v>
          </cell>
          <cell r="G10">
            <v>45870</v>
          </cell>
          <cell r="H10">
            <v>24</v>
          </cell>
          <cell r="I10">
            <v>26</v>
          </cell>
          <cell r="J10">
            <v>0</v>
          </cell>
          <cell r="K10">
            <v>16</v>
          </cell>
        </row>
        <row r="10">
          <cell r="O10">
            <v>2100</v>
          </cell>
        </row>
        <row r="10">
          <cell r="U10">
            <v>2100</v>
          </cell>
          <cell r="V10">
            <v>272</v>
          </cell>
          <cell r="W10">
            <v>850</v>
          </cell>
          <cell r="X10">
            <v>220</v>
          </cell>
        </row>
        <row r="10">
          <cell r="AB10">
            <v>150</v>
          </cell>
        </row>
        <row r="10">
          <cell r="AD10">
            <v>1500</v>
          </cell>
        </row>
        <row r="10">
          <cell r="AF10">
            <v>312</v>
          </cell>
        </row>
        <row r="10">
          <cell r="AJ10">
            <v>-20</v>
          </cell>
        </row>
        <row r="10">
          <cell r="AM10">
            <v>5384</v>
          </cell>
          <cell r="AN10">
            <v>344.64</v>
          </cell>
          <cell r="AO10">
            <v>82</v>
          </cell>
          <cell r="AP10">
            <v>12.92</v>
          </cell>
          <cell r="AQ10">
            <v>15</v>
          </cell>
          <cell r="AR10">
            <v>205</v>
          </cell>
        </row>
        <row r="10">
          <cell r="AY10">
            <v>4724.44</v>
          </cell>
          <cell r="AZ10">
            <v>0</v>
          </cell>
        </row>
        <row r="10">
          <cell r="BB10">
            <v>0</v>
          </cell>
          <cell r="BC10">
            <v>0</v>
          </cell>
        </row>
        <row r="10">
          <cell r="BJ10">
            <v>4724.44</v>
          </cell>
        </row>
        <row r="10">
          <cell r="BM10">
            <v>19.7216117216117</v>
          </cell>
          <cell r="BN10">
            <v>17.305641025641</v>
          </cell>
          <cell r="BO10" t="str">
            <v>430211199107030412</v>
          </cell>
          <cell r="BP10" t="str">
            <v>合同工</v>
          </cell>
          <cell r="BQ10">
            <v>644.56</v>
          </cell>
          <cell r="BR10" t="str">
            <v>430211199107030412</v>
          </cell>
          <cell r="BS10" t="str">
            <v>光华荣昌</v>
          </cell>
        </row>
        <row r="11">
          <cell r="C11" t="str">
            <v>邹彬彬</v>
          </cell>
          <cell r="D11" t="str">
            <v>生产制造部</v>
          </cell>
          <cell r="E11">
            <v>45708</v>
          </cell>
          <cell r="F11" t="str">
            <v>库管</v>
          </cell>
          <cell r="G11">
            <v>45870</v>
          </cell>
          <cell r="H11">
            <v>24</v>
          </cell>
          <cell r="I11">
            <v>28</v>
          </cell>
          <cell r="J11">
            <v>14</v>
          </cell>
          <cell r="K11">
            <v>42</v>
          </cell>
        </row>
        <row r="11">
          <cell r="O11">
            <v>2100</v>
          </cell>
        </row>
        <row r="11">
          <cell r="U11">
            <v>2100</v>
          </cell>
          <cell r="V11">
            <v>952</v>
          </cell>
          <cell r="W11">
            <v>850</v>
          </cell>
        </row>
        <row r="11">
          <cell r="AB11">
            <v>150</v>
          </cell>
        </row>
        <row r="11">
          <cell r="AD11">
            <v>1500</v>
          </cell>
        </row>
        <row r="11">
          <cell r="AF11">
            <v>560</v>
          </cell>
        </row>
        <row r="11">
          <cell r="AJ11">
            <v>-20</v>
          </cell>
        </row>
        <row r="11">
          <cell r="AM11">
            <v>6092</v>
          </cell>
          <cell r="AN11">
            <v>344.64</v>
          </cell>
          <cell r="AO11">
            <v>86.16</v>
          </cell>
          <cell r="AP11">
            <v>12.92</v>
          </cell>
          <cell r="AQ11">
            <v>15</v>
          </cell>
        </row>
        <row r="11">
          <cell r="AY11">
            <v>5633.28</v>
          </cell>
          <cell r="AZ11">
            <v>0</v>
          </cell>
        </row>
        <row r="11">
          <cell r="BB11">
            <v>0</v>
          </cell>
          <cell r="BC11">
            <v>0</v>
          </cell>
        </row>
        <row r="11">
          <cell r="BJ11">
            <v>5633.28</v>
          </cell>
        </row>
        <row r="11">
          <cell r="BM11">
            <v>20.7210884353741</v>
          </cell>
          <cell r="BN11">
            <v>19.1608163265306</v>
          </cell>
          <cell r="BO11" t="str">
            <v>432524199310095422</v>
          </cell>
          <cell r="BP11" t="str">
            <v>合同工</v>
          </cell>
          <cell r="BQ11">
            <v>443.72</v>
          </cell>
          <cell r="BR11" t="str">
            <v>432524199310095422</v>
          </cell>
          <cell r="BS11" t="str">
            <v>光华荣昌</v>
          </cell>
        </row>
        <row r="12">
          <cell r="C12" t="str">
            <v>何柒林</v>
          </cell>
          <cell r="D12" t="str">
            <v>生产制造部</v>
          </cell>
          <cell r="E12">
            <v>45658</v>
          </cell>
          <cell r="F12" t="str">
            <v>电工</v>
          </cell>
          <cell r="G12">
            <v>45870</v>
          </cell>
          <cell r="H12">
            <v>24</v>
          </cell>
          <cell r="I12">
            <v>31</v>
          </cell>
        </row>
        <row r="12">
          <cell r="N12">
            <v>3487.5</v>
          </cell>
          <cell r="O12">
            <v>2583.33333333333</v>
          </cell>
        </row>
        <row r="12">
          <cell r="U12">
            <v>6070.83333333333</v>
          </cell>
        </row>
        <row r="12">
          <cell r="W12">
            <v>645.833333333333</v>
          </cell>
        </row>
        <row r="12">
          <cell r="AB12">
            <v>150</v>
          </cell>
        </row>
        <row r="12">
          <cell r="AF12">
            <v>620</v>
          </cell>
          <cell r="AG12">
            <v>-50</v>
          </cell>
        </row>
        <row r="12">
          <cell r="AJ12">
            <v>-10</v>
          </cell>
        </row>
        <row r="12">
          <cell r="AM12">
            <v>7426.67</v>
          </cell>
          <cell r="AN12">
            <v>344.64</v>
          </cell>
          <cell r="AO12">
            <v>80.54</v>
          </cell>
          <cell r="AP12">
            <v>12.92</v>
          </cell>
          <cell r="AQ12">
            <v>15</v>
          </cell>
        </row>
        <row r="12">
          <cell r="AY12">
            <v>6973.57</v>
          </cell>
          <cell r="AZ12">
            <v>59.65</v>
          </cell>
        </row>
        <row r="12">
          <cell r="BB12">
            <v>0</v>
          </cell>
          <cell r="BC12">
            <v>0</v>
          </cell>
        </row>
        <row r="12">
          <cell r="BJ12">
            <v>6913.92</v>
          </cell>
        </row>
        <row r="12">
          <cell r="BM12">
            <v>22.8161904761905</v>
          </cell>
          <cell r="BN12">
            <v>21.2409216589862</v>
          </cell>
          <cell r="BO12" t="str">
            <v>430203197604116015</v>
          </cell>
          <cell r="BP12" t="str">
            <v>合同工</v>
          </cell>
          <cell r="BQ12">
            <v>438.1</v>
          </cell>
          <cell r="BR12" t="str">
            <v>430203197604116015</v>
          </cell>
          <cell r="BS12" t="str">
            <v>光华荣昌</v>
          </cell>
        </row>
        <row r="13">
          <cell r="C13" t="str">
            <v>周建华</v>
          </cell>
          <cell r="D13" t="str">
            <v>生产制造部</v>
          </cell>
          <cell r="E13">
            <v>45802</v>
          </cell>
          <cell r="F13" t="str">
            <v>电工</v>
          </cell>
          <cell r="G13">
            <v>45870</v>
          </cell>
          <cell r="H13">
            <v>24</v>
          </cell>
          <cell r="I13">
            <v>23</v>
          </cell>
        </row>
        <row r="13">
          <cell r="N13">
            <v>2587.5</v>
          </cell>
          <cell r="O13">
            <v>1916.66666666667</v>
          </cell>
        </row>
        <row r="13">
          <cell r="U13">
            <v>4504.16666666667</v>
          </cell>
        </row>
        <row r="13">
          <cell r="W13">
            <v>479.166666666667</v>
          </cell>
        </row>
        <row r="13">
          <cell r="AB13">
            <v>150</v>
          </cell>
        </row>
        <row r="13">
          <cell r="AF13">
            <v>460</v>
          </cell>
          <cell r="AG13">
            <v>-50</v>
          </cell>
        </row>
        <row r="13">
          <cell r="AJ13">
            <v>-30</v>
          </cell>
        </row>
        <row r="13">
          <cell r="AM13">
            <v>5513.33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5513.33</v>
          </cell>
          <cell r="AZ13">
            <v>0</v>
          </cell>
        </row>
        <row r="13">
          <cell r="BC13">
            <v>0</v>
          </cell>
        </row>
        <row r="13">
          <cell r="BJ13">
            <v>5513.33</v>
          </cell>
        </row>
        <row r="13">
          <cell r="BM13">
            <v>22.8295238095238</v>
          </cell>
          <cell r="BN13">
            <v>22.8295238095238</v>
          </cell>
        </row>
        <row r="13">
          <cell r="BP13" t="str">
            <v>劳务工-劳务发放</v>
          </cell>
          <cell r="BQ13">
            <v>0</v>
          </cell>
          <cell r="BR13" t="str">
            <v>430321196701185593</v>
          </cell>
          <cell r="BS13" t="str">
            <v>湘潭宏顺</v>
          </cell>
        </row>
        <row r="14">
          <cell r="C14" t="str">
            <v>赖金龙</v>
          </cell>
          <cell r="D14" t="str">
            <v>生产制造部</v>
          </cell>
          <cell r="E14">
            <v>45810</v>
          </cell>
          <cell r="F14" t="str">
            <v>电工</v>
          </cell>
          <cell r="G14">
            <v>45870</v>
          </cell>
          <cell r="H14">
            <v>24</v>
          </cell>
          <cell r="I14">
            <v>27</v>
          </cell>
        </row>
        <row r="14">
          <cell r="N14">
            <v>3037.5</v>
          </cell>
          <cell r="O14">
            <v>2250</v>
          </cell>
          <cell r="P14">
            <v>0</v>
          </cell>
        </row>
        <row r="14">
          <cell r="R14">
            <v>0</v>
          </cell>
        </row>
        <row r="14">
          <cell r="U14">
            <v>5287.5</v>
          </cell>
        </row>
        <row r="14">
          <cell r="W14">
            <v>562.5</v>
          </cell>
        </row>
        <row r="14">
          <cell r="AB14">
            <v>150</v>
          </cell>
        </row>
        <row r="14">
          <cell r="AF14">
            <v>540</v>
          </cell>
        </row>
        <row r="14">
          <cell r="AJ14">
            <v>-30</v>
          </cell>
        </row>
        <row r="14">
          <cell r="AM14">
            <v>6510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Y14">
            <v>6510</v>
          </cell>
          <cell r="AZ14">
            <v>0</v>
          </cell>
        </row>
        <row r="14">
          <cell r="BD14">
            <v>160.83</v>
          </cell>
        </row>
        <row r="14">
          <cell r="BJ14">
            <v>6349.17</v>
          </cell>
        </row>
        <row r="14">
          <cell r="BM14">
            <v>22.962962962963</v>
          </cell>
          <cell r="BN14">
            <v>22.3956613756614</v>
          </cell>
        </row>
        <row r="14">
          <cell r="BP14" t="str">
            <v>劳务工-劳务发放</v>
          </cell>
        </row>
        <row r="14">
          <cell r="BR14" t="str">
            <v>430321198801019014</v>
          </cell>
          <cell r="BS14" t="str">
            <v>湘潭宏顺</v>
          </cell>
        </row>
        <row r="15">
          <cell r="C15" t="str">
            <v>王虎彪</v>
          </cell>
          <cell r="D15" t="str">
            <v>生产制造部</v>
          </cell>
          <cell r="E15">
            <v>44743</v>
          </cell>
          <cell r="F15" t="str">
            <v>发泡操作工</v>
          </cell>
          <cell r="G15">
            <v>45870</v>
          </cell>
          <cell r="H15">
            <v>24</v>
          </cell>
          <cell r="I15">
            <v>29</v>
          </cell>
        </row>
        <row r="15">
          <cell r="N15">
            <v>6000</v>
          </cell>
        </row>
        <row r="15">
          <cell r="R15">
            <v>300</v>
          </cell>
        </row>
        <row r="15">
          <cell r="U15">
            <v>6300</v>
          </cell>
        </row>
        <row r="15">
          <cell r="W15">
            <v>537.708333333333</v>
          </cell>
          <cell r="X15">
            <v>60</v>
          </cell>
        </row>
        <row r="15">
          <cell r="AB15">
            <v>150</v>
          </cell>
        </row>
        <row r="15">
          <cell r="AD15">
            <v>604.166666666667</v>
          </cell>
        </row>
        <row r="15">
          <cell r="AF15">
            <v>580</v>
          </cell>
          <cell r="AG15">
            <v>-20</v>
          </cell>
        </row>
        <row r="15">
          <cell r="AJ15">
            <v>-20</v>
          </cell>
        </row>
        <row r="15">
          <cell r="AM15">
            <v>8191.88</v>
          </cell>
          <cell r="AN15">
            <v>344.64</v>
          </cell>
          <cell r="AO15">
            <v>86.16</v>
          </cell>
          <cell r="AP15">
            <v>12.92</v>
          </cell>
          <cell r="AQ15">
            <v>15</v>
          </cell>
        </row>
        <row r="15">
          <cell r="AY15">
            <v>7733.16</v>
          </cell>
          <cell r="AZ15">
            <v>82.44</v>
          </cell>
        </row>
        <row r="15">
          <cell r="BB15">
            <v>0</v>
          </cell>
          <cell r="BC15">
            <v>0</v>
          </cell>
          <cell r="BD15">
            <v>59.38</v>
          </cell>
        </row>
        <row r="15">
          <cell r="BJ15">
            <v>7591.34</v>
          </cell>
        </row>
        <row r="15">
          <cell r="BM15">
            <v>26.9027257799672</v>
          </cell>
          <cell r="BN15">
            <v>24.9305090311987</v>
          </cell>
          <cell r="BO15" t="str">
            <v>430221197608157116</v>
          </cell>
          <cell r="BP15" t="str">
            <v>劳务工</v>
          </cell>
          <cell r="BQ15">
            <v>443.72</v>
          </cell>
          <cell r="BR15" t="str">
            <v>430221197608157116</v>
          </cell>
          <cell r="BS15" t="str">
            <v>鑫起</v>
          </cell>
        </row>
        <row r="16">
          <cell r="C16" t="str">
            <v>麻志超</v>
          </cell>
          <cell r="D16" t="str">
            <v>生产制造部</v>
          </cell>
          <cell r="E16">
            <v>44741</v>
          </cell>
          <cell r="F16" t="str">
            <v>设备维护及模具工程师</v>
          </cell>
          <cell r="G16">
            <v>45870</v>
          </cell>
          <cell r="H16">
            <v>24</v>
          </cell>
          <cell r="I16">
            <v>29</v>
          </cell>
        </row>
        <row r="16">
          <cell r="N16">
            <v>4500</v>
          </cell>
          <cell r="O16">
            <v>937.5</v>
          </cell>
        </row>
        <row r="16">
          <cell r="U16">
            <v>5437.5</v>
          </cell>
        </row>
        <row r="16">
          <cell r="W16">
            <v>592.083333333333</v>
          </cell>
          <cell r="X16">
            <v>60</v>
          </cell>
        </row>
        <row r="16">
          <cell r="AB16">
            <v>150</v>
          </cell>
        </row>
        <row r="16">
          <cell r="AD16">
            <v>1161.85897435897</v>
          </cell>
        </row>
        <row r="16">
          <cell r="AF16">
            <v>580</v>
          </cell>
        </row>
        <row r="16">
          <cell r="AM16">
            <v>7981.44</v>
          </cell>
          <cell r="AN16">
            <v>440</v>
          </cell>
          <cell r="AO16">
            <v>110</v>
          </cell>
          <cell r="AP16">
            <v>16.5</v>
          </cell>
          <cell r="AQ16">
            <v>15</v>
          </cell>
        </row>
        <row r="16">
          <cell r="AY16">
            <v>7399.94</v>
          </cell>
          <cell r="AZ16">
            <v>72.44</v>
          </cell>
        </row>
        <row r="16">
          <cell r="BB16">
            <v>0</v>
          </cell>
          <cell r="BC16">
            <v>0</v>
          </cell>
          <cell r="BD16">
            <v>59.38</v>
          </cell>
        </row>
        <row r="16">
          <cell r="BJ16">
            <v>7268.12</v>
          </cell>
        </row>
        <row r="16">
          <cell r="BM16">
            <v>26.2116256157635</v>
          </cell>
          <cell r="BN16">
            <v>23.8690311986864</v>
          </cell>
          <cell r="BO16" t="str">
            <v>433124196808279056</v>
          </cell>
          <cell r="BP16" t="str">
            <v>劳务工</v>
          </cell>
          <cell r="BQ16">
            <v>566.5</v>
          </cell>
          <cell r="BR16" t="str">
            <v>433124196808279056</v>
          </cell>
          <cell r="BS16" t="str">
            <v>鑫起</v>
          </cell>
        </row>
        <row r="17">
          <cell r="C17" t="str">
            <v>赵新辉</v>
          </cell>
          <cell r="D17" t="str">
            <v>生产制造部</v>
          </cell>
          <cell r="E17">
            <v>41689</v>
          </cell>
          <cell r="F17" t="str">
            <v>发泡设备维修</v>
          </cell>
          <cell r="G17">
            <v>45870</v>
          </cell>
          <cell r="H17">
            <v>26</v>
          </cell>
          <cell r="I17">
            <v>31</v>
          </cell>
        </row>
        <row r="17">
          <cell r="M17">
            <v>103.569958064516</v>
          </cell>
          <cell r="N17">
            <v>3210.6687</v>
          </cell>
          <cell r="O17">
            <v>1776.53846153846</v>
          </cell>
          <cell r="P17">
            <v>0</v>
          </cell>
        </row>
        <row r="17">
          <cell r="R17">
            <v>300</v>
          </cell>
        </row>
        <row r="17">
          <cell r="U17">
            <v>5287.20716153846</v>
          </cell>
        </row>
        <row r="17">
          <cell r="W17">
            <v>291</v>
          </cell>
          <cell r="X17">
            <v>220</v>
          </cell>
        </row>
        <row r="17">
          <cell r="AA17">
            <v>248</v>
          </cell>
          <cell r="AB17">
            <v>150</v>
          </cell>
        </row>
        <row r="17">
          <cell r="AD17">
            <v>1000</v>
          </cell>
        </row>
        <row r="17">
          <cell r="AF17">
            <v>620</v>
          </cell>
        </row>
        <row r="17">
          <cell r="AM17">
            <v>7816.21</v>
          </cell>
          <cell r="AN17">
            <v>344.64</v>
          </cell>
          <cell r="AO17">
            <v>86.16</v>
          </cell>
          <cell r="AP17">
            <v>12.92</v>
          </cell>
          <cell r="AQ17">
            <v>15</v>
          </cell>
          <cell r="AR17">
            <v>215</v>
          </cell>
        </row>
        <row r="17">
          <cell r="AY17">
            <v>7142.49</v>
          </cell>
          <cell r="AZ17">
            <v>64.73</v>
          </cell>
        </row>
        <row r="17">
          <cell r="BB17">
            <v>0</v>
          </cell>
          <cell r="BC17">
            <v>0</v>
          </cell>
        </row>
        <row r="17">
          <cell r="BJ17">
            <v>7077.76</v>
          </cell>
        </row>
        <row r="17">
          <cell r="BM17">
            <v>24.0129339477727</v>
          </cell>
          <cell r="BN17">
            <v>21.7442703533026</v>
          </cell>
          <cell r="BO17" t="str">
            <v>430423198210115811</v>
          </cell>
          <cell r="BP17" t="str">
            <v>合同工</v>
          </cell>
          <cell r="BQ17">
            <v>658.72</v>
          </cell>
          <cell r="BR17" t="str">
            <v>430423198210115811</v>
          </cell>
          <cell r="BS17" t="str">
            <v>光华荣昌</v>
          </cell>
        </row>
        <row r="18">
          <cell r="C18" t="str">
            <v>肖燕丹</v>
          </cell>
          <cell r="D18" t="str">
            <v>生产制造部</v>
          </cell>
          <cell r="E18">
            <v>44801</v>
          </cell>
          <cell r="F18" t="str">
            <v>发泡班长</v>
          </cell>
          <cell r="G18">
            <v>45870</v>
          </cell>
          <cell r="H18">
            <v>26</v>
          </cell>
          <cell r="I18">
            <v>26.5</v>
          </cell>
        </row>
        <row r="18">
          <cell r="M18">
            <v>14.686358490566</v>
          </cell>
          <cell r="N18">
            <v>389.1885</v>
          </cell>
          <cell r="O18">
            <v>1518.65384615385</v>
          </cell>
          <cell r="P18">
            <v>0</v>
          </cell>
        </row>
        <row r="18">
          <cell r="R18">
            <v>300</v>
          </cell>
        </row>
        <row r="18">
          <cell r="U18">
            <v>2207.84234615385</v>
          </cell>
        </row>
        <row r="18">
          <cell r="W18">
            <v>294</v>
          </cell>
          <cell r="X18">
            <v>40</v>
          </cell>
        </row>
        <row r="18">
          <cell r="AA18">
            <v>212</v>
          </cell>
          <cell r="AB18">
            <v>150</v>
          </cell>
        </row>
        <row r="18">
          <cell r="AD18">
            <v>250</v>
          </cell>
        </row>
        <row r="18">
          <cell r="AF18">
            <v>352</v>
          </cell>
          <cell r="AG18">
            <v>-45</v>
          </cell>
        </row>
        <row r="18">
          <cell r="AM18">
            <v>3460.84</v>
          </cell>
          <cell r="AN18">
            <v>344.64</v>
          </cell>
          <cell r="AO18">
            <v>81.06</v>
          </cell>
          <cell r="AP18">
            <v>12.92</v>
          </cell>
          <cell r="AQ18">
            <v>15</v>
          </cell>
          <cell r="AR18">
            <v>205</v>
          </cell>
        </row>
        <row r="18">
          <cell r="AY18">
            <v>2802.22</v>
          </cell>
          <cell r="AZ18">
            <v>0</v>
          </cell>
        </row>
        <row r="18">
          <cell r="BB18">
            <v>0</v>
          </cell>
          <cell r="BC18">
            <v>0</v>
          </cell>
        </row>
        <row r="18">
          <cell r="BJ18">
            <v>2802.22</v>
          </cell>
        </row>
        <row r="18">
          <cell r="BM18">
            <v>12.4378796046721</v>
          </cell>
          <cell r="BN18">
            <v>10.0708715184187</v>
          </cell>
          <cell r="BO18" t="str">
            <v>43032119730510854X</v>
          </cell>
          <cell r="BP18" t="str">
            <v>合同工</v>
          </cell>
          <cell r="BQ18">
            <v>643.62</v>
          </cell>
          <cell r="BR18" t="str">
            <v>43032119730510854X</v>
          </cell>
          <cell r="BS18" t="str">
            <v>光华荣昌</v>
          </cell>
        </row>
        <row r="19">
          <cell r="C19" t="str">
            <v>左昌福</v>
          </cell>
          <cell r="D19" t="str">
            <v>生产制造部</v>
          </cell>
          <cell r="E19">
            <v>43554</v>
          </cell>
          <cell r="F19" t="str">
            <v>发泡操作工</v>
          </cell>
          <cell r="G19">
            <v>45870</v>
          </cell>
          <cell r="H19">
            <v>26</v>
          </cell>
          <cell r="I19">
            <v>30</v>
          </cell>
        </row>
        <row r="19">
          <cell r="M19">
            <v>113.397906666667</v>
          </cell>
          <cell r="N19">
            <v>3401.9372</v>
          </cell>
          <cell r="O19">
            <v>1719.23076923077</v>
          </cell>
          <cell r="P19">
            <v>0</v>
          </cell>
        </row>
        <row r="19">
          <cell r="R19">
            <v>300</v>
          </cell>
        </row>
        <row r="19">
          <cell r="U19">
            <v>5421.16796923077</v>
          </cell>
        </row>
        <row r="19">
          <cell r="W19">
            <v>282</v>
          </cell>
          <cell r="X19">
            <v>120</v>
          </cell>
        </row>
        <row r="19">
          <cell r="AA19">
            <v>240</v>
          </cell>
          <cell r="AB19">
            <v>150</v>
          </cell>
        </row>
        <row r="19">
          <cell r="AD19">
            <v>860</v>
          </cell>
        </row>
        <row r="19">
          <cell r="AF19">
            <v>600</v>
          </cell>
        </row>
        <row r="19">
          <cell r="AM19">
            <v>7673.17</v>
          </cell>
          <cell r="AN19">
            <v>344.64</v>
          </cell>
          <cell r="AO19">
            <v>86.16</v>
          </cell>
          <cell r="AP19">
            <v>12.92</v>
          </cell>
          <cell r="AQ19">
            <v>15</v>
          </cell>
          <cell r="AR19">
            <v>211</v>
          </cell>
        </row>
        <row r="19">
          <cell r="AY19">
            <v>7003.45</v>
          </cell>
          <cell r="AZ19">
            <v>60.55</v>
          </cell>
        </row>
        <row r="19">
          <cell r="BB19">
            <v>0</v>
          </cell>
          <cell r="BC19">
            <v>0</v>
          </cell>
          <cell r="BD19">
            <v>31.2</v>
          </cell>
        </row>
        <row r="19">
          <cell r="BJ19">
            <v>6911.7</v>
          </cell>
        </row>
        <row r="19">
          <cell r="BM19">
            <v>24.3592698412698</v>
          </cell>
          <cell r="BN19">
            <v>21.9419047619048</v>
          </cell>
          <cell r="BO19" t="str">
            <v>430281199707024314</v>
          </cell>
          <cell r="BP19" t="str">
            <v>合同工</v>
          </cell>
          <cell r="BQ19">
            <v>654.72</v>
          </cell>
          <cell r="BR19" t="str">
            <v>430281199707024314</v>
          </cell>
          <cell r="BS19" t="str">
            <v>光华荣昌</v>
          </cell>
        </row>
        <row r="20">
          <cell r="C20" t="str">
            <v>吴国秋</v>
          </cell>
          <cell r="D20" t="str">
            <v>生产制造部</v>
          </cell>
          <cell r="E20">
            <v>41956</v>
          </cell>
          <cell r="F20" t="str">
            <v>发泡操作工</v>
          </cell>
          <cell r="G20">
            <v>45870</v>
          </cell>
          <cell r="H20">
            <v>26</v>
          </cell>
          <cell r="I20">
            <v>29</v>
          </cell>
        </row>
        <row r="20">
          <cell r="M20">
            <v>110.179929655172</v>
          </cell>
          <cell r="N20">
            <v>3195.21796</v>
          </cell>
          <cell r="O20">
            <v>1661.92307692308</v>
          </cell>
          <cell r="P20">
            <v>100</v>
          </cell>
        </row>
        <row r="20">
          <cell r="R20">
            <v>300</v>
          </cell>
        </row>
        <row r="20">
          <cell r="U20">
            <v>5257.14103692308</v>
          </cell>
        </row>
        <row r="20">
          <cell r="W20">
            <v>273</v>
          </cell>
          <cell r="X20">
            <v>200</v>
          </cell>
        </row>
        <row r="20">
          <cell r="AA20">
            <v>232</v>
          </cell>
          <cell r="AB20">
            <v>150</v>
          </cell>
        </row>
        <row r="20">
          <cell r="AD20">
            <v>700</v>
          </cell>
        </row>
        <row r="20">
          <cell r="AF20">
            <v>580</v>
          </cell>
          <cell r="AG20">
            <v>-20</v>
          </cell>
        </row>
        <row r="20">
          <cell r="AJ20">
            <v>-10</v>
          </cell>
        </row>
        <row r="20">
          <cell r="AM20">
            <v>7362.14</v>
          </cell>
          <cell r="AN20">
            <v>344.64</v>
          </cell>
          <cell r="AO20">
            <v>86.16</v>
          </cell>
          <cell r="AP20">
            <v>12.92</v>
          </cell>
          <cell r="AQ20">
            <v>15</v>
          </cell>
          <cell r="AR20">
            <v>184</v>
          </cell>
        </row>
        <row r="20">
          <cell r="AY20">
            <v>6719.42</v>
          </cell>
          <cell r="AZ20">
            <v>52.03</v>
          </cell>
        </row>
        <row r="20">
          <cell r="BB20">
            <v>0</v>
          </cell>
          <cell r="BC20">
            <v>0</v>
          </cell>
        </row>
        <row r="20">
          <cell r="BJ20">
            <v>6667.39</v>
          </cell>
        </row>
        <row r="20">
          <cell r="BM20">
            <v>24.1777996715928</v>
          </cell>
          <cell r="BN20">
            <v>21.8961904761905</v>
          </cell>
          <cell r="BO20" t="str">
            <v>430221198608302314</v>
          </cell>
          <cell r="BP20" t="str">
            <v>合同工</v>
          </cell>
          <cell r="BQ20">
            <v>627.72</v>
          </cell>
          <cell r="BR20" t="str">
            <v>430221198608302314</v>
          </cell>
          <cell r="BS20" t="str">
            <v>光华荣昌</v>
          </cell>
        </row>
        <row r="21">
          <cell r="C21" t="str">
            <v>张迪辉</v>
          </cell>
          <cell r="D21" t="str">
            <v>生产制造部</v>
          </cell>
          <cell r="E21">
            <v>43669</v>
          </cell>
          <cell r="F21" t="str">
            <v>发泡操作工</v>
          </cell>
          <cell r="G21">
            <v>45870</v>
          </cell>
          <cell r="H21">
            <v>26</v>
          </cell>
          <cell r="I21">
            <v>30</v>
          </cell>
        </row>
        <row r="21">
          <cell r="M21">
            <v>99.7877</v>
          </cell>
          <cell r="N21">
            <v>2993.631</v>
          </cell>
          <cell r="O21">
            <v>1719.23076923077</v>
          </cell>
          <cell r="P21">
            <v>150</v>
          </cell>
        </row>
        <row r="21">
          <cell r="R21">
            <v>300</v>
          </cell>
        </row>
        <row r="21">
          <cell r="U21">
            <v>5162.86176923077</v>
          </cell>
        </row>
        <row r="21">
          <cell r="W21">
            <v>282</v>
          </cell>
          <cell r="X21">
            <v>120</v>
          </cell>
        </row>
        <row r="21">
          <cell r="AA21">
            <v>240</v>
          </cell>
          <cell r="AB21">
            <v>150</v>
          </cell>
        </row>
        <row r="21">
          <cell r="AD21">
            <v>700</v>
          </cell>
        </row>
        <row r="21">
          <cell r="AF21">
            <v>600</v>
          </cell>
        </row>
        <row r="21">
          <cell r="AJ21">
            <v>-10</v>
          </cell>
        </row>
        <row r="21">
          <cell r="AM21">
            <v>7244.86</v>
          </cell>
          <cell r="AN21">
            <v>344.64</v>
          </cell>
          <cell r="AO21">
            <v>86.16</v>
          </cell>
          <cell r="AP21">
            <v>12.92</v>
          </cell>
          <cell r="AQ21">
            <v>15</v>
          </cell>
        </row>
        <row r="21">
          <cell r="AY21">
            <v>6786.14</v>
          </cell>
          <cell r="AZ21">
            <v>54.03</v>
          </cell>
        </row>
        <row r="21">
          <cell r="BB21">
            <v>0</v>
          </cell>
          <cell r="BC21">
            <v>0</v>
          </cell>
        </row>
        <row r="21">
          <cell r="BJ21">
            <v>6732.11</v>
          </cell>
        </row>
        <row r="21">
          <cell r="BM21">
            <v>22.9995555555556</v>
          </cell>
          <cell r="BN21">
            <v>21.3717777777778</v>
          </cell>
          <cell r="BO21" t="str">
            <v>430202197307261033</v>
          </cell>
          <cell r="BP21" t="str">
            <v>劳务工</v>
          </cell>
          <cell r="BQ21">
            <v>443.72</v>
          </cell>
          <cell r="BR21" t="str">
            <v>430202197307261033</v>
          </cell>
          <cell r="BS21" t="str">
            <v>鑫起</v>
          </cell>
        </row>
        <row r="22">
          <cell r="C22" t="str">
            <v>毛伟</v>
          </cell>
          <cell r="D22" t="str">
            <v>生产制造部</v>
          </cell>
          <cell r="E22">
            <v>41234</v>
          </cell>
          <cell r="F22" t="str">
            <v>发泡操作工</v>
          </cell>
          <cell r="G22">
            <v>45870</v>
          </cell>
          <cell r="H22">
            <v>26</v>
          </cell>
          <cell r="I22">
            <v>30</v>
          </cell>
        </row>
        <row r="22">
          <cell r="M22">
            <v>92.2981925</v>
          </cell>
          <cell r="N22">
            <v>2768.945775</v>
          </cell>
          <cell r="O22">
            <v>1719.23076923077</v>
          </cell>
          <cell r="P22">
            <v>0</v>
          </cell>
        </row>
        <row r="22">
          <cell r="R22">
            <v>300</v>
          </cell>
        </row>
        <row r="22">
          <cell r="U22">
            <v>4788.17654423077</v>
          </cell>
        </row>
        <row r="22">
          <cell r="W22">
            <v>270</v>
          </cell>
          <cell r="X22">
            <v>240</v>
          </cell>
        </row>
        <row r="22">
          <cell r="AA22">
            <v>240</v>
          </cell>
          <cell r="AB22">
            <v>150</v>
          </cell>
        </row>
        <row r="22">
          <cell r="AD22">
            <v>200</v>
          </cell>
        </row>
        <row r="22">
          <cell r="AF22">
            <v>600</v>
          </cell>
        </row>
        <row r="22">
          <cell r="AM22">
            <v>6488.18</v>
          </cell>
          <cell r="AN22">
            <v>344.64</v>
          </cell>
          <cell r="AO22">
            <v>86.16</v>
          </cell>
          <cell r="AP22">
            <v>12.92</v>
          </cell>
          <cell r="AQ22">
            <v>15</v>
          </cell>
        </row>
        <row r="22"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1500</v>
          </cell>
        </row>
        <row r="22">
          <cell r="AY22">
            <v>4529.46</v>
          </cell>
          <cell r="AZ22">
            <v>0</v>
          </cell>
        </row>
        <row r="22">
          <cell r="BB22">
            <v>0</v>
          </cell>
          <cell r="BC22">
            <v>1500</v>
          </cell>
        </row>
        <row r="22">
          <cell r="BJ22">
            <v>6029.46</v>
          </cell>
        </row>
        <row r="22">
          <cell r="BM22">
            <v>20.5973968253968</v>
          </cell>
          <cell r="BN22">
            <v>19.1411428571429</v>
          </cell>
          <cell r="BO22" t="str">
            <v>432930196510231818</v>
          </cell>
          <cell r="BP22" t="str">
            <v>劳务工</v>
          </cell>
          <cell r="BQ22">
            <v>443.72</v>
          </cell>
          <cell r="BR22" t="str">
            <v>432930196510231818</v>
          </cell>
          <cell r="BS22" t="str">
            <v>鑫起</v>
          </cell>
        </row>
        <row r="23">
          <cell r="C23" t="str">
            <v>王西明</v>
          </cell>
          <cell r="D23" t="str">
            <v>生产制造部</v>
          </cell>
          <cell r="E23">
            <v>44754</v>
          </cell>
          <cell r="F23" t="str">
            <v>发泡操作工</v>
          </cell>
          <cell r="G23">
            <v>45870</v>
          </cell>
          <cell r="H23">
            <v>26</v>
          </cell>
          <cell r="I23">
            <v>30</v>
          </cell>
        </row>
        <row r="23">
          <cell r="M23">
            <v>110.104573333333</v>
          </cell>
          <cell r="N23">
            <v>3303.1372</v>
          </cell>
          <cell r="O23">
            <v>1719.23076923077</v>
          </cell>
          <cell r="P23">
            <v>200</v>
          </cell>
        </row>
        <row r="23">
          <cell r="R23">
            <v>300</v>
          </cell>
        </row>
        <row r="23">
          <cell r="U23">
            <v>5522.36796923077</v>
          </cell>
        </row>
        <row r="23">
          <cell r="W23">
            <v>282</v>
          </cell>
          <cell r="X23">
            <v>60</v>
          </cell>
        </row>
        <row r="23">
          <cell r="AA23">
            <v>240</v>
          </cell>
          <cell r="AB23">
            <v>150</v>
          </cell>
        </row>
        <row r="23">
          <cell r="AD23">
            <v>300</v>
          </cell>
        </row>
        <row r="23">
          <cell r="AF23">
            <v>600</v>
          </cell>
          <cell r="AG23">
            <v>-10</v>
          </cell>
        </row>
        <row r="23">
          <cell r="AJ23">
            <v>-10</v>
          </cell>
        </row>
        <row r="23">
          <cell r="AM23">
            <v>7134.37</v>
          </cell>
          <cell r="AN23">
            <v>344.64</v>
          </cell>
          <cell r="AO23">
            <v>86.16</v>
          </cell>
          <cell r="AP23">
            <v>12.92</v>
          </cell>
          <cell r="AQ23">
            <v>15</v>
          </cell>
        </row>
        <row r="23">
          <cell r="AY23">
            <v>6675.65</v>
          </cell>
          <cell r="AZ23">
            <v>50.72</v>
          </cell>
        </row>
        <row r="23">
          <cell r="BB23">
            <v>0</v>
          </cell>
          <cell r="BC23">
            <v>0</v>
          </cell>
        </row>
        <row r="23">
          <cell r="BJ23">
            <v>6624.93</v>
          </cell>
        </row>
        <row r="23">
          <cell r="BM23">
            <v>22.6487936507936</v>
          </cell>
          <cell r="BN23">
            <v>21.0315238095238</v>
          </cell>
          <cell r="BO23" t="str">
            <v>430221197210013518</v>
          </cell>
          <cell r="BP23" t="str">
            <v>劳务工</v>
          </cell>
          <cell r="BQ23">
            <v>443.72</v>
          </cell>
          <cell r="BR23" t="str">
            <v>430221197210013518</v>
          </cell>
          <cell r="BS23" t="str">
            <v>鑫起</v>
          </cell>
        </row>
        <row r="24">
          <cell r="C24" t="str">
            <v>陈爱军</v>
          </cell>
          <cell r="D24" t="str">
            <v>生产制造部</v>
          </cell>
          <cell r="E24">
            <v>44803</v>
          </cell>
          <cell r="F24" t="str">
            <v>发泡操作工</v>
          </cell>
          <cell r="G24">
            <v>45870</v>
          </cell>
          <cell r="H24">
            <v>26</v>
          </cell>
          <cell r="I24">
            <v>30</v>
          </cell>
        </row>
        <row r="24">
          <cell r="M24">
            <v>110.104573333333</v>
          </cell>
          <cell r="N24">
            <v>3303.1372</v>
          </cell>
          <cell r="O24">
            <v>1719.23076923077</v>
          </cell>
          <cell r="P24">
            <v>100</v>
          </cell>
        </row>
        <row r="24">
          <cell r="R24">
            <v>300</v>
          </cell>
        </row>
        <row r="24">
          <cell r="U24">
            <v>5422.36796923077</v>
          </cell>
        </row>
        <row r="24">
          <cell r="W24">
            <v>273</v>
          </cell>
          <cell r="X24">
            <v>40</v>
          </cell>
        </row>
        <row r="24">
          <cell r="AA24">
            <v>240</v>
          </cell>
          <cell r="AB24">
            <v>150</v>
          </cell>
        </row>
        <row r="24">
          <cell r="AD24">
            <v>200</v>
          </cell>
        </row>
        <row r="24">
          <cell r="AF24">
            <v>600</v>
          </cell>
        </row>
        <row r="24">
          <cell r="AM24">
            <v>6925.37</v>
          </cell>
          <cell r="AN24">
            <v>344.64</v>
          </cell>
          <cell r="AO24">
            <v>86.16</v>
          </cell>
          <cell r="AP24">
            <v>12.92</v>
          </cell>
          <cell r="AQ24">
            <v>15</v>
          </cell>
        </row>
        <row r="24">
          <cell r="AY24">
            <v>6466.65</v>
          </cell>
          <cell r="AZ24">
            <v>44.45</v>
          </cell>
        </row>
        <row r="24">
          <cell r="BB24">
            <v>0</v>
          </cell>
          <cell r="BC24">
            <v>0</v>
          </cell>
        </row>
        <row r="24">
          <cell r="BJ24">
            <v>6422.2</v>
          </cell>
        </row>
        <row r="24">
          <cell r="BM24">
            <v>21.9853015873016</v>
          </cell>
          <cell r="BN24">
            <v>20.3879365079365</v>
          </cell>
          <cell r="BO24" t="str">
            <v>432621197509014113</v>
          </cell>
          <cell r="BP24" t="str">
            <v>劳务工</v>
          </cell>
          <cell r="BQ24">
            <v>443.72</v>
          </cell>
          <cell r="BR24" t="str">
            <v>432621197509014113</v>
          </cell>
          <cell r="BS24" t="str">
            <v>鑫起</v>
          </cell>
        </row>
        <row r="25">
          <cell r="C25" t="str">
            <v>肖春菊</v>
          </cell>
          <cell r="D25" t="str">
            <v>生产制造部</v>
          </cell>
          <cell r="E25">
            <v>44805</v>
          </cell>
          <cell r="F25" t="str">
            <v>发泡操作工</v>
          </cell>
          <cell r="G25">
            <v>45870</v>
          </cell>
          <cell r="H25">
            <v>26</v>
          </cell>
          <cell r="I25">
            <v>30</v>
          </cell>
        </row>
        <row r="25">
          <cell r="M25">
            <v>119.336757013333</v>
          </cell>
          <cell r="N25">
            <v>3580.1027104</v>
          </cell>
          <cell r="O25">
            <v>1719.23076923077</v>
          </cell>
          <cell r="P25">
            <v>100</v>
          </cell>
        </row>
        <row r="25">
          <cell r="R25">
            <v>300</v>
          </cell>
        </row>
        <row r="25">
          <cell r="U25">
            <v>5699.33347963077</v>
          </cell>
        </row>
        <row r="25">
          <cell r="W25">
            <v>270</v>
          </cell>
          <cell r="X25">
            <v>40</v>
          </cell>
        </row>
        <row r="25">
          <cell r="AA25">
            <v>240</v>
          </cell>
          <cell r="AB25">
            <v>150</v>
          </cell>
        </row>
        <row r="25">
          <cell r="AD25">
            <v>200</v>
          </cell>
        </row>
        <row r="25">
          <cell r="AF25">
            <v>600</v>
          </cell>
        </row>
        <row r="25">
          <cell r="AM25">
            <v>7199.33</v>
          </cell>
          <cell r="AN25">
            <v>344.64</v>
          </cell>
          <cell r="AO25">
            <v>86.16</v>
          </cell>
          <cell r="AP25">
            <v>12.92</v>
          </cell>
          <cell r="AQ25">
            <v>15</v>
          </cell>
        </row>
        <row r="25">
          <cell r="AY25">
            <v>6740.61</v>
          </cell>
          <cell r="AZ25">
            <v>52.67</v>
          </cell>
        </row>
        <row r="25">
          <cell r="BB25">
            <v>0</v>
          </cell>
          <cell r="BC25">
            <v>0</v>
          </cell>
        </row>
        <row r="25">
          <cell r="BJ25">
            <v>6687.94</v>
          </cell>
        </row>
        <row r="25">
          <cell r="BM25">
            <v>22.8550158730159</v>
          </cell>
          <cell r="BN25">
            <v>21.2315555555556</v>
          </cell>
          <cell r="BO25" t="str">
            <v>430523198203022321</v>
          </cell>
          <cell r="BP25" t="str">
            <v>劳务工</v>
          </cell>
          <cell r="BQ25">
            <v>443.72</v>
          </cell>
          <cell r="BR25" t="str">
            <v>430523198203022321</v>
          </cell>
          <cell r="BS25" t="str">
            <v>鑫起</v>
          </cell>
        </row>
        <row r="26">
          <cell r="C26" t="str">
            <v>史双宇</v>
          </cell>
          <cell r="D26" t="str">
            <v>生产制造部</v>
          </cell>
          <cell r="E26">
            <v>45573</v>
          </cell>
          <cell r="F26" t="str">
            <v>发泡操作工</v>
          </cell>
          <cell r="G26">
            <v>45870</v>
          </cell>
          <cell r="H26">
            <v>26</v>
          </cell>
          <cell r="I26">
            <v>29</v>
          </cell>
        </row>
        <row r="26">
          <cell r="M26">
            <v>88.17393</v>
          </cell>
          <cell r="N26">
            <v>2557.04397</v>
          </cell>
          <cell r="O26">
            <v>1661.92307692308</v>
          </cell>
          <cell r="P26">
            <v>100</v>
          </cell>
        </row>
        <row r="26">
          <cell r="R26">
            <v>300</v>
          </cell>
        </row>
        <row r="26">
          <cell r="U26">
            <v>4618.96704692308</v>
          </cell>
        </row>
        <row r="26">
          <cell r="W26">
            <v>270</v>
          </cell>
        </row>
        <row r="26">
          <cell r="AA26">
            <v>232</v>
          </cell>
          <cell r="AB26">
            <v>150</v>
          </cell>
        </row>
        <row r="26">
          <cell r="AD26">
            <v>800</v>
          </cell>
        </row>
        <row r="26">
          <cell r="AF26">
            <v>580</v>
          </cell>
        </row>
        <row r="26">
          <cell r="AJ26">
            <v>-20</v>
          </cell>
        </row>
        <row r="26">
          <cell r="AM26">
            <v>6630.97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6">
          <cell r="AY26">
            <v>6630.97</v>
          </cell>
          <cell r="AZ26">
            <v>0</v>
          </cell>
        </row>
        <row r="26">
          <cell r="BB26">
            <v>0</v>
          </cell>
          <cell r="BC26">
            <v>0</v>
          </cell>
          <cell r="BD26">
            <v>187.67</v>
          </cell>
        </row>
        <row r="26">
          <cell r="BJ26">
            <v>6443.3</v>
          </cell>
        </row>
        <row r="26">
          <cell r="BM26">
            <v>21.7765845648604</v>
          </cell>
          <cell r="BN26">
            <v>21.16026272578</v>
          </cell>
        </row>
        <row r="26">
          <cell r="BP26" t="str">
            <v>劳务工-劳务发放</v>
          </cell>
          <cell r="BQ26">
            <v>0</v>
          </cell>
          <cell r="BR26" t="str">
            <v>430321199107192217</v>
          </cell>
          <cell r="BS26" t="str">
            <v>湖南诚展</v>
          </cell>
        </row>
        <row r="27">
          <cell r="C27" t="str">
            <v>谢桂华</v>
          </cell>
          <cell r="D27" t="str">
            <v>生产制造部</v>
          </cell>
          <cell r="E27">
            <v>45579</v>
          </cell>
          <cell r="F27" t="str">
            <v>发泡操作工</v>
          </cell>
          <cell r="G27">
            <v>45870</v>
          </cell>
          <cell r="H27">
            <v>26</v>
          </cell>
          <cell r="I27">
            <v>28</v>
          </cell>
        </row>
        <row r="27">
          <cell r="M27">
            <v>98.0970386071429</v>
          </cell>
          <cell r="N27">
            <v>2746.717081</v>
          </cell>
          <cell r="O27">
            <v>1604.61538461538</v>
          </cell>
          <cell r="P27">
            <v>100</v>
          </cell>
        </row>
        <row r="27">
          <cell r="R27">
            <v>200</v>
          </cell>
        </row>
        <row r="27">
          <cell r="U27">
            <v>4651.33246561538</v>
          </cell>
        </row>
        <row r="27">
          <cell r="W27">
            <v>270</v>
          </cell>
        </row>
        <row r="27">
          <cell r="AA27">
            <v>224</v>
          </cell>
          <cell r="AB27">
            <v>150</v>
          </cell>
        </row>
        <row r="27">
          <cell r="AD27">
            <v>200</v>
          </cell>
        </row>
        <row r="27">
          <cell r="AF27">
            <v>560</v>
          </cell>
        </row>
        <row r="27">
          <cell r="AJ27">
            <v>-30</v>
          </cell>
        </row>
        <row r="27">
          <cell r="AM27">
            <v>6025.33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7">
          <cell r="AY27">
            <v>6025.33</v>
          </cell>
          <cell r="AZ27">
            <v>0</v>
          </cell>
        </row>
        <row r="27">
          <cell r="BB27">
            <v>0</v>
          </cell>
          <cell r="BC27">
            <v>0</v>
          </cell>
        </row>
        <row r="27">
          <cell r="BJ27">
            <v>6025.33</v>
          </cell>
        </row>
        <row r="27">
          <cell r="BM27">
            <v>20.4943197278912</v>
          </cell>
          <cell r="BN27">
            <v>20.4943197278912</v>
          </cell>
        </row>
        <row r="27">
          <cell r="BP27" t="str">
            <v>劳务工-劳务发放</v>
          </cell>
          <cell r="BQ27">
            <v>0</v>
          </cell>
          <cell r="BR27" t="str">
            <v>430203197507056022</v>
          </cell>
          <cell r="BS27" t="str">
            <v>湖南诚展</v>
          </cell>
        </row>
        <row r="28">
          <cell r="C28" t="str">
            <v>张忠宝</v>
          </cell>
          <cell r="D28" t="str">
            <v>生产制造部</v>
          </cell>
          <cell r="E28">
            <v>45587</v>
          </cell>
          <cell r="F28" t="str">
            <v>发泡操作工</v>
          </cell>
          <cell r="G28">
            <v>45870</v>
          </cell>
          <cell r="H28">
            <v>26</v>
          </cell>
          <cell r="I28">
            <v>30</v>
          </cell>
        </row>
        <row r="28">
          <cell r="M28">
            <v>103.0877</v>
          </cell>
          <cell r="N28">
            <v>3092.631</v>
          </cell>
          <cell r="O28">
            <v>1719.23076923077</v>
          </cell>
          <cell r="P28">
            <v>0</v>
          </cell>
        </row>
        <row r="28">
          <cell r="R28">
            <v>300</v>
          </cell>
        </row>
        <row r="28">
          <cell r="U28">
            <v>5111.86176923077</v>
          </cell>
        </row>
        <row r="28">
          <cell r="W28">
            <v>288</v>
          </cell>
        </row>
        <row r="28">
          <cell r="Z28">
            <v>500</v>
          </cell>
          <cell r="AA28">
            <v>240</v>
          </cell>
          <cell r="AB28">
            <v>150</v>
          </cell>
        </row>
        <row r="28">
          <cell r="AD28">
            <v>200</v>
          </cell>
        </row>
        <row r="28">
          <cell r="AF28">
            <v>600</v>
          </cell>
          <cell r="AG28">
            <v>-80</v>
          </cell>
        </row>
        <row r="28">
          <cell r="AM28">
            <v>7009.86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8">
          <cell r="AY28">
            <v>7009.86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7009.86</v>
          </cell>
        </row>
        <row r="28">
          <cell r="BM28">
            <v>22.2535238095238</v>
          </cell>
          <cell r="BN28">
            <v>22.2535238095238</v>
          </cell>
        </row>
        <row r="28">
          <cell r="BP28" t="str">
            <v>劳务工-劳务发放</v>
          </cell>
          <cell r="BQ28">
            <v>0</v>
          </cell>
          <cell r="BR28" t="str">
            <v>513021198108216753</v>
          </cell>
          <cell r="BS28" t="str">
            <v>湖南诚展</v>
          </cell>
        </row>
        <row r="29">
          <cell r="C29" t="str">
            <v>李力争</v>
          </cell>
          <cell r="D29" t="str">
            <v>生产制造部</v>
          </cell>
          <cell r="E29">
            <v>45643</v>
          </cell>
          <cell r="F29" t="str">
            <v>发泡操作工</v>
          </cell>
          <cell r="G29">
            <v>45870</v>
          </cell>
          <cell r="H29">
            <v>26</v>
          </cell>
          <cell r="I29">
            <v>26.8</v>
          </cell>
        </row>
        <row r="29">
          <cell r="M29">
            <v>109.480732537313</v>
          </cell>
          <cell r="N29">
            <v>2934.083632</v>
          </cell>
          <cell r="O29">
            <v>1535.84615384615</v>
          </cell>
          <cell r="P29">
            <v>100</v>
          </cell>
        </row>
        <row r="29">
          <cell r="R29">
            <v>200</v>
          </cell>
        </row>
        <row r="29">
          <cell r="U29">
            <v>4769.92978584615</v>
          </cell>
        </row>
        <row r="29">
          <cell r="W29">
            <v>270</v>
          </cell>
        </row>
        <row r="29">
          <cell r="AA29">
            <v>214.4</v>
          </cell>
          <cell r="AB29">
            <v>150</v>
          </cell>
        </row>
        <row r="29">
          <cell r="AD29">
            <v>800</v>
          </cell>
        </row>
        <row r="29">
          <cell r="AF29">
            <v>532</v>
          </cell>
        </row>
        <row r="29">
          <cell r="AJ29">
            <v>-10</v>
          </cell>
        </row>
        <row r="29">
          <cell r="AM29">
            <v>6726.33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29">
          <cell r="AY29">
            <v>6726.33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6726.33</v>
          </cell>
        </row>
        <row r="29">
          <cell r="BM29">
            <v>23.903091684435</v>
          </cell>
          <cell r="BN29">
            <v>23.903091684435</v>
          </cell>
        </row>
        <row r="29">
          <cell r="BP29" t="str">
            <v>劳务工-劳务发放</v>
          </cell>
          <cell r="BQ29">
            <v>0</v>
          </cell>
          <cell r="BR29" t="str">
            <v>430221197702135618</v>
          </cell>
          <cell r="BS29" t="str">
            <v>湖南诚展</v>
          </cell>
        </row>
        <row r="30">
          <cell r="C30" t="str">
            <v>唐亮</v>
          </cell>
          <cell r="D30" t="str">
            <v>生产制造部</v>
          </cell>
          <cell r="E30">
            <v>45587</v>
          </cell>
          <cell r="F30" t="str">
            <v>发泡操作工</v>
          </cell>
          <cell r="G30">
            <v>45870</v>
          </cell>
          <cell r="H30">
            <v>26</v>
          </cell>
          <cell r="I30">
            <v>30</v>
          </cell>
        </row>
        <row r="30">
          <cell r="M30">
            <v>110.104573333333</v>
          </cell>
          <cell r="N30">
            <v>3303.1372</v>
          </cell>
          <cell r="O30">
            <v>1719.23076923077</v>
          </cell>
          <cell r="P30">
            <v>300</v>
          </cell>
        </row>
        <row r="30">
          <cell r="R30">
            <v>300</v>
          </cell>
        </row>
        <row r="30">
          <cell r="U30">
            <v>5622.36796923077</v>
          </cell>
        </row>
        <row r="30">
          <cell r="W30">
            <v>282</v>
          </cell>
        </row>
        <row r="30">
          <cell r="AA30">
            <v>240</v>
          </cell>
          <cell r="AB30">
            <v>150</v>
          </cell>
        </row>
        <row r="30">
          <cell r="AD30">
            <v>300</v>
          </cell>
        </row>
        <row r="30">
          <cell r="AF30">
            <v>600</v>
          </cell>
        </row>
        <row r="30">
          <cell r="AJ30">
            <v>-10</v>
          </cell>
        </row>
        <row r="30">
          <cell r="AM30">
            <v>7184.37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7184.37</v>
          </cell>
          <cell r="AZ30">
            <v>0</v>
          </cell>
        </row>
        <row r="30">
          <cell r="BB30">
            <v>0</v>
          </cell>
          <cell r="BC30">
            <v>0</v>
          </cell>
        </row>
        <row r="30">
          <cell r="BJ30">
            <v>7184.37</v>
          </cell>
        </row>
        <row r="30">
          <cell r="BM30">
            <v>22.8075238095238</v>
          </cell>
          <cell r="BN30">
            <v>22.8075238095238</v>
          </cell>
        </row>
        <row r="30">
          <cell r="BP30" t="str">
            <v>劳务工-劳务发放</v>
          </cell>
          <cell r="BQ30">
            <v>0</v>
          </cell>
          <cell r="BR30" t="str">
            <v>430221197802277138</v>
          </cell>
          <cell r="BS30" t="str">
            <v>湖南诚展</v>
          </cell>
        </row>
        <row r="31">
          <cell r="C31" t="str">
            <v>谭金祥</v>
          </cell>
          <cell r="D31" t="str">
            <v>生产制造部</v>
          </cell>
          <cell r="E31">
            <v>45703</v>
          </cell>
          <cell r="F31" t="str">
            <v>发泡操作工</v>
          </cell>
          <cell r="G31">
            <v>45870</v>
          </cell>
          <cell r="H31">
            <v>26</v>
          </cell>
          <cell r="I31">
            <v>29</v>
          </cell>
        </row>
        <row r="31">
          <cell r="M31">
            <v>99.4997689655172</v>
          </cell>
          <cell r="N31">
            <v>2885.4933</v>
          </cell>
          <cell r="O31">
            <v>1661.92307692308</v>
          </cell>
          <cell r="P31">
            <v>100</v>
          </cell>
        </row>
        <row r="31">
          <cell r="R31">
            <v>300</v>
          </cell>
        </row>
        <row r="31">
          <cell r="U31">
            <v>4947.41637692308</v>
          </cell>
        </row>
        <row r="31">
          <cell r="W31">
            <v>270</v>
          </cell>
        </row>
        <row r="31">
          <cell r="AA31">
            <v>232</v>
          </cell>
          <cell r="AB31">
            <v>150</v>
          </cell>
        </row>
        <row r="31">
          <cell r="AD31">
            <v>200</v>
          </cell>
        </row>
        <row r="31">
          <cell r="AF31">
            <v>580</v>
          </cell>
        </row>
        <row r="31">
          <cell r="AM31">
            <v>6379.42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6379.42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6379.42</v>
          </cell>
        </row>
        <row r="31">
          <cell r="BM31">
            <v>20.9504761904762</v>
          </cell>
          <cell r="BN31">
            <v>20.9504761904762</v>
          </cell>
        </row>
        <row r="31">
          <cell r="BP31" t="str">
            <v>劳务工-劳务发放</v>
          </cell>
          <cell r="BQ31">
            <v>0</v>
          </cell>
          <cell r="BR31" t="str">
            <v>430221197510122919</v>
          </cell>
          <cell r="BS31" t="str">
            <v>湖南诚展</v>
          </cell>
        </row>
        <row r="32">
          <cell r="C32" t="str">
            <v>李水平</v>
          </cell>
          <cell r="D32" t="str">
            <v>生产制造部</v>
          </cell>
          <cell r="E32">
            <v>45734</v>
          </cell>
          <cell r="F32" t="str">
            <v>发泡操作工</v>
          </cell>
          <cell r="G32">
            <v>45870</v>
          </cell>
          <cell r="H32">
            <v>26</v>
          </cell>
          <cell r="I32">
            <v>27.5</v>
          </cell>
        </row>
        <row r="32">
          <cell r="N32">
            <v>3033.3391</v>
          </cell>
          <cell r="O32">
            <v>1575.96153846154</v>
          </cell>
          <cell r="P32">
            <v>50</v>
          </cell>
        </row>
        <row r="32">
          <cell r="R32">
            <v>150</v>
          </cell>
        </row>
        <row r="32">
          <cell r="U32">
            <v>4809.30063846154</v>
          </cell>
        </row>
        <row r="32">
          <cell r="W32">
            <v>270</v>
          </cell>
        </row>
        <row r="32">
          <cell r="AA32">
            <v>220</v>
          </cell>
          <cell r="AB32">
            <v>150</v>
          </cell>
        </row>
        <row r="32">
          <cell r="AD32">
            <v>500</v>
          </cell>
        </row>
        <row r="32">
          <cell r="AF32">
            <v>540</v>
          </cell>
          <cell r="AG32">
            <v>-20</v>
          </cell>
        </row>
        <row r="32">
          <cell r="AJ32">
            <v>-10</v>
          </cell>
        </row>
        <row r="32">
          <cell r="AM32">
            <v>6459.3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6459.3</v>
          </cell>
          <cell r="AZ32">
            <v>0</v>
          </cell>
        </row>
        <row r="32">
          <cell r="BB32">
            <v>0</v>
          </cell>
          <cell r="BC32">
            <v>0</v>
          </cell>
        </row>
        <row r="32">
          <cell r="BJ32">
            <v>6459.3</v>
          </cell>
        </row>
        <row r="32">
          <cell r="BM32">
            <v>22.3698701298701</v>
          </cell>
          <cell r="BN32">
            <v>22.3698701298701</v>
          </cell>
        </row>
        <row r="32">
          <cell r="BP32" t="str">
            <v>劳务工-劳务发放</v>
          </cell>
          <cell r="BQ32">
            <v>0</v>
          </cell>
          <cell r="BR32" t="str">
            <v>433122197802032011</v>
          </cell>
          <cell r="BS32" t="str">
            <v>湖南诚展</v>
          </cell>
        </row>
        <row r="33">
          <cell r="C33" t="str">
            <v>吴明贵</v>
          </cell>
          <cell r="D33" t="str">
            <v>生产制造部</v>
          </cell>
          <cell r="E33">
            <v>45736</v>
          </cell>
          <cell r="F33" t="str">
            <v>发泡操作工</v>
          </cell>
          <cell r="G33">
            <v>45870</v>
          </cell>
          <cell r="H33">
            <v>26</v>
          </cell>
          <cell r="I33">
            <v>29</v>
          </cell>
        </row>
        <row r="33">
          <cell r="N33">
            <v>3205.09796</v>
          </cell>
          <cell r="O33">
            <v>1661.92307692308</v>
          </cell>
          <cell r="P33">
            <v>0</v>
          </cell>
        </row>
        <row r="33">
          <cell r="R33">
            <v>300</v>
          </cell>
        </row>
        <row r="33">
          <cell r="U33">
            <v>5167.02103692308</v>
          </cell>
        </row>
        <row r="33">
          <cell r="W33">
            <v>261</v>
          </cell>
        </row>
        <row r="33">
          <cell r="AA33">
            <v>232</v>
          </cell>
          <cell r="AB33">
            <v>150</v>
          </cell>
        </row>
        <row r="33">
          <cell r="AD33">
            <v>500</v>
          </cell>
        </row>
        <row r="33">
          <cell r="AF33">
            <v>580</v>
          </cell>
          <cell r="AG33">
            <v>-20</v>
          </cell>
        </row>
        <row r="33">
          <cell r="AM33">
            <v>6870.02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6870.02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6870.02</v>
          </cell>
        </row>
        <row r="33">
          <cell r="BM33">
            <v>22.5616420361248</v>
          </cell>
          <cell r="BN33">
            <v>22.5616420361248</v>
          </cell>
        </row>
        <row r="33">
          <cell r="BP33" t="str">
            <v>劳务工-劳务发放</v>
          </cell>
          <cell r="BQ33">
            <v>0</v>
          </cell>
          <cell r="BR33" t="str">
            <v>530622199804213614</v>
          </cell>
          <cell r="BS33" t="str">
            <v>湖南诚展</v>
          </cell>
        </row>
        <row r="34">
          <cell r="C34" t="str">
            <v>刘俊杰</v>
          </cell>
          <cell r="D34" t="str">
            <v>生产制造部</v>
          </cell>
          <cell r="E34">
            <v>45727</v>
          </cell>
          <cell r="F34" t="str">
            <v>发泡操作工</v>
          </cell>
          <cell r="G34">
            <v>45870</v>
          </cell>
          <cell r="H34">
            <v>26</v>
          </cell>
          <cell r="I34">
            <v>27</v>
          </cell>
        </row>
        <row r="34">
          <cell r="N34">
            <v>3008.25872</v>
          </cell>
          <cell r="O34">
            <v>1547.30769230769</v>
          </cell>
          <cell r="P34">
            <v>0</v>
          </cell>
        </row>
        <row r="34">
          <cell r="R34">
            <v>0</v>
          </cell>
        </row>
        <row r="34">
          <cell r="U34">
            <v>4555.56641230769</v>
          </cell>
        </row>
        <row r="34">
          <cell r="W34">
            <v>237</v>
          </cell>
        </row>
        <row r="34">
          <cell r="AA34">
            <v>216</v>
          </cell>
          <cell r="AB34">
            <v>150</v>
          </cell>
        </row>
        <row r="34">
          <cell r="AD34">
            <v>400</v>
          </cell>
        </row>
        <row r="34">
          <cell r="AF34">
            <v>540</v>
          </cell>
          <cell r="AG34">
            <v>-5</v>
          </cell>
        </row>
        <row r="34">
          <cell r="AI34">
            <v>-337.449363874644</v>
          </cell>
          <cell r="AJ34">
            <v>-30</v>
          </cell>
        </row>
        <row r="34">
          <cell r="AM34">
            <v>5726.12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5726.12</v>
          </cell>
          <cell r="AZ34">
            <v>0</v>
          </cell>
        </row>
        <row r="34">
          <cell r="BB34">
            <v>0</v>
          </cell>
          <cell r="BC34">
            <v>0</v>
          </cell>
          <cell r="BD34">
            <v>230.45</v>
          </cell>
        </row>
        <row r="34">
          <cell r="BJ34">
            <v>5495.67</v>
          </cell>
        </row>
        <row r="34">
          <cell r="BM34">
            <v>20.1979541446208</v>
          </cell>
          <cell r="BN34">
            <v>19.3850793650794</v>
          </cell>
        </row>
        <row r="34">
          <cell r="BP34" t="str">
            <v>劳务工-劳务发放</v>
          </cell>
          <cell r="BQ34">
            <v>0</v>
          </cell>
          <cell r="BR34" t="str">
            <v>430424200310142696</v>
          </cell>
          <cell r="BS34" t="str">
            <v>湘潭思泉</v>
          </cell>
        </row>
        <row r="35">
          <cell r="C35" t="str">
            <v>瞿芬</v>
          </cell>
          <cell r="D35" t="str">
            <v>生产制造部</v>
          </cell>
          <cell r="E35">
            <v>45727</v>
          </cell>
          <cell r="F35" t="str">
            <v>发泡操作工</v>
          </cell>
          <cell r="G35">
            <v>45870</v>
          </cell>
          <cell r="H35">
            <v>26</v>
          </cell>
          <cell r="I35">
            <v>27</v>
          </cell>
        </row>
        <row r="35">
          <cell r="N35">
            <v>3252.2651395</v>
          </cell>
          <cell r="O35">
            <v>1547.30769230769</v>
          </cell>
          <cell r="P35">
            <v>200</v>
          </cell>
        </row>
        <row r="35">
          <cell r="R35">
            <v>0</v>
          </cell>
        </row>
        <row r="35">
          <cell r="U35">
            <v>4999.57283180769</v>
          </cell>
        </row>
        <row r="35">
          <cell r="W35">
            <v>270</v>
          </cell>
        </row>
        <row r="35">
          <cell r="AA35">
            <v>216</v>
          </cell>
          <cell r="AB35">
            <v>150</v>
          </cell>
        </row>
        <row r="35">
          <cell r="AD35">
            <v>200</v>
          </cell>
        </row>
        <row r="35">
          <cell r="AF35">
            <v>540</v>
          </cell>
        </row>
        <row r="35">
          <cell r="AJ35">
            <v>-20</v>
          </cell>
        </row>
        <row r="35">
          <cell r="AM35">
            <v>6355.57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6355.57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6355.57</v>
          </cell>
        </row>
        <row r="35">
          <cell r="BM35">
            <v>22.4182363315697</v>
          </cell>
          <cell r="BN35">
            <v>22.4182363315697</v>
          </cell>
        </row>
        <row r="35">
          <cell r="BP35" t="str">
            <v>劳务工-劳务发放</v>
          </cell>
          <cell r="BQ35">
            <v>0</v>
          </cell>
          <cell r="BR35" t="str">
            <v>430321199103089028</v>
          </cell>
          <cell r="BS35" t="str">
            <v>湘潭思泉</v>
          </cell>
        </row>
        <row r="36">
          <cell r="C36" t="str">
            <v>瞿欢</v>
          </cell>
          <cell r="D36" t="str">
            <v>生产制造部</v>
          </cell>
          <cell r="E36">
            <v>45727</v>
          </cell>
          <cell r="F36" t="str">
            <v>发泡操作工</v>
          </cell>
          <cell r="G36">
            <v>45870</v>
          </cell>
          <cell r="H36">
            <v>26</v>
          </cell>
          <cell r="I36">
            <v>29</v>
          </cell>
        </row>
        <row r="36">
          <cell r="N36">
            <v>2579.1429372</v>
          </cell>
          <cell r="O36">
            <v>1661.92307692308</v>
          </cell>
          <cell r="P36">
            <v>100</v>
          </cell>
        </row>
        <row r="36">
          <cell r="R36">
            <v>100</v>
          </cell>
        </row>
        <row r="36">
          <cell r="U36">
            <v>4441.06601412308</v>
          </cell>
        </row>
        <row r="36">
          <cell r="W36">
            <v>267</v>
          </cell>
        </row>
        <row r="36">
          <cell r="AA36">
            <v>232</v>
          </cell>
          <cell r="AB36">
            <v>150</v>
          </cell>
        </row>
        <row r="36">
          <cell r="AD36">
            <v>200</v>
          </cell>
        </row>
        <row r="36">
          <cell r="AF36">
            <v>572</v>
          </cell>
        </row>
        <row r="36">
          <cell r="AJ36">
            <v>-10</v>
          </cell>
        </row>
        <row r="36">
          <cell r="AM36">
            <v>5852.07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5852.07</v>
          </cell>
          <cell r="AZ36">
            <v>0</v>
          </cell>
        </row>
        <row r="36">
          <cell r="BB36">
            <v>0</v>
          </cell>
          <cell r="BC36">
            <v>0</v>
          </cell>
        </row>
        <row r="36">
          <cell r="BJ36">
            <v>5852.07</v>
          </cell>
        </row>
        <row r="36">
          <cell r="BM36">
            <v>19.2186206896552</v>
          </cell>
          <cell r="BN36">
            <v>19.2186206896552</v>
          </cell>
        </row>
        <row r="36">
          <cell r="BP36" t="str">
            <v>劳务工-劳务发放</v>
          </cell>
          <cell r="BQ36">
            <v>0</v>
          </cell>
          <cell r="BR36" t="str">
            <v>430321199711089021</v>
          </cell>
          <cell r="BS36" t="str">
            <v>湘潭思泉</v>
          </cell>
        </row>
        <row r="37">
          <cell r="C37" t="str">
            <v>周孝勇</v>
          </cell>
          <cell r="D37" t="str">
            <v>生产制造部</v>
          </cell>
          <cell r="E37">
            <v>45729</v>
          </cell>
          <cell r="F37" t="str">
            <v>发泡操作工</v>
          </cell>
          <cell r="G37">
            <v>45870</v>
          </cell>
          <cell r="H37">
            <v>26</v>
          </cell>
          <cell r="I37">
            <v>25.6</v>
          </cell>
        </row>
        <row r="37">
          <cell r="N37">
            <v>2770.988544</v>
          </cell>
          <cell r="O37">
            <v>1467.07692307692</v>
          </cell>
          <cell r="P37">
            <v>50</v>
          </cell>
        </row>
        <row r="37">
          <cell r="R37">
            <v>0</v>
          </cell>
        </row>
        <row r="37">
          <cell r="U37">
            <v>4288.06546707692</v>
          </cell>
        </row>
        <row r="37">
          <cell r="W37">
            <v>270</v>
          </cell>
        </row>
        <row r="37">
          <cell r="AA37">
            <v>204.8</v>
          </cell>
          <cell r="AB37">
            <v>150</v>
          </cell>
        </row>
        <row r="37">
          <cell r="AD37">
            <v>200</v>
          </cell>
        </row>
        <row r="37">
          <cell r="AF37">
            <v>504</v>
          </cell>
        </row>
        <row r="37">
          <cell r="AJ37">
            <v>-10</v>
          </cell>
        </row>
        <row r="37">
          <cell r="AM37">
            <v>5606.87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5606.87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5606.87</v>
          </cell>
        </row>
        <row r="37">
          <cell r="BM37">
            <v>20.8588913690476</v>
          </cell>
          <cell r="BN37">
            <v>20.8588913690476</v>
          </cell>
        </row>
        <row r="37">
          <cell r="BP37" t="str">
            <v>劳务工-劳务发放</v>
          </cell>
          <cell r="BQ37">
            <v>0</v>
          </cell>
          <cell r="BR37" t="str">
            <v>421023198401035256</v>
          </cell>
          <cell r="BS37" t="str">
            <v>东方人才</v>
          </cell>
        </row>
        <row r="38">
          <cell r="C38" t="str">
            <v>游围广</v>
          </cell>
          <cell r="D38" t="str">
            <v>生产制造部</v>
          </cell>
          <cell r="E38">
            <v>45747</v>
          </cell>
          <cell r="F38" t="str">
            <v>发泡操作工</v>
          </cell>
          <cell r="G38">
            <v>45870</v>
          </cell>
          <cell r="H38">
            <v>26</v>
          </cell>
          <cell r="I38">
            <v>27</v>
          </cell>
        </row>
        <row r="38">
          <cell r="N38">
            <v>2959.61948</v>
          </cell>
          <cell r="O38">
            <v>1547.30769230769</v>
          </cell>
          <cell r="P38">
            <v>0</v>
          </cell>
        </row>
        <row r="38">
          <cell r="R38">
            <v>0</v>
          </cell>
        </row>
        <row r="38">
          <cell r="U38">
            <v>4506.92717230769</v>
          </cell>
        </row>
        <row r="38">
          <cell r="W38">
            <v>270</v>
          </cell>
        </row>
        <row r="38">
          <cell r="AA38">
            <v>216</v>
          </cell>
          <cell r="AB38">
            <v>150</v>
          </cell>
        </row>
        <row r="38">
          <cell r="AD38">
            <v>200</v>
          </cell>
        </row>
        <row r="38">
          <cell r="AF38">
            <v>540</v>
          </cell>
        </row>
        <row r="38">
          <cell r="AM38">
            <v>5882.93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5882.93</v>
          </cell>
          <cell r="AZ38">
            <v>0</v>
          </cell>
        </row>
        <row r="38">
          <cell r="BB38">
            <v>0</v>
          </cell>
          <cell r="BC38">
            <v>0</v>
          </cell>
        </row>
        <row r="38">
          <cell r="BJ38">
            <v>5882.93</v>
          </cell>
        </row>
        <row r="38">
          <cell r="BL38" t="str">
            <v>2025/8/31离职</v>
          </cell>
          <cell r="BM38">
            <v>20.7510758377425</v>
          </cell>
          <cell r="BN38">
            <v>20.7510758377425</v>
          </cell>
        </row>
        <row r="38">
          <cell r="BP38" t="str">
            <v>劳务工-劳务发放</v>
          </cell>
          <cell r="BQ38">
            <v>0</v>
          </cell>
          <cell r="BR38" t="str">
            <v>320203198309174030</v>
          </cell>
          <cell r="BS38" t="str">
            <v>湘潭思泉</v>
          </cell>
        </row>
        <row r="39">
          <cell r="C39" t="str">
            <v>曾选泽</v>
          </cell>
          <cell r="D39" t="str">
            <v>生产制造部</v>
          </cell>
          <cell r="E39">
            <v>45759</v>
          </cell>
          <cell r="F39" t="str">
            <v>发泡操作工</v>
          </cell>
          <cell r="G39">
            <v>45870</v>
          </cell>
          <cell r="H39">
            <v>26</v>
          </cell>
          <cell r="I39">
            <v>18</v>
          </cell>
        </row>
        <row r="39">
          <cell r="N39">
            <v>1879.66632</v>
          </cell>
          <cell r="O39">
            <v>1031.53846153846</v>
          </cell>
          <cell r="P39">
            <v>0</v>
          </cell>
        </row>
        <row r="39">
          <cell r="R39">
            <v>0</v>
          </cell>
        </row>
        <row r="39">
          <cell r="U39">
            <v>2911.20478153846</v>
          </cell>
        </row>
        <row r="39">
          <cell r="W39">
            <v>252</v>
          </cell>
        </row>
        <row r="39">
          <cell r="AA39">
            <v>144</v>
          </cell>
          <cell r="AB39">
            <v>124.137931034483</v>
          </cell>
        </row>
        <row r="39">
          <cell r="AD39">
            <v>138.461538461538</v>
          </cell>
        </row>
        <row r="39">
          <cell r="AF39">
            <v>360</v>
          </cell>
        </row>
        <row r="39">
          <cell r="AJ39">
            <v>-20</v>
          </cell>
        </row>
        <row r="39">
          <cell r="AM39">
            <v>3909.8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3909.8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3909.8</v>
          </cell>
        </row>
        <row r="39">
          <cell r="BL39" t="str">
            <v>2025/8/23退回</v>
          </cell>
          <cell r="BM39">
            <v>20.6867724867725</v>
          </cell>
          <cell r="BN39">
            <v>20.6867724867725</v>
          </cell>
        </row>
        <row r="39">
          <cell r="BP39" t="str">
            <v>劳务工-劳务发放</v>
          </cell>
          <cell r="BQ39">
            <v>0</v>
          </cell>
          <cell r="BR39" t="str">
            <v>430224198810182976</v>
          </cell>
          <cell r="BS39" t="str">
            <v>湘潭思泉</v>
          </cell>
        </row>
        <row r="40">
          <cell r="C40" t="str">
            <v>刘红勇</v>
          </cell>
          <cell r="D40" t="str">
            <v>生产制造部</v>
          </cell>
          <cell r="E40">
            <v>45774</v>
          </cell>
          <cell r="F40" t="str">
            <v>发泡操作工</v>
          </cell>
          <cell r="G40">
            <v>45870</v>
          </cell>
          <cell r="H40">
            <v>26</v>
          </cell>
          <cell r="I40">
            <v>11.5</v>
          </cell>
        </row>
        <row r="40">
          <cell r="N40">
            <v>1015.55164</v>
          </cell>
          <cell r="O40">
            <v>659.038461538462</v>
          </cell>
          <cell r="P40">
            <v>0</v>
          </cell>
        </row>
        <row r="40">
          <cell r="R40">
            <v>0</v>
          </cell>
        </row>
        <row r="40">
          <cell r="U40">
            <v>1674.59010153846</v>
          </cell>
        </row>
        <row r="40">
          <cell r="W40">
            <v>252</v>
          </cell>
        </row>
        <row r="40">
          <cell r="AA40">
            <v>92</v>
          </cell>
          <cell r="AB40">
            <v>79.3103448275862</v>
          </cell>
        </row>
        <row r="40">
          <cell r="AD40">
            <v>88.4615384615385</v>
          </cell>
        </row>
        <row r="40">
          <cell r="AF40">
            <v>212</v>
          </cell>
        </row>
        <row r="40">
          <cell r="AM40">
            <v>2398.36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2398.36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2398.36</v>
          </cell>
        </row>
        <row r="40">
          <cell r="BL40" t="str">
            <v>2025/8/18退回</v>
          </cell>
          <cell r="BM40">
            <v>19.8621946169772</v>
          </cell>
          <cell r="BN40">
            <v>19.8621946169772</v>
          </cell>
        </row>
        <row r="40">
          <cell r="BP40" t="str">
            <v>劳务工-劳务发放</v>
          </cell>
          <cell r="BQ40">
            <v>0</v>
          </cell>
          <cell r="BR40" t="str">
            <v>430221197903227850</v>
          </cell>
          <cell r="BS40" t="str">
            <v>湖南诚展</v>
          </cell>
        </row>
        <row r="41">
          <cell r="C41" t="str">
            <v>刘顺新</v>
          </cell>
          <cell r="D41" t="str">
            <v>生产制造部</v>
          </cell>
          <cell r="E41">
            <v>45777</v>
          </cell>
          <cell r="F41" t="str">
            <v>发泡操作工</v>
          </cell>
          <cell r="G41">
            <v>45870</v>
          </cell>
          <cell r="H41">
            <v>26</v>
          </cell>
          <cell r="I41">
            <v>27</v>
          </cell>
        </row>
        <row r="41">
          <cell r="N41">
            <v>2999.13948</v>
          </cell>
          <cell r="O41">
            <v>1547.30769230769</v>
          </cell>
          <cell r="P41">
            <v>100</v>
          </cell>
        </row>
        <row r="41">
          <cell r="R41">
            <v>100</v>
          </cell>
        </row>
        <row r="41">
          <cell r="U41">
            <v>4746.44717230769</v>
          </cell>
        </row>
        <row r="41">
          <cell r="W41">
            <v>276</v>
          </cell>
        </row>
        <row r="41">
          <cell r="AA41">
            <v>216</v>
          </cell>
          <cell r="AB41">
            <v>150</v>
          </cell>
        </row>
        <row r="41">
          <cell r="AD41">
            <v>500</v>
          </cell>
        </row>
        <row r="41">
          <cell r="AF41">
            <v>532</v>
          </cell>
          <cell r="AG41">
            <v>50</v>
          </cell>
        </row>
        <row r="41">
          <cell r="AJ41">
            <v>-10</v>
          </cell>
        </row>
        <row r="41">
          <cell r="AM41">
            <v>6460.45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6460.45</v>
          </cell>
          <cell r="AZ41">
            <v>0</v>
          </cell>
        </row>
        <row r="41">
          <cell r="BB41">
            <v>0</v>
          </cell>
          <cell r="BC41">
            <v>0</v>
          </cell>
          <cell r="BD41">
            <v>147.63</v>
          </cell>
        </row>
        <row r="41">
          <cell r="BJ41">
            <v>6312.82</v>
          </cell>
        </row>
        <row r="41">
          <cell r="BM41">
            <v>22.7881834215168</v>
          </cell>
          <cell r="BN41">
            <v>22.267442680776</v>
          </cell>
        </row>
        <row r="41">
          <cell r="BP41" t="str">
            <v>劳务工-劳务发放</v>
          </cell>
          <cell r="BQ41">
            <v>0</v>
          </cell>
          <cell r="BR41" t="str">
            <v>430221199409035617</v>
          </cell>
          <cell r="BS41" t="str">
            <v>湖南诚展</v>
          </cell>
        </row>
        <row r="42">
          <cell r="C42" t="str">
            <v>袁建平</v>
          </cell>
          <cell r="D42" t="str">
            <v>生产制造部</v>
          </cell>
          <cell r="E42">
            <v>45734</v>
          </cell>
          <cell r="F42" t="str">
            <v>发泡操作工</v>
          </cell>
          <cell r="G42">
            <v>45870</v>
          </cell>
          <cell r="H42">
            <v>26</v>
          </cell>
          <cell r="I42">
            <v>20</v>
          </cell>
        </row>
        <row r="42">
          <cell r="N42">
            <v>1852.854</v>
          </cell>
          <cell r="O42">
            <v>1146.15384615385</v>
          </cell>
          <cell r="P42">
            <v>0</v>
          </cell>
        </row>
        <row r="42">
          <cell r="R42">
            <v>0</v>
          </cell>
        </row>
        <row r="42">
          <cell r="U42">
            <v>2999.00784615385</v>
          </cell>
        </row>
        <row r="42">
          <cell r="W42">
            <v>258</v>
          </cell>
        </row>
        <row r="42">
          <cell r="AA42">
            <v>160</v>
          </cell>
          <cell r="AB42">
            <v>137.931034482759</v>
          </cell>
        </row>
        <row r="42">
          <cell r="AD42">
            <v>153.846153846154</v>
          </cell>
        </row>
        <row r="42">
          <cell r="AF42">
            <v>400</v>
          </cell>
        </row>
        <row r="42">
          <cell r="AJ42">
            <v>-20</v>
          </cell>
        </row>
        <row r="42">
          <cell r="AM42">
            <v>4088.79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4088.79</v>
          </cell>
          <cell r="AZ42">
            <v>0</v>
          </cell>
        </row>
        <row r="42">
          <cell r="BB42">
            <v>0</v>
          </cell>
          <cell r="BC42">
            <v>0</v>
          </cell>
          <cell r="BD42">
            <v>127.87</v>
          </cell>
        </row>
        <row r="42">
          <cell r="BJ42">
            <v>3960.92</v>
          </cell>
        </row>
        <row r="42">
          <cell r="BL42" t="str">
            <v>2025/9/4离职</v>
          </cell>
          <cell r="BM42">
            <v>19.4704285714286</v>
          </cell>
          <cell r="BN42">
            <v>18.8615238095238</v>
          </cell>
        </row>
        <row r="42">
          <cell r="BP42" t="str">
            <v>劳务工-劳务发放</v>
          </cell>
          <cell r="BQ42">
            <v>0</v>
          </cell>
          <cell r="BR42" t="str">
            <v>432801197506014017</v>
          </cell>
          <cell r="BS42" t="str">
            <v>德顺</v>
          </cell>
        </row>
        <row r="43">
          <cell r="C43" t="str">
            <v>贺翌昂</v>
          </cell>
          <cell r="D43" t="str">
            <v>生产制造部</v>
          </cell>
          <cell r="E43">
            <v>45739</v>
          </cell>
          <cell r="F43" t="str">
            <v>发泡操作工</v>
          </cell>
          <cell r="G43">
            <v>45870</v>
          </cell>
          <cell r="H43">
            <v>26</v>
          </cell>
          <cell r="I43">
            <v>29</v>
          </cell>
        </row>
        <row r="43">
          <cell r="N43">
            <v>2885.4933</v>
          </cell>
          <cell r="O43">
            <v>1661.92307692308</v>
          </cell>
          <cell r="P43">
            <v>100</v>
          </cell>
        </row>
        <row r="43">
          <cell r="R43">
            <v>300</v>
          </cell>
        </row>
        <row r="43">
          <cell r="U43">
            <v>4947.41637692308</v>
          </cell>
        </row>
        <row r="43">
          <cell r="W43">
            <v>276</v>
          </cell>
        </row>
        <row r="43">
          <cell r="AA43">
            <v>232</v>
          </cell>
          <cell r="AB43">
            <v>150</v>
          </cell>
        </row>
        <row r="43">
          <cell r="AD43">
            <v>300</v>
          </cell>
        </row>
        <row r="43">
          <cell r="AF43">
            <v>580</v>
          </cell>
        </row>
        <row r="43">
          <cell r="AJ43">
            <v>-10</v>
          </cell>
        </row>
        <row r="43">
          <cell r="AM43">
            <v>6475.42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</row>
        <row r="43">
          <cell r="AY43">
            <v>6475.42</v>
          </cell>
          <cell r="AZ43">
            <v>0</v>
          </cell>
        </row>
        <row r="43">
          <cell r="BB43">
            <v>0</v>
          </cell>
          <cell r="BC43">
            <v>0</v>
          </cell>
        </row>
        <row r="43">
          <cell r="BJ43">
            <v>6475.42</v>
          </cell>
        </row>
        <row r="43">
          <cell r="BM43">
            <v>21.2657471264368</v>
          </cell>
          <cell r="BN43">
            <v>21.2657471264368</v>
          </cell>
        </row>
        <row r="43">
          <cell r="BP43" t="str">
            <v>劳务工-劳务发放</v>
          </cell>
          <cell r="BQ43">
            <v>0</v>
          </cell>
          <cell r="BR43" t="str">
            <v>430203197603046035</v>
          </cell>
          <cell r="BS43" t="str">
            <v>德顺</v>
          </cell>
        </row>
        <row r="44">
          <cell r="C44" t="str">
            <v>袁珊珊</v>
          </cell>
          <cell r="D44" t="str">
            <v>生产制造部</v>
          </cell>
          <cell r="E44">
            <v>45739</v>
          </cell>
          <cell r="F44" t="str">
            <v>发泡操作工</v>
          </cell>
          <cell r="G44">
            <v>45870</v>
          </cell>
          <cell r="H44">
            <v>26</v>
          </cell>
          <cell r="I44">
            <v>27</v>
          </cell>
        </row>
        <row r="44">
          <cell r="N44">
            <v>3182.945466</v>
          </cell>
          <cell r="O44">
            <v>1547.30769230769</v>
          </cell>
          <cell r="P44">
            <v>50</v>
          </cell>
        </row>
        <row r="44">
          <cell r="R44">
            <v>0</v>
          </cell>
        </row>
        <row r="44">
          <cell r="U44">
            <v>4780.25315830769</v>
          </cell>
        </row>
        <row r="44">
          <cell r="W44">
            <v>270</v>
          </cell>
        </row>
        <row r="44">
          <cell r="AA44">
            <v>216</v>
          </cell>
          <cell r="AB44">
            <v>150</v>
          </cell>
        </row>
        <row r="44">
          <cell r="AD44">
            <v>200</v>
          </cell>
        </row>
        <row r="44">
          <cell r="AF44">
            <v>532</v>
          </cell>
        </row>
        <row r="44">
          <cell r="AJ44">
            <v>-30</v>
          </cell>
        </row>
        <row r="44">
          <cell r="AM44">
            <v>6118.25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</row>
        <row r="44">
          <cell r="AY44">
            <v>6118.25</v>
          </cell>
          <cell r="AZ44">
            <v>0</v>
          </cell>
        </row>
        <row r="44">
          <cell r="BB44">
            <v>0</v>
          </cell>
          <cell r="BC44">
            <v>0</v>
          </cell>
          <cell r="BD44">
            <v>148.54</v>
          </cell>
        </row>
        <row r="44">
          <cell r="BJ44">
            <v>5969.71</v>
          </cell>
        </row>
        <row r="44">
          <cell r="BM44">
            <v>21.5811287477954</v>
          </cell>
          <cell r="BN44">
            <v>21.0571781305115</v>
          </cell>
        </row>
        <row r="44">
          <cell r="BP44" t="str">
            <v>劳务工-劳务发放</v>
          </cell>
          <cell r="BQ44">
            <v>0</v>
          </cell>
          <cell r="BR44" t="str">
            <v>430202197804222043</v>
          </cell>
          <cell r="BS44" t="str">
            <v>德顺</v>
          </cell>
        </row>
        <row r="45">
          <cell r="C45" t="str">
            <v>龙意倩</v>
          </cell>
          <cell r="D45" t="str">
            <v>生产制造部</v>
          </cell>
          <cell r="E45">
            <v>45790</v>
          </cell>
          <cell r="F45" t="str">
            <v>发泡操作工</v>
          </cell>
          <cell r="G45">
            <v>45870</v>
          </cell>
          <cell r="H45">
            <v>26</v>
          </cell>
          <cell r="I45">
            <v>29</v>
          </cell>
        </row>
        <row r="45">
          <cell r="N45">
            <v>2885.4933</v>
          </cell>
          <cell r="O45">
            <v>1661.92307692308</v>
          </cell>
          <cell r="P45">
            <v>100</v>
          </cell>
        </row>
        <row r="45">
          <cell r="R45">
            <v>300</v>
          </cell>
        </row>
        <row r="45">
          <cell r="U45">
            <v>4947.41637692308</v>
          </cell>
        </row>
        <row r="45">
          <cell r="W45">
            <v>264</v>
          </cell>
        </row>
        <row r="45">
          <cell r="AA45">
            <v>232</v>
          </cell>
          <cell r="AB45">
            <v>150</v>
          </cell>
        </row>
        <row r="45">
          <cell r="AD45">
            <v>700</v>
          </cell>
        </row>
        <row r="45">
          <cell r="AF45">
            <v>580</v>
          </cell>
        </row>
        <row r="45">
          <cell r="AM45">
            <v>6873.42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5">
          <cell r="AY45">
            <v>6873.42</v>
          </cell>
          <cell r="AZ45">
            <v>0</v>
          </cell>
        </row>
        <row r="45">
          <cell r="BB45">
            <v>0</v>
          </cell>
          <cell r="BC45">
            <v>0</v>
          </cell>
        </row>
        <row r="45">
          <cell r="BJ45">
            <v>6873.42</v>
          </cell>
        </row>
        <row r="45">
          <cell r="BM45">
            <v>22.5728078817734</v>
          </cell>
          <cell r="BN45">
            <v>22.5728078817734</v>
          </cell>
        </row>
        <row r="45">
          <cell r="BP45" t="str">
            <v>劳务工-劳务发放</v>
          </cell>
          <cell r="BQ45">
            <v>0</v>
          </cell>
          <cell r="BR45" t="str">
            <v>430221198104047815</v>
          </cell>
          <cell r="BS45" t="str">
            <v>湖南诚展</v>
          </cell>
        </row>
        <row r="46">
          <cell r="C46" t="str">
            <v>蒋鹏</v>
          </cell>
          <cell r="D46" t="str">
            <v>生产制造部</v>
          </cell>
          <cell r="E46">
            <v>45800</v>
          </cell>
          <cell r="F46" t="str">
            <v>发泡操作工</v>
          </cell>
          <cell r="G46">
            <v>45870</v>
          </cell>
          <cell r="H46">
            <v>26</v>
          </cell>
          <cell r="I46">
            <v>27</v>
          </cell>
        </row>
        <row r="46">
          <cell r="N46">
            <v>2979.37948</v>
          </cell>
          <cell r="O46">
            <v>1547.30769230769</v>
          </cell>
          <cell r="P46">
            <v>50</v>
          </cell>
        </row>
        <row r="46">
          <cell r="R46">
            <v>0</v>
          </cell>
        </row>
        <row r="46">
          <cell r="U46">
            <v>4576.68717230769</v>
          </cell>
        </row>
        <row r="46">
          <cell r="W46">
            <v>270</v>
          </cell>
        </row>
        <row r="46">
          <cell r="AA46">
            <v>216</v>
          </cell>
          <cell r="AB46">
            <v>150</v>
          </cell>
        </row>
        <row r="46">
          <cell r="AD46">
            <v>700</v>
          </cell>
        </row>
        <row r="46">
          <cell r="AF46">
            <v>540</v>
          </cell>
        </row>
        <row r="46">
          <cell r="AM46">
            <v>6452.69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</row>
        <row r="46">
          <cell r="AY46">
            <v>6452.69</v>
          </cell>
          <cell r="AZ46">
            <v>0</v>
          </cell>
        </row>
        <row r="46">
          <cell r="BB46">
            <v>0</v>
          </cell>
          <cell r="BC46">
            <v>0</v>
          </cell>
        </row>
        <row r="46">
          <cell r="BJ46">
            <v>6452.69</v>
          </cell>
        </row>
        <row r="46">
          <cell r="BM46">
            <v>22.760811287478</v>
          </cell>
          <cell r="BN46">
            <v>22.760811287478</v>
          </cell>
        </row>
        <row r="46">
          <cell r="BP46" t="str">
            <v>劳务工-劳务发放</v>
          </cell>
          <cell r="BQ46">
            <v>0</v>
          </cell>
          <cell r="BR46" t="str">
            <v>430203197807280018</v>
          </cell>
          <cell r="BS46" t="str">
            <v>德顺</v>
          </cell>
        </row>
        <row r="47">
          <cell r="C47" t="str">
            <v>肖军奇</v>
          </cell>
          <cell r="D47" t="str">
            <v>生产制造部</v>
          </cell>
          <cell r="E47">
            <v>45801</v>
          </cell>
          <cell r="F47" t="str">
            <v>发泡操作工</v>
          </cell>
          <cell r="G47">
            <v>45870</v>
          </cell>
          <cell r="H47">
            <v>26</v>
          </cell>
          <cell r="I47">
            <v>30</v>
          </cell>
        </row>
        <row r="47">
          <cell r="N47">
            <v>2993.631</v>
          </cell>
          <cell r="O47">
            <v>1719.23076923077</v>
          </cell>
          <cell r="P47">
            <v>100</v>
          </cell>
        </row>
        <row r="47">
          <cell r="R47">
            <v>300</v>
          </cell>
        </row>
        <row r="47">
          <cell r="U47">
            <v>5112.86176923077</v>
          </cell>
        </row>
        <row r="47">
          <cell r="W47">
            <v>276</v>
          </cell>
        </row>
        <row r="47">
          <cell r="AA47">
            <v>240</v>
          </cell>
          <cell r="AB47">
            <v>150</v>
          </cell>
        </row>
        <row r="47">
          <cell r="AD47">
            <v>300</v>
          </cell>
        </row>
        <row r="47">
          <cell r="AF47">
            <v>600</v>
          </cell>
        </row>
        <row r="47">
          <cell r="AJ47">
            <v>-20</v>
          </cell>
        </row>
        <row r="47">
          <cell r="AM47">
            <v>6658.86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7">
          <cell r="AY47">
            <v>6658.86</v>
          </cell>
          <cell r="AZ47">
            <v>0</v>
          </cell>
        </row>
        <row r="47">
          <cell r="BB47">
            <v>0</v>
          </cell>
          <cell r="BC47">
            <v>0</v>
          </cell>
        </row>
        <row r="47">
          <cell r="BJ47">
            <v>6658.86</v>
          </cell>
        </row>
        <row r="47">
          <cell r="BM47">
            <v>21.1392380952381</v>
          </cell>
          <cell r="BN47">
            <v>21.1392380952381</v>
          </cell>
        </row>
        <row r="47">
          <cell r="BP47" t="str">
            <v>劳务工-劳务发放</v>
          </cell>
          <cell r="BQ47">
            <v>0</v>
          </cell>
          <cell r="BR47" t="str">
            <v>432503197510307038</v>
          </cell>
          <cell r="BS47" t="str">
            <v>湘潭思泉</v>
          </cell>
        </row>
        <row r="48">
          <cell r="C48" t="str">
            <v>高玉霞</v>
          </cell>
          <cell r="D48" t="str">
            <v>生产制造部</v>
          </cell>
          <cell r="E48">
            <v>45806</v>
          </cell>
          <cell r="F48" t="str">
            <v>发泡操作工</v>
          </cell>
          <cell r="G48">
            <v>45870</v>
          </cell>
          <cell r="H48">
            <v>26</v>
          </cell>
          <cell r="I48">
            <v>30</v>
          </cell>
        </row>
        <row r="48">
          <cell r="N48">
            <v>3040.813673</v>
          </cell>
          <cell r="O48">
            <v>1719.23076923077</v>
          </cell>
          <cell r="P48">
            <v>300</v>
          </cell>
        </row>
        <row r="48">
          <cell r="R48">
            <v>300</v>
          </cell>
        </row>
        <row r="48">
          <cell r="U48">
            <v>5360.04444223077</v>
          </cell>
        </row>
        <row r="48">
          <cell r="W48">
            <v>270</v>
          </cell>
        </row>
        <row r="48">
          <cell r="AA48">
            <v>240</v>
          </cell>
          <cell r="AB48">
            <v>150</v>
          </cell>
        </row>
        <row r="48">
          <cell r="AD48">
            <v>200</v>
          </cell>
        </row>
        <row r="48">
          <cell r="AF48">
            <v>600</v>
          </cell>
        </row>
        <row r="48">
          <cell r="AJ48">
            <v>-10</v>
          </cell>
        </row>
        <row r="48">
          <cell r="AL48">
            <v>90</v>
          </cell>
          <cell r="AM48">
            <v>6900.04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8">
          <cell r="AY48">
            <v>6900.04</v>
          </cell>
          <cell r="AZ48">
            <v>0</v>
          </cell>
        </row>
        <row r="48">
          <cell r="BB48">
            <v>0</v>
          </cell>
          <cell r="BC48">
            <v>0</v>
          </cell>
          <cell r="BD48">
            <v>148.54</v>
          </cell>
        </row>
        <row r="48">
          <cell r="BJ48">
            <v>6751.5</v>
          </cell>
        </row>
        <row r="48">
          <cell r="BM48">
            <v>21.9048888888889</v>
          </cell>
          <cell r="BN48">
            <v>21.4333333333333</v>
          </cell>
        </row>
        <row r="48">
          <cell r="BP48" t="str">
            <v>劳务工-劳务发放</v>
          </cell>
          <cell r="BQ48">
            <v>0</v>
          </cell>
          <cell r="BR48" t="str">
            <v>411024196911201643</v>
          </cell>
          <cell r="BS48" t="str">
            <v>湘潭宏顺</v>
          </cell>
        </row>
        <row r="49">
          <cell r="C49" t="str">
            <v>张永桂</v>
          </cell>
          <cell r="D49" t="str">
            <v>生产制造部</v>
          </cell>
          <cell r="E49">
            <v>45802</v>
          </cell>
          <cell r="F49" t="str">
            <v>发泡操作工</v>
          </cell>
          <cell r="G49">
            <v>45870</v>
          </cell>
          <cell r="H49">
            <v>26</v>
          </cell>
          <cell r="I49">
            <v>29</v>
          </cell>
        </row>
        <row r="49">
          <cell r="N49">
            <v>3162.6933</v>
          </cell>
          <cell r="O49">
            <v>1661.92307692308</v>
          </cell>
          <cell r="P49">
            <v>150</v>
          </cell>
        </row>
        <row r="49">
          <cell r="R49">
            <v>100</v>
          </cell>
        </row>
        <row r="49">
          <cell r="U49">
            <v>5074.61637692308</v>
          </cell>
        </row>
        <row r="49">
          <cell r="W49">
            <v>258</v>
          </cell>
        </row>
        <row r="49">
          <cell r="AA49">
            <v>232</v>
          </cell>
          <cell r="AB49">
            <v>150</v>
          </cell>
        </row>
        <row r="49">
          <cell r="AD49">
            <v>800</v>
          </cell>
        </row>
        <row r="49">
          <cell r="AF49">
            <v>580</v>
          </cell>
        </row>
        <row r="49">
          <cell r="AJ49">
            <v>-20</v>
          </cell>
        </row>
        <row r="49">
          <cell r="AM49">
            <v>7074.62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49">
          <cell r="AY49">
            <v>7074.62</v>
          </cell>
          <cell r="AZ49">
            <v>0</v>
          </cell>
        </row>
        <row r="49">
          <cell r="BB49">
            <v>0</v>
          </cell>
          <cell r="BC49">
            <v>0</v>
          </cell>
        </row>
        <row r="49">
          <cell r="BJ49">
            <v>7074.62</v>
          </cell>
        </row>
        <row r="49">
          <cell r="BM49">
            <v>23.2335632183908</v>
          </cell>
          <cell r="BN49">
            <v>23.2335632183908</v>
          </cell>
        </row>
        <row r="49">
          <cell r="BP49" t="str">
            <v>劳务工-劳务发放</v>
          </cell>
          <cell r="BQ49">
            <v>0</v>
          </cell>
          <cell r="BR49" t="str">
            <v>430221197408096216</v>
          </cell>
          <cell r="BS49" t="str">
            <v>湘潭宏顺</v>
          </cell>
        </row>
        <row r="50">
          <cell r="C50" t="str">
            <v>卢喜春</v>
          </cell>
          <cell r="D50" t="str">
            <v>生产制造部</v>
          </cell>
          <cell r="E50">
            <v>45802</v>
          </cell>
          <cell r="F50" t="str">
            <v>发泡操作工</v>
          </cell>
          <cell r="G50">
            <v>45870</v>
          </cell>
          <cell r="H50">
            <v>26</v>
          </cell>
          <cell r="I50">
            <v>28</v>
          </cell>
        </row>
        <row r="50">
          <cell r="N50">
            <v>2767.4556</v>
          </cell>
          <cell r="O50">
            <v>1604.61538461538</v>
          </cell>
          <cell r="P50">
            <v>100</v>
          </cell>
        </row>
        <row r="50">
          <cell r="R50">
            <v>300</v>
          </cell>
        </row>
        <row r="50">
          <cell r="U50">
            <v>4772.07098461538</v>
          </cell>
        </row>
        <row r="50">
          <cell r="W50">
            <v>267</v>
          </cell>
        </row>
        <row r="50">
          <cell r="AA50">
            <v>224</v>
          </cell>
          <cell r="AB50">
            <v>150</v>
          </cell>
        </row>
        <row r="50">
          <cell r="AD50">
            <v>300</v>
          </cell>
        </row>
        <row r="50">
          <cell r="AF50">
            <v>560</v>
          </cell>
        </row>
        <row r="50">
          <cell r="AM50">
            <v>6273.07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0">
          <cell r="AY50">
            <v>6273.07</v>
          </cell>
          <cell r="AZ50">
            <v>0</v>
          </cell>
        </row>
        <row r="50">
          <cell r="BB50">
            <v>0</v>
          </cell>
          <cell r="BC50">
            <v>0</v>
          </cell>
        </row>
        <row r="50">
          <cell r="BJ50">
            <v>6273.07</v>
          </cell>
        </row>
        <row r="50">
          <cell r="BM50">
            <v>21.3369727891156</v>
          </cell>
          <cell r="BN50">
            <v>21.3369727891156</v>
          </cell>
        </row>
        <row r="50">
          <cell r="BP50" t="str">
            <v>劳务工-劳务发放</v>
          </cell>
          <cell r="BQ50">
            <v>0</v>
          </cell>
          <cell r="BR50" t="str">
            <v>430321197202086421</v>
          </cell>
          <cell r="BS50" t="str">
            <v>湘潭宏顺</v>
          </cell>
        </row>
        <row r="51">
          <cell r="C51" t="str">
            <v>佘军</v>
          </cell>
          <cell r="D51" t="str">
            <v>生产制造部</v>
          </cell>
          <cell r="E51">
            <v>45804</v>
          </cell>
          <cell r="F51" t="str">
            <v>发泡操作工</v>
          </cell>
          <cell r="G51">
            <v>45870</v>
          </cell>
          <cell r="H51">
            <v>26</v>
          </cell>
          <cell r="I51">
            <v>31</v>
          </cell>
        </row>
        <row r="51">
          <cell r="N51">
            <v>3401.17644</v>
          </cell>
          <cell r="O51">
            <v>1776.53846153846</v>
          </cell>
          <cell r="P51">
            <v>100</v>
          </cell>
        </row>
        <row r="51">
          <cell r="R51">
            <v>300</v>
          </cell>
        </row>
        <row r="51">
          <cell r="U51">
            <v>5577.71490153846</v>
          </cell>
        </row>
        <row r="51">
          <cell r="W51">
            <v>258</v>
          </cell>
        </row>
        <row r="51">
          <cell r="AA51">
            <v>248</v>
          </cell>
          <cell r="AB51">
            <v>150</v>
          </cell>
        </row>
        <row r="51">
          <cell r="AD51">
            <v>300</v>
          </cell>
        </row>
        <row r="51">
          <cell r="AF51">
            <v>620</v>
          </cell>
          <cell r="AG51">
            <v>-10</v>
          </cell>
        </row>
        <row r="51">
          <cell r="AM51">
            <v>7143.71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1">
          <cell r="AY51">
            <v>7143.71</v>
          </cell>
          <cell r="AZ51">
            <v>0</v>
          </cell>
        </row>
        <row r="51">
          <cell r="BB51">
            <v>0</v>
          </cell>
          <cell r="BC51">
            <v>0</v>
          </cell>
          <cell r="BD51">
            <v>166.62</v>
          </cell>
        </row>
        <row r="51">
          <cell r="BJ51">
            <v>6977.09</v>
          </cell>
        </row>
        <row r="51">
          <cell r="BM51">
            <v>21.9468817204301</v>
          </cell>
          <cell r="BN51">
            <v>21.4349923195084</v>
          </cell>
        </row>
        <row r="51">
          <cell r="BP51" t="str">
            <v>劳务工-劳务发放</v>
          </cell>
          <cell r="BQ51">
            <v>0</v>
          </cell>
          <cell r="BR51" t="str">
            <v>430521200605094958</v>
          </cell>
          <cell r="BS51" t="str">
            <v>湖南诚展</v>
          </cell>
        </row>
        <row r="52">
          <cell r="C52" t="str">
            <v>刘爱国</v>
          </cell>
          <cell r="D52" t="str">
            <v>生产制造部</v>
          </cell>
          <cell r="E52">
            <v>45805</v>
          </cell>
          <cell r="F52" t="str">
            <v>发泡操作工</v>
          </cell>
          <cell r="G52">
            <v>45870</v>
          </cell>
          <cell r="H52">
            <v>26</v>
          </cell>
          <cell r="I52">
            <v>29</v>
          </cell>
        </row>
        <row r="52">
          <cell r="N52">
            <v>3283.3772</v>
          </cell>
          <cell r="O52">
            <v>1661.92307692308</v>
          </cell>
          <cell r="P52">
            <v>100</v>
          </cell>
        </row>
        <row r="52">
          <cell r="R52">
            <v>200</v>
          </cell>
        </row>
        <row r="52">
          <cell r="U52">
            <v>5245.30027692308</v>
          </cell>
        </row>
        <row r="52">
          <cell r="W52">
            <v>270</v>
          </cell>
        </row>
        <row r="52">
          <cell r="AA52">
            <v>232</v>
          </cell>
          <cell r="AB52">
            <v>150</v>
          </cell>
        </row>
        <row r="52">
          <cell r="AD52">
            <v>800</v>
          </cell>
        </row>
        <row r="52">
          <cell r="AF52">
            <v>580</v>
          </cell>
          <cell r="AG52">
            <v>-120</v>
          </cell>
        </row>
        <row r="52">
          <cell r="AJ52">
            <v>-20</v>
          </cell>
        </row>
        <row r="52">
          <cell r="AM52">
            <v>7137.3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2">
          <cell r="AY52">
            <v>7137.3</v>
          </cell>
          <cell r="AZ52">
            <v>0</v>
          </cell>
        </row>
        <row r="52">
          <cell r="BB52">
            <v>0</v>
          </cell>
          <cell r="BC52">
            <v>0</v>
          </cell>
          <cell r="BD52">
            <v>160.83</v>
          </cell>
        </row>
        <row r="52">
          <cell r="BJ52">
            <v>6976.47</v>
          </cell>
        </row>
        <row r="52">
          <cell r="BM52">
            <v>23.4394088669951</v>
          </cell>
          <cell r="BN52">
            <v>22.9112315270936</v>
          </cell>
        </row>
        <row r="52">
          <cell r="BP52" t="str">
            <v>劳务工-劳务发放</v>
          </cell>
          <cell r="BQ52">
            <v>0</v>
          </cell>
          <cell r="BR52" t="str">
            <v>43028119760318391X</v>
          </cell>
          <cell r="BS52" t="str">
            <v>湘潭思泉</v>
          </cell>
        </row>
        <row r="53">
          <cell r="C53" t="str">
            <v>陶勇军</v>
          </cell>
          <cell r="D53" t="str">
            <v>生产制造部</v>
          </cell>
          <cell r="E53">
            <v>45810</v>
          </cell>
          <cell r="F53" t="str">
            <v>发泡操作工</v>
          </cell>
          <cell r="G53">
            <v>45870</v>
          </cell>
          <cell r="H53">
            <v>26</v>
          </cell>
          <cell r="I53">
            <v>30</v>
          </cell>
        </row>
        <row r="53">
          <cell r="N53">
            <v>2993.631</v>
          </cell>
          <cell r="O53">
            <v>1719.23076923077</v>
          </cell>
          <cell r="P53">
            <v>100</v>
          </cell>
        </row>
        <row r="53">
          <cell r="R53">
            <v>300</v>
          </cell>
        </row>
        <row r="53">
          <cell r="U53">
            <v>5112.86176923077</v>
          </cell>
        </row>
        <row r="53">
          <cell r="W53">
            <v>270</v>
          </cell>
        </row>
        <row r="53">
          <cell r="AA53">
            <v>240</v>
          </cell>
          <cell r="AB53">
            <v>150</v>
          </cell>
        </row>
        <row r="53">
          <cell r="AD53">
            <v>200</v>
          </cell>
        </row>
        <row r="53">
          <cell r="AF53">
            <v>600</v>
          </cell>
        </row>
        <row r="53">
          <cell r="AJ53">
            <v>-10</v>
          </cell>
        </row>
        <row r="53">
          <cell r="AM53">
            <v>6562.86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</row>
        <row r="53">
          <cell r="AY53">
            <v>6562.86</v>
          </cell>
          <cell r="AZ53">
            <v>0</v>
          </cell>
        </row>
        <row r="53">
          <cell r="BJ53">
            <v>6562.86</v>
          </cell>
        </row>
        <row r="53">
          <cell r="BM53">
            <v>20.8344761904762</v>
          </cell>
          <cell r="BN53">
            <v>20.8344761904762</v>
          </cell>
        </row>
        <row r="53">
          <cell r="BP53" t="str">
            <v>劳务工-劳务发放</v>
          </cell>
        </row>
        <row r="53">
          <cell r="BR53" t="str">
            <v>432930197809113693</v>
          </cell>
          <cell r="BS53" t="str">
            <v>湖南诚展</v>
          </cell>
        </row>
        <row r="54">
          <cell r="C54" t="str">
            <v>蔡建兵</v>
          </cell>
          <cell r="D54" t="str">
            <v>生产制造部</v>
          </cell>
          <cell r="E54">
            <v>45814</v>
          </cell>
          <cell r="F54" t="str">
            <v>发泡操作工</v>
          </cell>
          <cell r="G54">
            <v>45870</v>
          </cell>
          <cell r="H54">
            <v>26</v>
          </cell>
          <cell r="I54">
            <v>30</v>
          </cell>
        </row>
        <row r="54">
          <cell r="N54">
            <v>2993.631</v>
          </cell>
          <cell r="O54">
            <v>1719.23076923077</v>
          </cell>
          <cell r="P54">
            <v>100</v>
          </cell>
        </row>
        <row r="54">
          <cell r="R54">
            <v>300</v>
          </cell>
        </row>
        <row r="54">
          <cell r="U54">
            <v>5112.86176923077</v>
          </cell>
        </row>
        <row r="54">
          <cell r="W54">
            <v>270</v>
          </cell>
        </row>
        <row r="54">
          <cell r="AA54">
            <v>240</v>
          </cell>
          <cell r="AB54">
            <v>150</v>
          </cell>
        </row>
        <row r="54">
          <cell r="AD54">
            <v>200</v>
          </cell>
        </row>
        <row r="54">
          <cell r="AF54">
            <v>600</v>
          </cell>
        </row>
        <row r="54">
          <cell r="AM54">
            <v>6572.86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4">
          <cell r="AY54">
            <v>6572.86</v>
          </cell>
          <cell r="AZ54">
            <v>0</v>
          </cell>
        </row>
        <row r="54">
          <cell r="BJ54">
            <v>6572.86</v>
          </cell>
        </row>
        <row r="54">
          <cell r="BM54">
            <v>20.8662222222222</v>
          </cell>
          <cell r="BN54">
            <v>20.8662222222222</v>
          </cell>
        </row>
        <row r="54">
          <cell r="BP54" t="str">
            <v>劳务工-劳务发放</v>
          </cell>
        </row>
        <row r="54">
          <cell r="BR54">
            <v>13697767417</v>
          </cell>
          <cell r="BS54" t="str">
            <v>湘潭思泉</v>
          </cell>
        </row>
        <row r="55">
          <cell r="C55" t="str">
            <v>李先文</v>
          </cell>
          <cell r="D55" t="str">
            <v>生产制造部</v>
          </cell>
          <cell r="E55">
            <v>45817</v>
          </cell>
          <cell r="F55" t="str">
            <v>发泡操作工</v>
          </cell>
          <cell r="G55">
            <v>45870</v>
          </cell>
          <cell r="H55">
            <v>26</v>
          </cell>
          <cell r="I55">
            <v>24.5</v>
          </cell>
        </row>
        <row r="55">
          <cell r="N55">
            <v>2670.06138</v>
          </cell>
          <cell r="O55">
            <v>1404.03846153846</v>
          </cell>
          <cell r="P55">
            <v>50</v>
          </cell>
        </row>
        <row r="55">
          <cell r="R55">
            <v>100</v>
          </cell>
        </row>
        <row r="55">
          <cell r="U55">
            <v>4224.09984153846</v>
          </cell>
        </row>
        <row r="55">
          <cell r="W55">
            <v>270</v>
          </cell>
        </row>
        <row r="55">
          <cell r="AA55">
            <v>196</v>
          </cell>
          <cell r="AB55">
            <v>150</v>
          </cell>
        </row>
        <row r="55">
          <cell r="AD55">
            <v>300</v>
          </cell>
        </row>
        <row r="55">
          <cell r="AF55">
            <v>480</v>
          </cell>
          <cell r="AG55">
            <v>-30</v>
          </cell>
        </row>
        <row r="55">
          <cell r="AJ55">
            <v>-10</v>
          </cell>
        </row>
        <row r="55">
          <cell r="AM55">
            <v>5580.1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5">
          <cell r="AY55">
            <v>5580.1</v>
          </cell>
          <cell r="AZ55">
            <v>0</v>
          </cell>
        </row>
        <row r="55">
          <cell r="BJ55">
            <v>5580.1</v>
          </cell>
        </row>
        <row r="55">
          <cell r="BM55">
            <v>21.6913508260447</v>
          </cell>
          <cell r="BN55">
            <v>21.6913508260447</v>
          </cell>
        </row>
        <row r="55">
          <cell r="BP55" t="str">
            <v>劳务工-劳务发放</v>
          </cell>
        </row>
        <row r="55">
          <cell r="BR55" t="str">
            <v>430221198009308132</v>
          </cell>
          <cell r="BS55" t="str">
            <v>湘潭思泉</v>
          </cell>
        </row>
        <row r="56">
          <cell r="C56" t="str">
            <v>曾丽梅</v>
          </cell>
          <cell r="D56" t="str">
            <v>生产制造部</v>
          </cell>
          <cell r="E56">
            <v>45811</v>
          </cell>
          <cell r="F56" t="str">
            <v>发泡操作工</v>
          </cell>
          <cell r="G56">
            <v>45870</v>
          </cell>
          <cell r="H56">
            <v>26</v>
          </cell>
          <cell r="I56">
            <v>30</v>
          </cell>
        </row>
        <row r="56">
          <cell r="N56">
            <v>2627.53345</v>
          </cell>
          <cell r="O56">
            <v>1719.23076923077</v>
          </cell>
          <cell r="P56">
            <v>50</v>
          </cell>
        </row>
        <row r="56">
          <cell r="R56">
            <v>300</v>
          </cell>
        </row>
        <row r="56">
          <cell r="U56">
            <v>4696.76421923077</v>
          </cell>
        </row>
        <row r="56">
          <cell r="W56">
            <v>270</v>
          </cell>
        </row>
        <row r="56">
          <cell r="AA56">
            <v>240</v>
          </cell>
          <cell r="AB56">
            <v>150</v>
          </cell>
        </row>
        <row r="56">
          <cell r="AD56">
            <v>200</v>
          </cell>
        </row>
        <row r="56">
          <cell r="AF56">
            <v>600</v>
          </cell>
        </row>
        <row r="56">
          <cell r="AJ56">
            <v>-10</v>
          </cell>
        </row>
        <row r="56">
          <cell r="AM56">
            <v>6146.76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6">
          <cell r="AY56">
            <v>6146.76</v>
          </cell>
          <cell r="AZ56">
            <v>0</v>
          </cell>
        </row>
        <row r="56">
          <cell r="BD56">
            <v>148.54</v>
          </cell>
        </row>
        <row r="56">
          <cell r="BJ56">
            <v>5998.22</v>
          </cell>
        </row>
        <row r="56">
          <cell r="BL56" t="str">
            <v>2025/8/31离职</v>
          </cell>
          <cell r="BM56">
            <v>19.5135238095238</v>
          </cell>
          <cell r="BN56">
            <v>19.0419682539683</v>
          </cell>
        </row>
        <row r="56">
          <cell r="BP56" t="str">
            <v>劳务工-劳务发放</v>
          </cell>
        </row>
        <row r="56">
          <cell r="BR56" t="str">
            <v>432503197404180563</v>
          </cell>
          <cell r="BS56" t="str">
            <v>湘潭宏顺</v>
          </cell>
        </row>
        <row r="57">
          <cell r="C57" t="str">
            <v>王攀</v>
          </cell>
          <cell r="D57" t="str">
            <v>生产制造部</v>
          </cell>
          <cell r="E57">
            <v>45826</v>
          </cell>
          <cell r="F57" t="str">
            <v>发泡操作工</v>
          </cell>
          <cell r="G57">
            <v>45870</v>
          </cell>
          <cell r="H57">
            <v>26</v>
          </cell>
          <cell r="I57">
            <v>29</v>
          </cell>
        </row>
        <row r="57">
          <cell r="N57">
            <v>3205.09796</v>
          </cell>
          <cell r="O57">
            <v>1661.92307692308</v>
          </cell>
          <cell r="P57">
            <v>150</v>
          </cell>
        </row>
        <row r="57">
          <cell r="R57">
            <v>300</v>
          </cell>
        </row>
        <row r="57">
          <cell r="U57">
            <v>5317.02103692308</v>
          </cell>
        </row>
        <row r="57">
          <cell r="W57">
            <v>261</v>
          </cell>
        </row>
        <row r="57">
          <cell r="AA57">
            <v>232</v>
          </cell>
          <cell r="AB57">
            <v>150</v>
          </cell>
        </row>
        <row r="57">
          <cell r="AD57">
            <v>800</v>
          </cell>
        </row>
        <row r="57">
          <cell r="AF57">
            <v>580</v>
          </cell>
        </row>
        <row r="57">
          <cell r="AJ57">
            <v>-10</v>
          </cell>
        </row>
        <row r="57">
          <cell r="AL57">
            <v>100</v>
          </cell>
          <cell r="AM57">
            <v>7430.02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7">
          <cell r="AY57">
            <v>7430.02</v>
          </cell>
          <cell r="AZ57">
            <v>0</v>
          </cell>
        </row>
        <row r="57">
          <cell r="BJ57">
            <v>7430.02</v>
          </cell>
        </row>
        <row r="57">
          <cell r="BM57">
            <v>24.4007224958949</v>
          </cell>
          <cell r="BN57">
            <v>24.4007224958949</v>
          </cell>
        </row>
        <row r="57">
          <cell r="BP57" t="str">
            <v>劳务工-劳务发放</v>
          </cell>
        </row>
        <row r="57">
          <cell r="BR57" t="str">
            <v>430211198805051013</v>
          </cell>
          <cell r="BS57" t="str">
            <v>湘潭思泉</v>
          </cell>
        </row>
        <row r="58">
          <cell r="C58" t="str">
            <v>刘季香</v>
          </cell>
          <cell r="D58" t="str">
            <v>生产制造部</v>
          </cell>
          <cell r="E58">
            <v>45809</v>
          </cell>
          <cell r="F58" t="str">
            <v>发泡操作工</v>
          </cell>
          <cell r="G58">
            <v>45870</v>
          </cell>
          <cell r="H58">
            <v>26</v>
          </cell>
          <cell r="I58">
            <v>29</v>
          </cell>
        </row>
        <row r="58">
          <cell r="N58">
            <v>2637.195595</v>
          </cell>
          <cell r="O58">
            <v>1661.92307692308</v>
          </cell>
          <cell r="P58">
            <v>100</v>
          </cell>
        </row>
        <row r="58">
          <cell r="R58">
            <v>300</v>
          </cell>
        </row>
        <row r="58">
          <cell r="U58">
            <v>4699.11867192308</v>
          </cell>
        </row>
        <row r="58">
          <cell r="W58">
            <v>270</v>
          </cell>
        </row>
        <row r="58">
          <cell r="AA58">
            <v>232</v>
          </cell>
          <cell r="AB58">
            <v>150</v>
          </cell>
        </row>
        <row r="58">
          <cell r="AD58">
            <v>200</v>
          </cell>
        </row>
        <row r="58">
          <cell r="AF58">
            <v>580</v>
          </cell>
        </row>
        <row r="58">
          <cell r="AL58">
            <v>90</v>
          </cell>
          <cell r="AM58">
            <v>6221.12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8">
          <cell r="AY58">
            <v>6221.12</v>
          </cell>
          <cell r="AZ58">
            <v>0</v>
          </cell>
        </row>
        <row r="58">
          <cell r="BD58">
            <v>174.23</v>
          </cell>
        </row>
        <row r="58">
          <cell r="BJ58">
            <v>6046.89</v>
          </cell>
        </row>
        <row r="58">
          <cell r="BM58">
            <v>20.4306075533662</v>
          </cell>
          <cell r="BN58">
            <v>19.8584236453202</v>
          </cell>
        </row>
        <row r="58">
          <cell r="BP58" t="str">
            <v>劳务工-劳务发放</v>
          </cell>
        </row>
        <row r="58">
          <cell r="BR58" t="str">
            <v>430321196810212765</v>
          </cell>
          <cell r="BS58" t="str">
            <v>湘潭宏顺</v>
          </cell>
        </row>
        <row r="59">
          <cell r="C59" t="str">
            <v>张波滔</v>
          </cell>
          <cell r="D59" t="str">
            <v>生产制造部</v>
          </cell>
          <cell r="E59">
            <v>45825</v>
          </cell>
          <cell r="F59" t="str">
            <v>发泡操作工</v>
          </cell>
          <cell r="G59">
            <v>45870</v>
          </cell>
          <cell r="H59">
            <v>26</v>
          </cell>
          <cell r="I59">
            <v>28</v>
          </cell>
        </row>
        <row r="59">
          <cell r="N59">
            <v>3077.41872</v>
          </cell>
          <cell r="O59">
            <v>1604.61538461538</v>
          </cell>
          <cell r="P59">
            <v>100</v>
          </cell>
        </row>
        <row r="59">
          <cell r="R59">
            <v>200</v>
          </cell>
        </row>
        <row r="59">
          <cell r="U59">
            <v>4982.03410461538</v>
          </cell>
        </row>
        <row r="59">
          <cell r="W59">
            <v>267</v>
          </cell>
        </row>
        <row r="59">
          <cell r="AA59">
            <v>224</v>
          </cell>
          <cell r="AB59">
            <v>150</v>
          </cell>
        </row>
        <row r="59">
          <cell r="AD59">
            <v>300</v>
          </cell>
        </row>
        <row r="59">
          <cell r="AF59">
            <v>560</v>
          </cell>
          <cell r="AG59">
            <v>-10</v>
          </cell>
        </row>
        <row r="59">
          <cell r="AJ59">
            <v>-20</v>
          </cell>
        </row>
        <row r="59">
          <cell r="AM59">
            <v>6453.03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59">
          <cell r="AY59">
            <v>6453.03</v>
          </cell>
          <cell r="AZ59">
            <v>0</v>
          </cell>
        </row>
        <row r="59">
          <cell r="BJ59">
            <v>6453.03</v>
          </cell>
        </row>
        <row r="59">
          <cell r="BM59">
            <v>21.9490816326531</v>
          </cell>
          <cell r="BN59">
            <v>21.9490816326531</v>
          </cell>
        </row>
        <row r="59">
          <cell r="BP59" t="str">
            <v>劳务工-劳务发放</v>
          </cell>
        </row>
        <row r="59">
          <cell r="BR59" t="str">
            <v>430221197804290010</v>
          </cell>
          <cell r="BS59" t="str">
            <v>湘潭思泉</v>
          </cell>
        </row>
        <row r="60">
          <cell r="C60" t="str">
            <v>谭哲</v>
          </cell>
          <cell r="D60" t="str">
            <v>生产制造部</v>
          </cell>
          <cell r="E60">
            <v>45825</v>
          </cell>
          <cell r="F60" t="str">
            <v>发泡操作工</v>
          </cell>
          <cell r="G60">
            <v>45870</v>
          </cell>
          <cell r="H60">
            <v>26</v>
          </cell>
          <cell r="I60">
            <v>25.5</v>
          </cell>
        </row>
        <row r="60">
          <cell r="N60">
            <v>2787.86062</v>
          </cell>
          <cell r="O60">
            <v>1461.34615384615</v>
          </cell>
          <cell r="P60">
            <v>0</v>
          </cell>
        </row>
        <row r="60">
          <cell r="R60">
            <v>0</v>
          </cell>
        </row>
        <row r="60">
          <cell r="U60">
            <v>4249.20677384615</v>
          </cell>
        </row>
        <row r="60">
          <cell r="W60">
            <v>258</v>
          </cell>
        </row>
        <row r="60">
          <cell r="AA60">
            <v>204</v>
          </cell>
          <cell r="AB60">
            <v>150</v>
          </cell>
        </row>
        <row r="60">
          <cell r="AD60">
            <v>300</v>
          </cell>
        </row>
        <row r="60">
          <cell r="AF60">
            <v>500</v>
          </cell>
        </row>
        <row r="60">
          <cell r="AJ60">
            <v>-20</v>
          </cell>
        </row>
        <row r="60">
          <cell r="AM60">
            <v>5641.21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</row>
        <row r="60">
          <cell r="AY60">
            <v>5641.21</v>
          </cell>
          <cell r="AZ60">
            <v>0</v>
          </cell>
        </row>
        <row r="60">
          <cell r="BJ60">
            <v>5641.21</v>
          </cell>
        </row>
        <row r="60">
          <cell r="BL60" t="str">
            <v>2025/9/3退回</v>
          </cell>
          <cell r="BM60">
            <v>21.0689449112979</v>
          </cell>
          <cell r="BN60">
            <v>21.0689449112979</v>
          </cell>
        </row>
        <row r="60">
          <cell r="BP60" t="str">
            <v>劳务工-劳务发放</v>
          </cell>
        </row>
        <row r="60">
          <cell r="BR60" t="str">
            <v>430921200304261777</v>
          </cell>
          <cell r="BS60" t="str">
            <v>湘潭思泉</v>
          </cell>
        </row>
        <row r="61">
          <cell r="C61" t="str">
            <v>黄翠兰</v>
          </cell>
          <cell r="D61" t="str">
            <v>生产制造部</v>
          </cell>
          <cell r="E61">
            <v>45811</v>
          </cell>
          <cell r="F61" t="str">
            <v>发泡操作工</v>
          </cell>
          <cell r="G61">
            <v>45870</v>
          </cell>
          <cell r="H61">
            <v>26</v>
          </cell>
          <cell r="I61">
            <v>29</v>
          </cell>
        </row>
        <row r="61">
          <cell r="N61">
            <v>3205.09796</v>
          </cell>
          <cell r="O61">
            <v>1661.92307692308</v>
          </cell>
          <cell r="P61">
            <v>50</v>
          </cell>
        </row>
        <row r="61">
          <cell r="R61">
            <v>300</v>
          </cell>
        </row>
        <row r="61">
          <cell r="U61">
            <v>5217.02103692308</v>
          </cell>
        </row>
        <row r="61">
          <cell r="W61">
            <v>252</v>
          </cell>
        </row>
        <row r="61">
          <cell r="AA61">
            <v>232</v>
          </cell>
          <cell r="AB61">
            <v>150</v>
          </cell>
        </row>
        <row r="61">
          <cell r="AD61">
            <v>300</v>
          </cell>
        </row>
        <row r="61">
          <cell r="AF61">
            <v>580</v>
          </cell>
          <cell r="AG61">
            <v>-55</v>
          </cell>
        </row>
        <row r="61">
          <cell r="AM61">
            <v>6676.02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1">
          <cell r="AY61">
            <v>6676.02</v>
          </cell>
          <cell r="AZ61">
            <v>0</v>
          </cell>
        </row>
        <row r="61">
          <cell r="BD61">
            <v>174.23</v>
          </cell>
        </row>
        <row r="61">
          <cell r="BJ61">
            <v>6501.79</v>
          </cell>
        </row>
        <row r="61">
          <cell r="BM61">
            <v>21.9245320197044</v>
          </cell>
          <cell r="BN61">
            <v>21.3523481116585</v>
          </cell>
        </row>
        <row r="61">
          <cell r="BP61" t="str">
            <v>劳务工-劳务发放</v>
          </cell>
        </row>
        <row r="61">
          <cell r="BR61" t="str">
            <v>430321197111022684</v>
          </cell>
          <cell r="BS61" t="str">
            <v>湘潭宏顺</v>
          </cell>
        </row>
        <row r="62">
          <cell r="C62" t="str">
            <v>杨兰方</v>
          </cell>
          <cell r="D62" t="str">
            <v>生产制造部</v>
          </cell>
          <cell r="E62">
            <v>45897</v>
          </cell>
          <cell r="F62" t="str">
            <v>发泡操作工</v>
          </cell>
          <cell r="G62">
            <v>45897</v>
          </cell>
          <cell r="H62">
            <v>26</v>
          </cell>
          <cell r="I62">
            <v>4</v>
          </cell>
        </row>
        <row r="62">
          <cell r="L62">
            <v>510.71696</v>
          </cell>
        </row>
        <row r="62">
          <cell r="N62">
            <v>408.573568</v>
          </cell>
          <cell r="O62">
            <v>229.230769230769</v>
          </cell>
          <cell r="P62">
            <v>0</v>
          </cell>
        </row>
        <row r="62">
          <cell r="R62">
            <v>0</v>
          </cell>
        </row>
        <row r="62">
          <cell r="U62">
            <v>637.804337230769</v>
          </cell>
        </row>
        <row r="62">
          <cell r="W62">
            <v>0</v>
          </cell>
        </row>
        <row r="62">
          <cell r="AA62">
            <v>32</v>
          </cell>
          <cell r="AB62">
            <v>27.5862068965517</v>
          </cell>
        </row>
        <row r="62">
          <cell r="AD62">
            <v>30.7692307692308</v>
          </cell>
        </row>
        <row r="62">
          <cell r="AF62">
            <v>80</v>
          </cell>
        </row>
        <row r="62">
          <cell r="AM62">
            <v>808.16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</row>
        <row r="62">
          <cell r="AY62">
            <v>808.16</v>
          </cell>
          <cell r="AZ62">
            <v>0</v>
          </cell>
        </row>
        <row r="62">
          <cell r="BJ62">
            <v>808.16</v>
          </cell>
        </row>
        <row r="62">
          <cell r="BP62" t="str">
            <v>劳务工-劳务发放</v>
          </cell>
        </row>
        <row r="63">
          <cell r="C63" t="str">
            <v>彭洪准</v>
          </cell>
          <cell r="D63" t="str">
            <v>生产制造部</v>
          </cell>
          <cell r="E63">
            <v>45743</v>
          </cell>
          <cell r="F63" t="str">
            <v>发泡操作工</v>
          </cell>
          <cell r="G63">
            <v>45870</v>
          </cell>
          <cell r="H63">
            <v>26</v>
          </cell>
          <cell r="I63">
            <v>4</v>
          </cell>
        </row>
        <row r="63">
          <cell r="N63">
            <v>451.43696</v>
          </cell>
          <cell r="O63">
            <v>229.230769230769</v>
          </cell>
          <cell r="P63">
            <v>0</v>
          </cell>
        </row>
        <row r="63">
          <cell r="R63">
            <v>0</v>
          </cell>
        </row>
        <row r="63">
          <cell r="U63">
            <v>680.667729230769</v>
          </cell>
        </row>
        <row r="63">
          <cell r="W63">
            <v>0</v>
          </cell>
        </row>
        <row r="63">
          <cell r="AA63">
            <v>32</v>
          </cell>
          <cell r="AB63">
            <v>27.5862068965517</v>
          </cell>
        </row>
        <row r="63">
          <cell r="AD63">
            <v>46.1538461538462</v>
          </cell>
        </row>
        <row r="63">
          <cell r="AF63">
            <v>80</v>
          </cell>
        </row>
        <row r="63">
          <cell r="AM63">
            <v>866.41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3">
          <cell r="AY63">
            <v>866.41</v>
          </cell>
          <cell r="AZ63">
            <v>0</v>
          </cell>
        </row>
        <row r="63">
          <cell r="BB63">
            <v>0</v>
          </cell>
          <cell r="BC63">
            <v>0</v>
          </cell>
          <cell r="BD63">
            <v>21.88</v>
          </cell>
        </row>
        <row r="63">
          <cell r="BJ63">
            <v>844.53</v>
          </cell>
        </row>
        <row r="63">
          <cell r="BL63" t="str">
            <v>2025/8/6辞职</v>
          </cell>
          <cell r="BM63">
            <v>20.6288095238095</v>
          </cell>
          <cell r="BN63">
            <v>20.1078571428571</v>
          </cell>
        </row>
        <row r="63">
          <cell r="BP63" t="str">
            <v>劳务工-劳务发放</v>
          </cell>
          <cell r="BQ63">
            <v>0</v>
          </cell>
          <cell r="BR63" t="e">
            <v>#N/A</v>
          </cell>
          <cell r="BS63" t="str">
            <v>德顺</v>
          </cell>
        </row>
        <row r="64">
          <cell r="C64" t="str">
            <v>刘军玲</v>
          </cell>
          <cell r="D64" t="str">
            <v>生产制造部</v>
          </cell>
          <cell r="E64">
            <v>45758</v>
          </cell>
          <cell r="F64" t="str">
            <v>发泡操作工</v>
          </cell>
          <cell r="G64">
            <v>45870</v>
          </cell>
          <cell r="H64">
            <v>26</v>
          </cell>
          <cell r="I64">
            <v>5</v>
          </cell>
        </row>
        <row r="64">
          <cell r="N64">
            <v>550.5885</v>
          </cell>
          <cell r="O64">
            <v>286.538461538462</v>
          </cell>
          <cell r="P64">
            <v>0</v>
          </cell>
        </row>
        <row r="64">
          <cell r="R64">
            <v>0</v>
          </cell>
        </row>
        <row r="64">
          <cell r="U64">
            <v>837.126961538462</v>
          </cell>
        </row>
        <row r="64">
          <cell r="W64">
            <v>0</v>
          </cell>
        </row>
        <row r="64">
          <cell r="AA64">
            <v>40</v>
          </cell>
          <cell r="AB64">
            <v>34.4827586206897</v>
          </cell>
        </row>
        <row r="64">
          <cell r="AD64">
            <v>38.4615384615385</v>
          </cell>
        </row>
        <row r="64">
          <cell r="AF64">
            <v>100</v>
          </cell>
        </row>
        <row r="64">
          <cell r="AM64">
            <v>1050.07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4">
          <cell r="AY64">
            <v>1050.07</v>
          </cell>
          <cell r="AZ64">
            <v>0</v>
          </cell>
        </row>
        <row r="64">
          <cell r="BB64">
            <v>0</v>
          </cell>
          <cell r="BC64">
            <v>0</v>
          </cell>
        </row>
        <row r="64">
          <cell r="BJ64">
            <v>1050.07</v>
          </cell>
        </row>
        <row r="64">
          <cell r="BL64" t="str">
            <v>2025/8/6离职</v>
          </cell>
          <cell r="BM64">
            <v>20.0013333333333</v>
          </cell>
          <cell r="BN64">
            <v>20.0013333333333</v>
          </cell>
        </row>
        <row r="64">
          <cell r="BP64" t="str">
            <v>劳务工-劳务发放</v>
          </cell>
          <cell r="BQ64">
            <v>0</v>
          </cell>
          <cell r="BR64" t="e">
            <v>#N/A</v>
          </cell>
          <cell r="BS64" t="str">
            <v>德顺</v>
          </cell>
        </row>
        <row r="65">
          <cell r="C65" t="str">
            <v>彭梅芳</v>
          </cell>
          <cell r="D65" t="str">
            <v>生产制造部</v>
          </cell>
          <cell r="E65">
            <v>45805</v>
          </cell>
          <cell r="F65" t="str">
            <v>发泡操作工</v>
          </cell>
          <cell r="G65">
            <v>45870</v>
          </cell>
          <cell r="H65">
            <v>26</v>
          </cell>
          <cell r="I65">
            <v>5</v>
          </cell>
        </row>
        <row r="65">
          <cell r="N65">
            <v>559.3562</v>
          </cell>
          <cell r="O65">
            <v>286.538461538462</v>
          </cell>
          <cell r="P65">
            <v>0</v>
          </cell>
        </row>
        <row r="65">
          <cell r="R65">
            <v>0</v>
          </cell>
        </row>
        <row r="65">
          <cell r="U65">
            <v>845.894661538462</v>
          </cell>
        </row>
        <row r="65">
          <cell r="W65">
            <v>0</v>
          </cell>
        </row>
        <row r="65">
          <cell r="AA65">
            <v>40</v>
          </cell>
          <cell r="AB65">
            <v>34.4827586206897</v>
          </cell>
        </row>
        <row r="65">
          <cell r="AD65">
            <v>38.4615384615385</v>
          </cell>
        </row>
        <row r="65">
          <cell r="AF65">
            <v>100</v>
          </cell>
        </row>
        <row r="65">
          <cell r="AM65">
            <v>1058.84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5">
          <cell r="AY65">
            <v>1058.84</v>
          </cell>
          <cell r="AZ65">
            <v>0</v>
          </cell>
        </row>
        <row r="65">
          <cell r="BB65">
            <v>0</v>
          </cell>
          <cell r="BC65">
            <v>0</v>
          </cell>
        </row>
        <row r="65">
          <cell r="BJ65">
            <v>1058.84</v>
          </cell>
        </row>
        <row r="65">
          <cell r="BL65" t="str">
            <v>2025/8/6退回</v>
          </cell>
          <cell r="BM65">
            <v>20.168380952381</v>
          </cell>
          <cell r="BN65">
            <v>20.168380952381</v>
          </cell>
        </row>
        <row r="65">
          <cell r="BP65" t="str">
            <v>劳务工-劳务发放</v>
          </cell>
          <cell r="BQ65">
            <v>0</v>
          </cell>
          <cell r="BR65" t="e">
            <v>#N/A</v>
          </cell>
          <cell r="BS65" t="str">
            <v>湘潭思泉</v>
          </cell>
        </row>
        <row r="66">
          <cell r="C66" t="str">
            <v>唐江山</v>
          </cell>
          <cell r="D66" t="str">
            <v>生产制造部</v>
          </cell>
          <cell r="E66">
            <v>45806</v>
          </cell>
          <cell r="F66" t="str">
            <v>发泡操作工</v>
          </cell>
          <cell r="G66">
            <v>45870</v>
          </cell>
          <cell r="H66">
            <v>26</v>
          </cell>
          <cell r="I66">
            <v>4</v>
          </cell>
        </row>
        <row r="66">
          <cell r="N66">
            <v>461.31696</v>
          </cell>
          <cell r="O66">
            <v>229.230769230769</v>
          </cell>
          <cell r="P66">
            <v>0</v>
          </cell>
        </row>
        <row r="66">
          <cell r="R66">
            <v>0</v>
          </cell>
        </row>
        <row r="66">
          <cell r="U66">
            <v>690.547729230769</v>
          </cell>
        </row>
        <row r="66">
          <cell r="W66">
            <v>0</v>
          </cell>
        </row>
        <row r="66">
          <cell r="AA66">
            <v>32</v>
          </cell>
          <cell r="AB66">
            <v>27.5862068965517</v>
          </cell>
        </row>
        <row r="66">
          <cell r="AD66">
            <v>30.7692307692308</v>
          </cell>
        </row>
        <row r="66">
          <cell r="AF66">
            <v>80</v>
          </cell>
        </row>
        <row r="66">
          <cell r="AM66">
            <v>860.9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6">
          <cell r="AY66">
            <v>860.9</v>
          </cell>
          <cell r="AZ66">
            <v>0</v>
          </cell>
        </row>
        <row r="66">
          <cell r="BB66">
            <v>0</v>
          </cell>
          <cell r="BC66">
            <v>0</v>
          </cell>
        </row>
        <row r="66">
          <cell r="BJ66">
            <v>860.9</v>
          </cell>
        </row>
        <row r="66">
          <cell r="BL66" t="str">
            <v>2025/8/6退回</v>
          </cell>
          <cell r="BM66">
            <v>20.497619047619</v>
          </cell>
          <cell r="BN66">
            <v>20.497619047619</v>
          </cell>
        </row>
        <row r="66">
          <cell r="BP66" t="str">
            <v>劳务工-劳务发放</v>
          </cell>
          <cell r="BQ66">
            <v>0</v>
          </cell>
          <cell r="BR66" t="e">
            <v>#N/A</v>
          </cell>
          <cell r="BS66" t="str">
            <v>湘潭思泉</v>
          </cell>
        </row>
        <row r="67">
          <cell r="C67" t="str">
            <v>陈波</v>
          </cell>
          <cell r="D67" t="str">
            <v>生产制造部</v>
          </cell>
          <cell r="E67">
            <v>45804</v>
          </cell>
          <cell r="F67" t="str">
            <v>发泡操作工</v>
          </cell>
          <cell r="G67">
            <v>45870</v>
          </cell>
          <cell r="H67">
            <v>26</v>
          </cell>
          <cell r="I67">
            <v>3</v>
          </cell>
        </row>
        <row r="67">
          <cell r="N67">
            <v>353.39772</v>
          </cell>
          <cell r="O67">
            <v>171.923076923077</v>
          </cell>
          <cell r="P67">
            <v>0</v>
          </cell>
        </row>
        <row r="67">
          <cell r="R67">
            <v>0</v>
          </cell>
        </row>
        <row r="67">
          <cell r="U67">
            <v>525.320796923077</v>
          </cell>
        </row>
        <row r="67">
          <cell r="W67">
            <v>0</v>
          </cell>
        </row>
        <row r="67">
          <cell r="AA67">
            <v>24</v>
          </cell>
          <cell r="AB67">
            <v>20.6896551724138</v>
          </cell>
        </row>
        <row r="67">
          <cell r="AD67">
            <v>34.6153846153846</v>
          </cell>
        </row>
        <row r="67">
          <cell r="AF67">
            <v>60</v>
          </cell>
        </row>
        <row r="67">
          <cell r="AM67">
            <v>664.63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7">
          <cell r="AY67">
            <v>664.63</v>
          </cell>
          <cell r="AZ67">
            <v>0</v>
          </cell>
        </row>
        <row r="67">
          <cell r="BB67">
            <v>0</v>
          </cell>
          <cell r="BC67">
            <v>0</v>
          </cell>
          <cell r="BD67">
            <v>43.46</v>
          </cell>
        </row>
        <row r="67">
          <cell r="BJ67">
            <v>621.17</v>
          </cell>
        </row>
        <row r="67">
          <cell r="BL67" t="str">
            <v>2025/8/6离职</v>
          </cell>
          <cell r="BM67">
            <v>21.0993650793651</v>
          </cell>
          <cell r="BN67">
            <v>19.7196825396825</v>
          </cell>
        </row>
        <row r="67">
          <cell r="BP67" t="str">
            <v>劳务工-劳务发放</v>
          </cell>
          <cell r="BQ67">
            <v>0</v>
          </cell>
          <cell r="BR67" t="e">
            <v>#N/A</v>
          </cell>
          <cell r="BS67" t="str">
            <v>湘潭思泉</v>
          </cell>
        </row>
        <row r="68">
          <cell r="C68" t="str">
            <v>刘红卫</v>
          </cell>
          <cell r="D68" t="str">
            <v>生产制造部</v>
          </cell>
          <cell r="E68">
            <v>45809</v>
          </cell>
          <cell r="F68" t="str">
            <v>发泡操作工</v>
          </cell>
          <cell r="G68">
            <v>45870</v>
          </cell>
          <cell r="H68">
            <v>26</v>
          </cell>
          <cell r="I68">
            <v>5</v>
          </cell>
        </row>
        <row r="68">
          <cell r="N68">
            <v>561.05465</v>
          </cell>
          <cell r="O68">
            <v>286.538461538462</v>
          </cell>
          <cell r="P68">
            <v>0</v>
          </cell>
        </row>
        <row r="68">
          <cell r="R68">
            <v>0</v>
          </cell>
        </row>
        <row r="68">
          <cell r="U68">
            <v>847.593111538462</v>
          </cell>
        </row>
        <row r="68">
          <cell r="W68">
            <v>0</v>
          </cell>
        </row>
        <row r="68">
          <cell r="AA68">
            <v>40</v>
          </cell>
          <cell r="AB68">
            <v>34.4827586206897</v>
          </cell>
        </row>
        <row r="68">
          <cell r="AD68">
            <v>38.4615384615385</v>
          </cell>
        </row>
        <row r="68">
          <cell r="AF68">
            <v>100</v>
          </cell>
        </row>
        <row r="68">
          <cell r="AM68">
            <v>1060.54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8">
          <cell r="AY68">
            <v>1060.54</v>
          </cell>
          <cell r="AZ68">
            <v>0</v>
          </cell>
        </row>
        <row r="68">
          <cell r="BD68">
            <v>38.91</v>
          </cell>
        </row>
        <row r="68">
          <cell r="BJ68">
            <v>1021.63</v>
          </cell>
        </row>
        <row r="68">
          <cell r="BL68" t="str">
            <v>2025/8/6退回</v>
          </cell>
          <cell r="BM68">
            <v>20.2007619047619</v>
          </cell>
          <cell r="BN68">
            <v>19.459619047619</v>
          </cell>
        </row>
        <row r="68">
          <cell r="BP68" t="str">
            <v>劳务工-劳务发放</v>
          </cell>
        </row>
        <row r="68">
          <cell r="BR68" t="e">
            <v>#N/A</v>
          </cell>
          <cell r="BS68" t="str">
            <v>湘潭宏顺</v>
          </cell>
        </row>
        <row r="69">
          <cell r="C69" t="str">
            <v>诸葛启发</v>
          </cell>
          <cell r="D69" t="str">
            <v>生产制造部</v>
          </cell>
          <cell r="E69">
            <v>45811</v>
          </cell>
          <cell r="F69" t="str">
            <v>发泡操作工</v>
          </cell>
          <cell r="G69">
            <v>45870</v>
          </cell>
          <cell r="H69">
            <v>26</v>
          </cell>
          <cell r="I69">
            <v>4</v>
          </cell>
        </row>
        <row r="69">
          <cell r="N69">
            <v>461.31696</v>
          </cell>
          <cell r="O69">
            <v>229.230769230769</v>
          </cell>
          <cell r="P69">
            <v>0</v>
          </cell>
        </row>
        <row r="69">
          <cell r="R69">
            <v>0</v>
          </cell>
        </row>
        <row r="69">
          <cell r="U69">
            <v>690.547729230769</v>
          </cell>
        </row>
        <row r="69">
          <cell r="W69">
            <v>0</v>
          </cell>
        </row>
        <row r="69">
          <cell r="AA69">
            <v>32</v>
          </cell>
          <cell r="AB69">
            <v>27.5862068965517</v>
          </cell>
        </row>
        <row r="69">
          <cell r="AD69">
            <v>30.7692307692308</v>
          </cell>
        </row>
        <row r="69">
          <cell r="AF69">
            <v>80</v>
          </cell>
        </row>
        <row r="69">
          <cell r="AM69">
            <v>860.9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69">
          <cell r="AY69">
            <v>860.9</v>
          </cell>
          <cell r="AZ69">
            <v>0</v>
          </cell>
        </row>
        <row r="69">
          <cell r="BD69">
            <v>75.72</v>
          </cell>
        </row>
        <row r="69">
          <cell r="BJ69">
            <v>785.18</v>
          </cell>
        </row>
        <row r="69">
          <cell r="BL69" t="str">
            <v>2025/8/6退回</v>
          </cell>
          <cell r="BM69">
            <v>20.497619047619</v>
          </cell>
          <cell r="BN69">
            <v>18.6947619047619</v>
          </cell>
        </row>
        <row r="69">
          <cell r="BP69" t="str">
            <v>劳务工-劳务发放</v>
          </cell>
        </row>
        <row r="69">
          <cell r="BR69" t="e">
            <v>#N/A</v>
          </cell>
          <cell r="BS69" t="str">
            <v>湖南诚展</v>
          </cell>
        </row>
        <row r="70">
          <cell r="C70" t="str">
            <v>唐相健</v>
          </cell>
          <cell r="D70" t="str">
            <v>生产制造部</v>
          </cell>
          <cell r="E70">
            <v>45818</v>
          </cell>
          <cell r="F70" t="str">
            <v>发泡操作工</v>
          </cell>
          <cell r="G70">
            <v>45870</v>
          </cell>
          <cell r="H70">
            <v>26</v>
          </cell>
          <cell r="I70">
            <v>4</v>
          </cell>
        </row>
        <row r="70">
          <cell r="N70">
            <v>461.31696</v>
          </cell>
          <cell r="O70">
            <v>229.230769230769</v>
          </cell>
          <cell r="P70">
            <v>0</v>
          </cell>
        </row>
        <row r="70">
          <cell r="R70">
            <v>0</v>
          </cell>
        </row>
        <row r="70">
          <cell r="U70">
            <v>690.547729230769</v>
          </cell>
        </row>
        <row r="70">
          <cell r="W70">
            <v>0</v>
          </cell>
        </row>
        <row r="70">
          <cell r="AA70">
            <v>32</v>
          </cell>
          <cell r="AB70">
            <v>27.5862068965517</v>
          </cell>
        </row>
        <row r="70">
          <cell r="AD70">
            <v>107.692307692308</v>
          </cell>
        </row>
        <row r="70">
          <cell r="AF70">
            <v>80</v>
          </cell>
        </row>
        <row r="70">
          <cell r="AM70">
            <v>937.83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0">
          <cell r="AY70">
            <v>937.83</v>
          </cell>
          <cell r="AZ70">
            <v>0</v>
          </cell>
        </row>
        <row r="70">
          <cell r="BD70">
            <v>73.42</v>
          </cell>
        </row>
        <row r="70">
          <cell r="BJ70">
            <v>864.41</v>
          </cell>
        </row>
        <row r="70">
          <cell r="BL70" t="str">
            <v>2025/8/6退回</v>
          </cell>
          <cell r="BM70">
            <v>22.3292857142857</v>
          </cell>
          <cell r="BN70">
            <v>20.5811904761905</v>
          </cell>
        </row>
        <row r="70">
          <cell r="BP70" t="str">
            <v>劳务工-劳务发放</v>
          </cell>
        </row>
        <row r="70">
          <cell r="BR70" t="e">
            <v>#N/A</v>
          </cell>
          <cell r="BS70" t="str">
            <v>东方人才</v>
          </cell>
        </row>
        <row r="71">
          <cell r="C71" t="str">
            <v>陈钰</v>
          </cell>
          <cell r="D71" t="str">
            <v>生产制造部</v>
          </cell>
          <cell r="E71">
            <v>45830</v>
          </cell>
          <cell r="F71" t="str">
            <v>发泡操作工</v>
          </cell>
          <cell r="G71">
            <v>45870</v>
          </cell>
          <cell r="H71">
            <v>26</v>
          </cell>
          <cell r="I71">
            <v>3</v>
          </cell>
        </row>
        <row r="71">
          <cell r="N71">
            <v>353.39772</v>
          </cell>
          <cell r="O71">
            <v>171.923076923077</v>
          </cell>
          <cell r="P71">
            <v>0</v>
          </cell>
        </row>
        <row r="71">
          <cell r="R71">
            <v>0</v>
          </cell>
        </row>
        <row r="71">
          <cell r="U71">
            <v>525.320796923077</v>
          </cell>
        </row>
        <row r="71">
          <cell r="W71">
            <v>0</v>
          </cell>
        </row>
        <row r="71">
          <cell r="AA71">
            <v>24</v>
          </cell>
          <cell r="AB71">
            <v>20.6896551724138</v>
          </cell>
        </row>
        <row r="71">
          <cell r="AD71">
            <v>23.0769230769231</v>
          </cell>
        </row>
        <row r="71">
          <cell r="AF71">
            <v>60</v>
          </cell>
        </row>
        <row r="71">
          <cell r="AM71">
            <v>653.09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1">
          <cell r="AY71">
            <v>653.09</v>
          </cell>
          <cell r="AZ71">
            <v>0</v>
          </cell>
        </row>
        <row r="71">
          <cell r="BD71">
            <v>75.72</v>
          </cell>
        </row>
        <row r="71">
          <cell r="BJ71">
            <v>577.37</v>
          </cell>
        </row>
        <row r="71">
          <cell r="BL71" t="str">
            <v>2025/8/6离职</v>
          </cell>
          <cell r="BM71">
            <v>20.7330158730159</v>
          </cell>
          <cell r="BN71">
            <v>18.3292063492063</v>
          </cell>
        </row>
        <row r="71">
          <cell r="BP71" t="str">
            <v>劳务工-劳务发放</v>
          </cell>
        </row>
        <row r="71">
          <cell r="BR71" t="e">
            <v>#N/A</v>
          </cell>
          <cell r="BS71" t="str">
            <v>湘潭思泉</v>
          </cell>
        </row>
        <row r="72">
          <cell r="C72" t="str">
            <v>王明</v>
          </cell>
          <cell r="D72" t="str">
            <v>生产制造部</v>
          </cell>
          <cell r="E72">
            <v>45677</v>
          </cell>
          <cell r="F72" t="str">
            <v>发泡操作工</v>
          </cell>
          <cell r="G72">
            <v>45870</v>
          </cell>
          <cell r="H72">
            <v>26</v>
          </cell>
          <cell r="I72">
            <v>27</v>
          </cell>
        </row>
        <row r="72">
          <cell r="N72">
            <v>2969.49948</v>
          </cell>
          <cell r="O72">
            <v>1547.30769230769</v>
          </cell>
          <cell r="P72">
            <v>0</v>
          </cell>
        </row>
        <row r="72">
          <cell r="R72">
            <v>0</v>
          </cell>
        </row>
        <row r="72">
          <cell r="U72">
            <v>4516.80717230769</v>
          </cell>
        </row>
        <row r="72">
          <cell r="W72">
            <v>249</v>
          </cell>
        </row>
        <row r="72">
          <cell r="AA72">
            <v>216</v>
          </cell>
          <cell r="AB72">
            <v>150</v>
          </cell>
        </row>
        <row r="72">
          <cell r="AD72">
            <v>800</v>
          </cell>
        </row>
        <row r="72">
          <cell r="AF72">
            <v>540</v>
          </cell>
        </row>
        <row r="72">
          <cell r="AJ72">
            <v>-30</v>
          </cell>
        </row>
        <row r="72">
          <cell r="AM72">
            <v>6441.81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2">
          <cell r="AY72">
            <v>6441.81</v>
          </cell>
          <cell r="AZ72">
            <v>0</v>
          </cell>
        </row>
        <row r="72">
          <cell r="BB72">
            <v>0</v>
          </cell>
          <cell r="BC72">
            <v>0</v>
          </cell>
        </row>
        <row r="72">
          <cell r="BJ72">
            <v>6441.81</v>
          </cell>
        </row>
        <row r="72">
          <cell r="BL72" t="str">
            <v>2025/9/3退回</v>
          </cell>
          <cell r="BM72">
            <v>22.7224338624339</v>
          </cell>
          <cell r="BN72">
            <v>22.7224338624339</v>
          </cell>
        </row>
        <row r="72">
          <cell r="BP72" t="str">
            <v>劳务工-劳务发放</v>
          </cell>
          <cell r="BQ72">
            <v>0</v>
          </cell>
          <cell r="BR72" t="str">
            <v>430221199404100811</v>
          </cell>
          <cell r="BS72" t="str">
            <v>湖南诚展</v>
          </cell>
        </row>
        <row r="73">
          <cell r="C73" t="str">
            <v>林虎</v>
          </cell>
          <cell r="D73" t="str">
            <v>生产制造部</v>
          </cell>
          <cell r="E73">
            <v>41904</v>
          </cell>
          <cell r="F73" t="str">
            <v>支援发泡</v>
          </cell>
          <cell r="G73">
            <v>45870</v>
          </cell>
          <cell r="H73">
            <v>26</v>
          </cell>
          <cell r="I73">
            <v>30</v>
          </cell>
        </row>
        <row r="73">
          <cell r="N73">
            <v>2993.631</v>
          </cell>
          <cell r="O73">
            <v>1719.23076923077</v>
          </cell>
          <cell r="P73">
            <v>100</v>
          </cell>
        </row>
        <row r="73">
          <cell r="R73">
            <v>300</v>
          </cell>
        </row>
        <row r="73">
          <cell r="U73">
            <v>5112.86176923077</v>
          </cell>
        </row>
        <row r="73">
          <cell r="W73">
            <v>270</v>
          </cell>
          <cell r="X73">
            <v>200</v>
          </cell>
        </row>
        <row r="73">
          <cell r="AA73">
            <v>240</v>
          </cell>
          <cell r="AB73">
            <v>150</v>
          </cell>
        </row>
        <row r="73">
          <cell r="AD73">
            <v>300</v>
          </cell>
        </row>
        <row r="73">
          <cell r="AF73">
            <v>600</v>
          </cell>
        </row>
        <row r="73">
          <cell r="AM73">
            <v>6872.86</v>
          </cell>
          <cell r="AN73">
            <v>348.8</v>
          </cell>
          <cell r="AO73">
            <v>87.2</v>
          </cell>
          <cell r="AP73">
            <v>13.08</v>
          </cell>
          <cell r="AQ73">
            <v>15</v>
          </cell>
          <cell r="AR73">
            <v>218</v>
          </cell>
          <cell r="AS73">
            <v>0</v>
          </cell>
        </row>
        <row r="73">
          <cell r="AY73">
            <v>6190.78</v>
          </cell>
          <cell r="AZ73">
            <v>36.18</v>
          </cell>
        </row>
        <row r="73">
          <cell r="BB73">
            <v>0</v>
          </cell>
          <cell r="BC73">
            <v>0</v>
          </cell>
          <cell r="BD73">
            <v>31.2</v>
          </cell>
        </row>
        <row r="73">
          <cell r="BJ73">
            <v>6123.4</v>
          </cell>
        </row>
        <row r="73">
          <cell r="BM73">
            <v>21.8186031746032</v>
          </cell>
          <cell r="BN73">
            <v>19.4393650793651</v>
          </cell>
          <cell r="BO73" t="str">
            <v>430321197201117871</v>
          </cell>
          <cell r="BP73" t="str">
            <v>合同工</v>
          </cell>
          <cell r="BQ73">
            <v>667.08</v>
          </cell>
          <cell r="BR73" t="str">
            <v>430321197201117871</v>
          </cell>
          <cell r="BS73" t="str">
            <v>光华荣昌</v>
          </cell>
        </row>
        <row r="74">
          <cell r="C74" t="str">
            <v>郭正军</v>
          </cell>
          <cell r="D74" t="str">
            <v>生产制造部</v>
          </cell>
          <cell r="E74">
            <v>44712</v>
          </cell>
          <cell r="F74" t="str">
            <v>支援发泡</v>
          </cell>
          <cell r="G74">
            <v>45870</v>
          </cell>
          <cell r="H74">
            <v>26</v>
          </cell>
          <cell r="I74">
            <v>29</v>
          </cell>
        </row>
        <row r="74">
          <cell r="N74">
            <v>3195.21796</v>
          </cell>
          <cell r="O74">
            <v>1661.92307692308</v>
          </cell>
          <cell r="P74">
            <v>50</v>
          </cell>
        </row>
        <row r="74">
          <cell r="R74">
            <v>300</v>
          </cell>
        </row>
        <row r="74">
          <cell r="U74">
            <v>5207.14103692308</v>
          </cell>
        </row>
        <row r="74">
          <cell r="W74">
            <v>270</v>
          </cell>
          <cell r="X74">
            <v>60</v>
          </cell>
        </row>
        <row r="74">
          <cell r="AA74">
            <v>232</v>
          </cell>
          <cell r="AB74">
            <v>150</v>
          </cell>
        </row>
        <row r="74">
          <cell r="AD74">
            <v>300</v>
          </cell>
        </row>
        <row r="74">
          <cell r="AF74">
            <v>580</v>
          </cell>
          <cell r="AG74">
            <v>-30</v>
          </cell>
        </row>
        <row r="74">
          <cell r="AM74">
            <v>6769.14</v>
          </cell>
          <cell r="AN74">
            <v>344.64</v>
          </cell>
          <cell r="AO74">
            <v>86.16</v>
          </cell>
          <cell r="AP74">
            <v>12.92</v>
          </cell>
          <cell r="AQ74">
            <v>15</v>
          </cell>
        </row>
        <row r="74">
          <cell r="AY74">
            <v>6310.42</v>
          </cell>
          <cell r="AZ74">
            <v>2.26</v>
          </cell>
        </row>
        <row r="74">
          <cell r="BB74">
            <v>0</v>
          </cell>
          <cell r="BC74">
            <v>0</v>
          </cell>
        </row>
        <row r="74">
          <cell r="BJ74">
            <v>6308.16</v>
          </cell>
        </row>
        <row r="74">
          <cell r="BM74">
            <v>22.2303448275862</v>
          </cell>
          <cell r="BN74">
            <v>20.7164532019704</v>
          </cell>
          <cell r="BO74" t="str">
            <v>43022119740226651X</v>
          </cell>
          <cell r="BP74" t="str">
            <v>劳务工</v>
          </cell>
          <cell r="BQ74">
            <v>443.72</v>
          </cell>
          <cell r="BR74" t="str">
            <v>43022119740226651X</v>
          </cell>
          <cell r="BS74" t="str">
            <v>鑫起</v>
          </cell>
        </row>
        <row r="75">
          <cell r="C75" t="str">
            <v>刘志平</v>
          </cell>
          <cell r="D75" t="str">
            <v>生产制造部</v>
          </cell>
          <cell r="E75">
            <v>41253</v>
          </cell>
          <cell r="F75" t="str">
            <v>支援发泡</v>
          </cell>
          <cell r="G75">
            <v>45870</v>
          </cell>
          <cell r="H75">
            <v>26</v>
          </cell>
          <cell r="I75">
            <v>30</v>
          </cell>
        </row>
        <row r="75">
          <cell r="N75">
            <v>2821.747256</v>
          </cell>
          <cell r="O75">
            <v>1719.23076923077</v>
          </cell>
          <cell r="P75">
            <v>100</v>
          </cell>
        </row>
        <row r="75">
          <cell r="R75">
            <v>300</v>
          </cell>
        </row>
        <row r="75">
          <cell r="U75">
            <v>4940.97802523077</v>
          </cell>
        </row>
        <row r="75">
          <cell r="W75">
            <v>270</v>
          </cell>
          <cell r="X75">
            <v>240</v>
          </cell>
        </row>
        <row r="75">
          <cell r="AA75">
            <v>240</v>
          </cell>
          <cell r="AB75">
            <v>150</v>
          </cell>
        </row>
        <row r="75">
          <cell r="AD75">
            <v>200</v>
          </cell>
        </row>
        <row r="75">
          <cell r="AF75">
            <v>600</v>
          </cell>
          <cell r="AG75">
            <v>-30</v>
          </cell>
        </row>
        <row r="75">
          <cell r="AM75">
            <v>6610.98</v>
          </cell>
          <cell r="AN75">
            <v>401.6</v>
          </cell>
          <cell r="AO75">
            <v>100.4</v>
          </cell>
          <cell r="AP75">
            <v>15.06</v>
          </cell>
          <cell r="AQ75">
            <v>15</v>
          </cell>
          <cell r="AR75">
            <v>251</v>
          </cell>
        </row>
        <row r="75">
          <cell r="AY75">
            <v>5827.92</v>
          </cell>
          <cell r="AZ75">
            <v>0</v>
          </cell>
        </row>
        <row r="75">
          <cell r="BB75">
            <v>0</v>
          </cell>
          <cell r="BC75">
            <v>0</v>
          </cell>
          <cell r="BD75">
            <v>31.2</v>
          </cell>
        </row>
        <row r="75">
          <cell r="BJ75">
            <v>5796.72</v>
          </cell>
        </row>
        <row r="75">
          <cell r="BM75">
            <v>20.9872380952381</v>
          </cell>
          <cell r="BN75">
            <v>18.4022857142857</v>
          </cell>
          <cell r="BO75" t="str">
            <v>430481199112246971</v>
          </cell>
          <cell r="BP75" t="str">
            <v>合同工</v>
          </cell>
          <cell r="BQ75">
            <v>768.06</v>
          </cell>
          <cell r="BR75" t="str">
            <v>430481199112246971</v>
          </cell>
          <cell r="BS75" t="str">
            <v>光华荣昌</v>
          </cell>
        </row>
        <row r="76">
          <cell r="C76" t="str">
            <v>冉景斌</v>
          </cell>
          <cell r="D76" t="str">
            <v>生产制造部</v>
          </cell>
          <cell r="E76">
            <v>41396</v>
          </cell>
          <cell r="F76" t="str">
            <v>支援发泡</v>
          </cell>
          <cell r="G76">
            <v>45870</v>
          </cell>
          <cell r="H76">
            <v>26</v>
          </cell>
          <cell r="I76">
            <v>26</v>
          </cell>
        </row>
        <row r="76">
          <cell r="N76">
            <v>3205.09796</v>
          </cell>
          <cell r="O76">
            <v>1490</v>
          </cell>
          <cell r="P76">
            <v>150</v>
          </cell>
        </row>
        <row r="76">
          <cell r="R76">
            <v>300</v>
          </cell>
        </row>
        <row r="76">
          <cell r="U76">
            <v>5145.09796</v>
          </cell>
        </row>
        <row r="76">
          <cell r="W76">
            <v>267</v>
          </cell>
          <cell r="X76">
            <v>240</v>
          </cell>
        </row>
        <row r="76">
          <cell r="AA76">
            <v>208</v>
          </cell>
          <cell r="AB76">
            <v>150</v>
          </cell>
        </row>
        <row r="76">
          <cell r="AD76">
            <v>200</v>
          </cell>
        </row>
        <row r="76">
          <cell r="AF76">
            <v>512</v>
          </cell>
        </row>
        <row r="76">
          <cell r="AJ76">
            <v>-20</v>
          </cell>
        </row>
        <row r="76">
          <cell r="AL76">
            <v>931.5576</v>
          </cell>
          <cell r="AM76">
            <v>7633.66</v>
          </cell>
          <cell r="AN76">
            <v>350.4</v>
          </cell>
          <cell r="AO76">
            <v>87.6</v>
          </cell>
          <cell r="AP76">
            <v>13.14</v>
          </cell>
          <cell r="AQ76">
            <v>15</v>
          </cell>
          <cell r="AR76">
            <v>219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6">
          <cell r="AY76">
            <v>6948.52</v>
          </cell>
          <cell r="AZ76">
            <v>0</v>
          </cell>
        </row>
        <row r="76">
          <cell r="BB76">
            <v>0</v>
          </cell>
          <cell r="BC76">
            <v>0</v>
          </cell>
        </row>
        <row r="76">
          <cell r="BJ76">
            <v>6948.52</v>
          </cell>
        </row>
        <row r="76">
          <cell r="BM76">
            <v>27.9621245421245</v>
          </cell>
          <cell r="BN76">
            <v>25.4524542124542</v>
          </cell>
          <cell r="BO76" t="str">
            <v>522128196705130837</v>
          </cell>
          <cell r="BP76" t="str">
            <v>合同工</v>
          </cell>
          <cell r="BQ76">
            <v>670.14</v>
          </cell>
          <cell r="BR76" t="str">
            <v>522128196705130837</v>
          </cell>
          <cell r="BS76" t="str">
            <v>光华荣昌</v>
          </cell>
        </row>
        <row r="77">
          <cell r="C77" t="str">
            <v>马凤</v>
          </cell>
          <cell r="D77" t="str">
            <v>生产制造部</v>
          </cell>
          <cell r="E77">
            <v>45705</v>
          </cell>
          <cell r="F77" t="str">
            <v>发泡操作工</v>
          </cell>
          <cell r="G77">
            <v>45870</v>
          </cell>
          <cell r="H77">
            <v>26</v>
          </cell>
          <cell r="I77">
            <v>23</v>
          </cell>
        </row>
        <row r="77">
          <cell r="M77">
            <v>131.693956521739</v>
          </cell>
          <cell r="N77">
            <v>2728.961</v>
          </cell>
          <cell r="O77">
            <v>1432.69230769231</v>
          </cell>
          <cell r="P77">
            <v>300</v>
          </cell>
        </row>
        <row r="77">
          <cell r="R77">
            <v>0</v>
          </cell>
        </row>
        <row r="77">
          <cell r="U77">
            <v>4461.65330769231</v>
          </cell>
        </row>
        <row r="77">
          <cell r="W77">
            <v>276</v>
          </cell>
        </row>
        <row r="77">
          <cell r="Z77">
            <v>500</v>
          </cell>
          <cell r="AA77">
            <v>184</v>
          </cell>
          <cell r="AB77">
            <v>150</v>
          </cell>
        </row>
        <row r="77">
          <cell r="AD77">
            <v>200</v>
          </cell>
        </row>
        <row r="77">
          <cell r="AF77">
            <v>480</v>
          </cell>
        </row>
        <row r="77">
          <cell r="AJ77">
            <v>-20</v>
          </cell>
        </row>
        <row r="77">
          <cell r="AM77">
            <v>6231.65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7">
          <cell r="AY77">
            <v>6231.65</v>
          </cell>
          <cell r="AZ77">
            <v>0</v>
          </cell>
        </row>
        <row r="77">
          <cell r="BB77">
            <v>0</v>
          </cell>
          <cell r="BC77">
            <v>0</v>
          </cell>
        </row>
        <row r="77">
          <cell r="BJ77">
            <v>6231.65</v>
          </cell>
        </row>
        <row r="77">
          <cell r="BM77">
            <v>25.803933747412</v>
          </cell>
          <cell r="BN77">
            <v>25.803933747412</v>
          </cell>
        </row>
        <row r="77">
          <cell r="BP77" t="str">
            <v>劳务工-劳务发放</v>
          </cell>
          <cell r="BQ77">
            <v>0</v>
          </cell>
          <cell r="BR77" t="str">
            <v>430321199306139048</v>
          </cell>
          <cell r="BS77" t="str">
            <v>湘潭思泉</v>
          </cell>
        </row>
        <row r="78">
          <cell r="C78" t="str">
            <v>彭健</v>
          </cell>
          <cell r="D78" t="str">
            <v>技术质量部</v>
          </cell>
          <cell r="E78">
            <v>41701</v>
          </cell>
          <cell r="F78" t="str">
            <v>发泡检验员</v>
          </cell>
          <cell r="G78">
            <v>45870</v>
          </cell>
          <cell r="H78">
            <v>26</v>
          </cell>
          <cell r="I78">
            <v>31</v>
          </cell>
        </row>
        <row r="78">
          <cell r="M78">
            <v>112.928022580645</v>
          </cell>
          <cell r="N78">
            <v>3200.7687</v>
          </cell>
          <cell r="O78">
            <v>1776.53846153846</v>
          </cell>
          <cell r="P78">
            <v>0</v>
          </cell>
          <cell r="Q78">
            <v>1.15</v>
          </cell>
          <cell r="R78">
            <v>300</v>
          </cell>
        </row>
        <row r="78">
          <cell r="U78">
            <v>5757.42246653846</v>
          </cell>
        </row>
        <row r="78">
          <cell r="W78">
            <v>240</v>
          </cell>
          <cell r="X78">
            <v>220</v>
          </cell>
        </row>
        <row r="78">
          <cell r="AA78">
            <v>248</v>
          </cell>
          <cell r="AB78">
            <v>150</v>
          </cell>
        </row>
        <row r="78">
          <cell r="AD78">
            <v>200</v>
          </cell>
        </row>
        <row r="78">
          <cell r="AF78">
            <v>620</v>
          </cell>
        </row>
        <row r="78">
          <cell r="AM78">
            <v>7435.42</v>
          </cell>
          <cell r="AN78">
            <v>344.64</v>
          </cell>
          <cell r="AO78">
            <v>86.16</v>
          </cell>
          <cell r="AP78">
            <v>12.92</v>
          </cell>
          <cell r="AQ78">
            <v>15</v>
          </cell>
          <cell r="AR78">
            <v>205</v>
          </cell>
        </row>
        <row r="78">
          <cell r="AY78">
            <v>6771.7</v>
          </cell>
          <cell r="AZ78">
            <v>53.6</v>
          </cell>
        </row>
        <row r="78">
          <cell r="BB78">
            <v>0</v>
          </cell>
          <cell r="BC78">
            <v>0</v>
          </cell>
        </row>
        <row r="78">
          <cell r="BJ78">
            <v>6718.1</v>
          </cell>
        </row>
        <row r="78">
          <cell r="BM78">
            <v>22.8430721966206</v>
          </cell>
          <cell r="BN78">
            <v>20.6393241167435</v>
          </cell>
          <cell r="BO78" t="str">
            <v>430281198712019195</v>
          </cell>
          <cell r="BP78" t="str">
            <v>合同工</v>
          </cell>
          <cell r="BQ78">
            <v>648.72</v>
          </cell>
          <cell r="BR78" t="str">
            <v>430281198712019195</v>
          </cell>
          <cell r="BS78" t="str">
            <v>光华荣昌</v>
          </cell>
        </row>
        <row r="79">
          <cell r="C79" t="str">
            <v>李需</v>
          </cell>
          <cell r="D79" t="str">
            <v>生产制造部</v>
          </cell>
          <cell r="E79">
            <v>45591</v>
          </cell>
          <cell r="F79" t="str">
            <v>发泡检验员</v>
          </cell>
          <cell r="G79">
            <v>45870</v>
          </cell>
          <cell r="H79">
            <v>26</v>
          </cell>
          <cell r="I79">
            <v>31</v>
          </cell>
        </row>
        <row r="79">
          <cell r="M79">
            <v>122.57988516129</v>
          </cell>
          <cell r="N79">
            <v>3499.97644</v>
          </cell>
          <cell r="O79">
            <v>1776.53846153846</v>
          </cell>
          <cell r="P79">
            <v>0</v>
          </cell>
          <cell r="Q79">
            <v>1.15</v>
          </cell>
          <cell r="R79">
            <v>300</v>
          </cell>
        </row>
        <row r="79">
          <cell r="U79">
            <v>6101.51136753846</v>
          </cell>
        </row>
        <row r="79">
          <cell r="W79">
            <v>264</v>
          </cell>
        </row>
        <row r="79">
          <cell r="AA79">
            <v>248</v>
          </cell>
          <cell r="AB79">
            <v>150</v>
          </cell>
        </row>
        <row r="79">
          <cell r="AD79">
            <v>200</v>
          </cell>
        </row>
        <row r="79">
          <cell r="AF79">
            <v>612</v>
          </cell>
        </row>
        <row r="79">
          <cell r="AJ79">
            <v>-10</v>
          </cell>
        </row>
        <row r="79">
          <cell r="AM79">
            <v>7565.51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79">
          <cell r="AY79">
            <v>7565.51</v>
          </cell>
          <cell r="AZ79">
            <v>0</v>
          </cell>
        </row>
        <row r="79">
          <cell r="BB79">
            <v>0</v>
          </cell>
          <cell r="BC79">
            <v>0</v>
          </cell>
        </row>
        <row r="79">
          <cell r="BJ79">
            <v>7565.51</v>
          </cell>
        </row>
        <row r="79">
          <cell r="BM79">
            <v>23.2427342549923</v>
          </cell>
          <cell r="BN79">
            <v>23.2427342549923</v>
          </cell>
          <cell r="BO79" t="str">
            <v>430281198610134520</v>
          </cell>
          <cell r="BP79" t="str">
            <v>劳务工-劳务发放</v>
          </cell>
          <cell r="BQ79">
            <v>0</v>
          </cell>
          <cell r="BR79" t="str">
            <v>430281198610134520</v>
          </cell>
          <cell r="BS79" t="str">
            <v>湖南诚展</v>
          </cell>
        </row>
        <row r="80">
          <cell r="C80" t="str">
            <v>卫伟伟</v>
          </cell>
          <cell r="D80" t="str">
            <v>生产制造部</v>
          </cell>
          <cell r="E80">
            <v>45771</v>
          </cell>
          <cell r="F80" t="str">
            <v>发泡操作工</v>
          </cell>
          <cell r="G80">
            <v>45870</v>
          </cell>
          <cell r="H80">
            <v>26</v>
          </cell>
          <cell r="I80">
            <v>28</v>
          </cell>
        </row>
        <row r="80">
          <cell r="M80">
            <v>124.150668571429</v>
          </cell>
          <cell r="N80">
            <v>3176.21872</v>
          </cell>
          <cell r="O80">
            <v>1604.61538461538</v>
          </cell>
          <cell r="P80">
            <v>0</v>
          </cell>
          <cell r="Q80">
            <v>1.15</v>
          </cell>
          <cell r="R80">
            <v>200</v>
          </cell>
        </row>
        <row r="80">
          <cell r="U80">
            <v>5457.26691261538</v>
          </cell>
        </row>
        <row r="80">
          <cell r="W80">
            <v>252</v>
          </cell>
        </row>
        <row r="80">
          <cell r="AA80">
            <v>224</v>
          </cell>
          <cell r="AB80">
            <v>150</v>
          </cell>
        </row>
        <row r="80">
          <cell r="AD80">
            <v>200</v>
          </cell>
        </row>
        <row r="80">
          <cell r="AF80">
            <v>560</v>
          </cell>
        </row>
        <row r="80">
          <cell r="AJ80">
            <v>-20</v>
          </cell>
        </row>
        <row r="80">
          <cell r="AM80">
            <v>6823.27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0">
          <cell r="AY80">
            <v>6823.27</v>
          </cell>
          <cell r="AZ80">
            <v>0</v>
          </cell>
        </row>
        <row r="80">
          <cell r="BB80">
            <v>0</v>
          </cell>
          <cell r="BC80">
            <v>0</v>
          </cell>
        </row>
        <row r="80">
          <cell r="BJ80">
            <v>6823.27</v>
          </cell>
        </row>
        <row r="80">
          <cell r="BM80">
            <v>23.2084013605442</v>
          </cell>
          <cell r="BN80">
            <v>23.2084013605442</v>
          </cell>
        </row>
        <row r="80">
          <cell r="BP80" t="str">
            <v>劳务工-劳务发放</v>
          </cell>
          <cell r="BQ80">
            <v>0</v>
          </cell>
          <cell r="BR80" t="str">
            <v>43020319780267533</v>
          </cell>
          <cell r="BS80" t="str">
            <v>湘潭思泉</v>
          </cell>
        </row>
        <row r="81">
          <cell r="C81" t="str">
            <v>彭智勇</v>
          </cell>
          <cell r="D81" t="str">
            <v>生产制造部</v>
          </cell>
          <cell r="E81">
            <v>45727</v>
          </cell>
          <cell r="F81" t="str">
            <v>发泡操作工</v>
          </cell>
          <cell r="G81">
            <v>45870</v>
          </cell>
          <cell r="H81">
            <v>26</v>
          </cell>
          <cell r="I81">
            <v>28</v>
          </cell>
        </row>
        <row r="81">
          <cell r="M81">
            <v>124.503525714286</v>
          </cell>
          <cell r="N81">
            <v>3186.09872</v>
          </cell>
          <cell r="O81">
            <v>1604.61538461538</v>
          </cell>
          <cell r="P81">
            <v>0</v>
          </cell>
          <cell r="Q81">
            <v>1.15</v>
          </cell>
          <cell r="R81">
            <v>200</v>
          </cell>
        </row>
        <row r="81">
          <cell r="U81">
            <v>5468.62891261538</v>
          </cell>
        </row>
        <row r="81">
          <cell r="W81">
            <v>246</v>
          </cell>
        </row>
        <row r="81">
          <cell r="AA81">
            <v>224</v>
          </cell>
          <cell r="AB81">
            <v>150</v>
          </cell>
        </row>
        <row r="81">
          <cell r="AD81">
            <v>200</v>
          </cell>
        </row>
        <row r="81">
          <cell r="AF81">
            <v>560</v>
          </cell>
        </row>
        <row r="81">
          <cell r="AJ81">
            <v>-20</v>
          </cell>
        </row>
        <row r="81">
          <cell r="AM81">
            <v>6828.63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1">
          <cell r="AY81">
            <v>6828.63</v>
          </cell>
          <cell r="AZ81">
            <v>0</v>
          </cell>
        </row>
        <row r="81">
          <cell r="BB81">
            <v>0</v>
          </cell>
          <cell r="BC81">
            <v>0</v>
          </cell>
        </row>
        <row r="81">
          <cell r="BJ81">
            <v>6828.63</v>
          </cell>
        </row>
        <row r="81">
          <cell r="BM81">
            <v>23.2266326530612</v>
          </cell>
          <cell r="BN81">
            <v>23.2266326530612</v>
          </cell>
        </row>
        <row r="81">
          <cell r="BP81" t="str">
            <v>劳务工-劳务发放</v>
          </cell>
          <cell r="BQ81">
            <v>0</v>
          </cell>
          <cell r="BR81" t="str">
            <v>43042419881011101X</v>
          </cell>
          <cell r="BS81" t="str">
            <v>湘潭思泉</v>
          </cell>
        </row>
        <row r="82">
          <cell r="C82" t="str">
            <v>易任红</v>
          </cell>
          <cell r="D82" t="str">
            <v>生产制造部</v>
          </cell>
          <cell r="E82">
            <v>41332</v>
          </cell>
          <cell r="F82" t="str">
            <v>发泡操作工</v>
          </cell>
          <cell r="G82">
            <v>45870</v>
          </cell>
          <cell r="H82">
            <v>26</v>
          </cell>
          <cell r="I82">
            <v>31</v>
          </cell>
        </row>
        <row r="82">
          <cell r="N82">
            <v>3401.17644</v>
          </cell>
          <cell r="O82">
            <v>1776.53846153846</v>
          </cell>
          <cell r="P82">
            <v>100</v>
          </cell>
        </row>
        <row r="82">
          <cell r="R82">
            <v>300</v>
          </cell>
        </row>
        <row r="82">
          <cell r="U82">
            <v>5577.71490153846</v>
          </cell>
        </row>
        <row r="82">
          <cell r="W82">
            <v>270</v>
          </cell>
          <cell r="X82">
            <v>240</v>
          </cell>
        </row>
        <row r="82">
          <cell r="AA82">
            <v>248</v>
          </cell>
          <cell r="AB82">
            <v>150</v>
          </cell>
        </row>
        <row r="82">
          <cell r="AD82">
            <v>200</v>
          </cell>
        </row>
        <row r="82">
          <cell r="AF82">
            <v>620</v>
          </cell>
        </row>
        <row r="82">
          <cell r="AL82">
            <v>392</v>
          </cell>
          <cell r="AM82">
            <v>7697.71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2">
          <cell r="AY82">
            <v>7697.71</v>
          </cell>
          <cell r="AZ82">
            <v>0</v>
          </cell>
        </row>
        <row r="82">
          <cell r="BB82">
            <v>0</v>
          </cell>
          <cell r="BC82">
            <v>0</v>
          </cell>
        </row>
        <row r="82">
          <cell r="BJ82">
            <v>7697.71</v>
          </cell>
        </row>
        <row r="82">
          <cell r="BM82">
            <v>31.0391532258065</v>
          </cell>
          <cell r="BN82">
            <v>31.0391532258065</v>
          </cell>
          <cell r="BO82" t="str">
            <v>430211196612110014</v>
          </cell>
          <cell r="BP82" t="str">
            <v>劳务工</v>
          </cell>
          <cell r="BQ82">
            <v>0</v>
          </cell>
          <cell r="BR82" t="str">
            <v>430211196612110014</v>
          </cell>
          <cell r="BS82" t="e">
            <v>#N/A</v>
          </cell>
        </row>
        <row r="83">
          <cell r="C83" t="str">
            <v>刘孝其</v>
          </cell>
          <cell r="D83" t="str">
            <v>生产制造部</v>
          </cell>
          <cell r="E83">
            <v>41325</v>
          </cell>
          <cell r="F83" t="str">
            <v>支援发泡</v>
          </cell>
          <cell r="G83">
            <v>45870</v>
          </cell>
          <cell r="H83">
            <v>21.75</v>
          </cell>
          <cell r="I83">
            <v>1</v>
          </cell>
        </row>
        <row r="83">
          <cell r="N83">
            <v>98.2377</v>
          </cell>
          <cell r="O83">
            <v>2168.50574712644</v>
          </cell>
          <cell r="P83">
            <v>0</v>
          </cell>
        </row>
        <row r="83">
          <cell r="R83">
            <v>0</v>
          </cell>
        </row>
        <row r="83">
          <cell r="U83">
            <v>2266.74344712644</v>
          </cell>
        </row>
        <row r="83">
          <cell r="W83">
            <v>0</v>
          </cell>
          <cell r="X83">
            <v>240</v>
          </cell>
        </row>
        <row r="83">
          <cell r="AA83">
            <v>8</v>
          </cell>
          <cell r="AB83">
            <v>6.89655172413793</v>
          </cell>
        </row>
        <row r="83">
          <cell r="AD83">
            <v>9.19540229885057</v>
          </cell>
        </row>
        <row r="83">
          <cell r="AF83">
            <v>20</v>
          </cell>
        </row>
        <row r="83">
          <cell r="AM83">
            <v>2550.84</v>
          </cell>
          <cell r="AN83">
            <v>385.6</v>
          </cell>
          <cell r="AO83">
            <v>96.4</v>
          </cell>
          <cell r="AP83">
            <v>14.46</v>
          </cell>
          <cell r="AQ83">
            <v>15</v>
          </cell>
          <cell r="AR83">
            <v>241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1500</v>
          </cell>
        </row>
        <row r="83">
          <cell r="AY83">
            <v>298.38</v>
          </cell>
          <cell r="AZ83">
            <v>0</v>
          </cell>
        </row>
        <row r="83">
          <cell r="BB83">
            <v>0</v>
          </cell>
          <cell r="BC83">
            <v>1500</v>
          </cell>
        </row>
        <row r="83">
          <cell r="BJ83">
            <v>1798.38</v>
          </cell>
        </row>
        <row r="83">
          <cell r="BL83" t="str">
            <v>2025/8/31退休</v>
          </cell>
          <cell r="BM83">
            <v>242.937142857143</v>
          </cell>
          <cell r="BN83">
            <v>171.274285714286</v>
          </cell>
          <cell r="BO83" t="str">
            <v>430221196508206879</v>
          </cell>
          <cell r="BP83" t="str">
            <v>合同工</v>
          </cell>
          <cell r="BQ83">
            <v>737.46</v>
          </cell>
          <cell r="BR83" t="str">
            <v>430221196508206879</v>
          </cell>
          <cell r="BS83" t="str">
            <v>光华荣昌</v>
          </cell>
        </row>
        <row r="84">
          <cell r="C84" t="str">
            <v>蒋正林</v>
          </cell>
          <cell r="D84" t="str">
            <v>生产制造部</v>
          </cell>
          <cell r="E84">
            <v>41520</v>
          </cell>
          <cell r="F84" t="str">
            <v>支援发泡</v>
          </cell>
          <cell r="G84">
            <v>45870</v>
          </cell>
          <cell r="H84">
            <v>21.75</v>
          </cell>
          <cell r="I84">
            <v>0</v>
          </cell>
        </row>
        <row r="84">
          <cell r="N84">
            <v>0</v>
          </cell>
          <cell r="O84">
            <v>2100</v>
          </cell>
        </row>
        <row r="84">
          <cell r="U84">
            <v>2100</v>
          </cell>
        </row>
        <row r="84">
          <cell r="W84">
            <v>0</v>
          </cell>
          <cell r="X84">
            <v>220</v>
          </cell>
        </row>
        <row r="84">
          <cell r="AA84">
            <v>0</v>
          </cell>
          <cell r="AB84">
            <v>0</v>
          </cell>
        </row>
        <row r="84">
          <cell r="AD84">
            <v>0</v>
          </cell>
        </row>
        <row r="84">
          <cell r="AF84">
            <v>0</v>
          </cell>
        </row>
        <row r="84">
          <cell r="AM84">
            <v>2320</v>
          </cell>
          <cell r="AN84">
            <v>344.64</v>
          </cell>
          <cell r="AO84">
            <v>86.16</v>
          </cell>
          <cell r="AP84">
            <v>12.92</v>
          </cell>
          <cell r="AQ84">
            <v>15</v>
          </cell>
        </row>
        <row r="84">
          <cell r="AY84">
            <v>1861.28</v>
          </cell>
          <cell r="AZ84">
            <v>0</v>
          </cell>
        </row>
        <row r="84">
          <cell r="BB84">
            <v>0</v>
          </cell>
          <cell r="BC84">
            <v>0</v>
          </cell>
        </row>
        <row r="84">
          <cell r="BJ84">
            <v>1861.28</v>
          </cell>
        </row>
        <row r="84">
          <cell r="BM84" t="e">
            <v>#DIV/0!</v>
          </cell>
          <cell r="BN84" t="e">
            <v>#DIV/0!</v>
          </cell>
          <cell r="BO84" t="str">
            <v>430211196509183530</v>
          </cell>
          <cell r="BP84" t="str">
            <v>劳务工</v>
          </cell>
          <cell r="BQ84">
            <v>443.72</v>
          </cell>
          <cell r="BR84" t="str">
            <v>430211196509183530</v>
          </cell>
          <cell r="BS84" t="str">
            <v>鑫起</v>
          </cell>
        </row>
        <row r="85">
          <cell r="C85" t="str">
            <v>贺王瑜</v>
          </cell>
          <cell r="D85" t="str">
            <v>技术质量部</v>
          </cell>
          <cell r="E85">
            <v>41573</v>
          </cell>
          <cell r="F85" t="str">
            <v>总装检验员</v>
          </cell>
          <cell r="G85">
            <v>45870</v>
          </cell>
          <cell r="H85">
            <v>18.5</v>
          </cell>
          <cell r="I85">
            <v>18.5</v>
          </cell>
        </row>
        <row r="85">
          <cell r="L85">
            <v>4526.5</v>
          </cell>
          <cell r="M85">
            <v>126.71</v>
          </cell>
          <cell r="N85">
            <v>2044.135</v>
          </cell>
          <cell r="O85">
            <v>1390</v>
          </cell>
        </row>
        <row r="85">
          <cell r="Q85">
            <v>1.05</v>
          </cell>
        </row>
        <row r="85">
          <cell r="U85">
            <v>3536.34175</v>
          </cell>
        </row>
        <row r="85">
          <cell r="W85">
            <v>255</v>
          </cell>
          <cell r="X85">
            <v>220</v>
          </cell>
        </row>
        <row r="85">
          <cell r="AB85">
            <v>150</v>
          </cell>
        </row>
        <row r="85">
          <cell r="AF85">
            <v>168</v>
          </cell>
        </row>
        <row r="85">
          <cell r="AJ85">
            <v>-10</v>
          </cell>
        </row>
        <row r="85">
          <cell r="AM85">
            <v>4319.34</v>
          </cell>
          <cell r="AN85">
            <v>361.6</v>
          </cell>
          <cell r="AO85">
            <v>90.4</v>
          </cell>
          <cell r="AP85">
            <v>13.56</v>
          </cell>
          <cell r="AQ85">
            <v>15</v>
          </cell>
          <cell r="AR85">
            <v>226</v>
          </cell>
        </row>
        <row r="85">
          <cell r="AY85">
            <v>3612.78</v>
          </cell>
          <cell r="AZ85">
            <v>0</v>
          </cell>
        </row>
        <row r="85">
          <cell r="BB85">
            <v>0</v>
          </cell>
          <cell r="BC85">
            <v>0</v>
          </cell>
        </row>
        <row r="85">
          <cell r="BJ85">
            <v>3612.78</v>
          </cell>
        </row>
        <row r="85">
          <cell r="BM85">
            <v>29.1847297297297</v>
          </cell>
          <cell r="BN85">
            <v>24.4106756756757</v>
          </cell>
          <cell r="BO85" t="str">
            <v>430203197207186036</v>
          </cell>
          <cell r="BP85" t="str">
            <v>合同工</v>
          </cell>
          <cell r="BQ85">
            <v>691.56</v>
          </cell>
          <cell r="BR85" t="str">
            <v>430203197207186036</v>
          </cell>
          <cell r="BS85" t="str">
            <v>光华荣昌</v>
          </cell>
        </row>
        <row r="86">
          <cell r="C86" t="str">
            <v>罗亚南</v>
          </cell>
          <cell r="D86" t="str">
            <v>生产制造部</v>
          </cell>
          <cell r="E86">
            <v>41612</v>
          </cell>
          <cell r="F86" t="str">
            <v>总装车间</v>
          </cell>
          <cell r="G86">
            <v>45870</v>
          </cell>
          <cell r="H86">
            <v>22</v>
          </cell>
          <cell r="I86">
            <v>24</v>
          </cell>
        </row>
        <row r="86">
          <cell r="L86">
            <v>4526.5</v>
          </cell>
          <cell r="M86">
            <v>126.71</v>
          </cell>
          <cell r="N86">
            <v>3367.4</v>
          </cell>
          <cell r="O86">
            <v>1516.36363636364</v>
          </cell>
        </row>
        <row r="86">
          <cell r="Q86">
            <v>4</v>
          </cell>
        </row>
        <row r="86">
          <cell r="U86">
            <v>4883.76363636364</v>
          </cell>
        </row>
        <row r="86">
          <cell r="W86">
            <v>288</v>
          </cell>
          <cell r="X86">
            <v>220</v>
          </cell>
        </row>
        <row r="86">
          <cell r="AB86">
            <v>150</v>
          </cell>
        </row>
        <row r="86">
          <cell r="AD86">
            <v>399</v>
          </cell>
        </row>
        <row r="86">
          <cell r="AF86">
            <v>276</v>
          </cell>
        </row>
        <row r="86">
          <cell r="AJ86">
            <v>-10</v>
          </cell>
        </row>
        <row r="86">
          <cell r="AM86">
            <v>6206.76</v>
          </cell>
          <cell r="AN86">
            <v>446.4</v>
          </cell>
          <cell r="AO86">
            <v>111.6</v>
          </cell>
          <cell r="AP86">
            <v>16.74</v>
          </cell>
          <cell r="AQ86">
            <v>15</v>
          </cell>
          <cell r="AR86">
            <v>279</v>
          </cell>
        </row>
        <row r="86">
          <cell r="AY86">
            <v>5338.02</v>
          </cell>
          <cell r="AZ86">
            <v>0</v>
          </cell>
        </row>
        <row r="86">
          <cell r="BB86">
            <v>0</v>
          </cell>
          <cell r="BC86">
            <v>0</v>
          </cell>
          <cell r="BD86">
            <v>187.67</v>
          </cell>
        </row>
        <row r="86">
          <cell r="BJ86">
            <v>5150.35</v>
          </cell>
        </row>
        <row r="86">
          <cell r="BM86">
            <v>32.326875</v>
          </cell>
          <cell r="BN86">
            <v>26.8247395833333</v>
          </cell>
          <cell r="BO86" t="str">
            <v>430202197709246071</v>
          </cell>
          <cell r="BP86" t="str">
            <v>合同工</v>
          </cell>
          <cell r="BQ86">
            <v>853.74</v>
          </cell>
          <cell r="BR86" t="str">
            <v>430202197709246071</v>
          </cell>
          <cell r="BS86" t="str">
            <v>光华荣昌</v>
          </cell>
        </row>
        <row r="87">
          <cell r="C87" t="str">
            <v>欧响亮</v>
          </cell>
          <cell r="D87" t="str">
            <v>生产制造部</v>
          </cell>
          <cell r="E87">
            <v>43595</v>
          </cell>
          <cell r="F87" t="str">
            <v>总装前排</v>
          </cell>
          <cell r="G87">
            <v>45870</v>
          </cell>
          <cell r="H87">
            <v>20</v>
          </cell>
          <cell r="I87">
            <v>20</v>
          </cell>
        </row>
        <row r="87">
          <cell r="L87">
            <v>4526.5</v>
          </cell>
          <cell r="M87">
            <v>126.71</v>
          </cell>
          <cell r="N87">
            <v>2373.260625</v>
          </cell>
          <cell r="O87">
            <v>1390</v>
          </cell>
        </row>
        <row r="87">
          <cell r="Q87">
            <v>2.0625</v>
          </cell>
        </row>
        <row r="87">
          <cell r="U87">
            <v>3763.260625</v>
          </cell>
        </row>
        <row r="87">
          <cell r="W87">
            <v>288</v>
          </cell>
          <cell r="X87">
            <v>120</v>
          </cell>
        </row>
        <row r="87">
          <cell r="Z87">
            <v>0</v>
          </cell>
          <cell r="AA87">
            <v>228.97</v>
          </cell>
          <cell r="AB87">
            <v>150</v>
          </cell>
        </row>
        <row r="87">
          <cell r="AD87">
            <v>200</v>
          </cell>
        </row>
        <row r="87">
          <cell r="AF87">
            <v>180</v>
          </cell>
        </row>
        <row r="87">
          <cell r="AJ87">
            <v>-20</v>
          </cell>
        </row>
        <row r="87">
          <cell r="AM87">
            <v>4910.23</v>
          </cell>
          <cell r="AN87">
            <v>348.8</v>
          </cell>
          <cell r="AO87">
            <v>87.2</v>
          </cell>
          <cell r="AP87">
            <v>13.08</v>
          </cell>
          <cell r="AQ87">
            <v>15</v>
          </cell>
          <cell r="AR87">
            <v>218</v>
          </cell>
        </row>
        <row r="87">
          <cell r="AY87">
            <v>4228.15</v>
          </cell>
          <cell r="AZ87">
            <v>0</v>
          </cell>
        </row>
        <row r="87">
          <cell r="BB87">
            <v>0</v>
          </cell>
          <cell r="BC87">
            <v>0</v>
          </cell>
        </row>
        <row r="87">
          <cell r="BJ87">
            <v>4228.15</v>
          </cell>
        </row>
        <row r="87">
          <cell r="BM87">
            <v>30.6889375</v>
          </cell>
          <cell r="BN87">
            <v>26.4259375</v>
          </cell>
          <cell r="BO87" t="str">
            <v>430221199006283835</v>
          </cell>
          <cell r="BP87" t="str">
            <v>合同工</v>
          </cell>
          <cell r="BQ87">
            <v>667.08</v>
          </cell>
          <cell r="BR87" t="str">
            <v>430221199006283835</v>
          </cell>
          <cell r="BS87" t="str">
            <v>光华荣昌</v>
          </cell>
        </row>
        <row r="88">
          <cell r="C88" t="str">
            <v>刘明</v>
          </cell>
          <cell r="D88" t="str">
            <v>生产制造部</v>
          </cell>
          <cell r="E88">
            <v>44306</v>
          </cell>
          <cell r="F88" t="str">
            <v>总装前排</v>
          </cell>
          <cell r="G88">
            <v>45870</v>
          </cell>
          <cell r="H88">
            <v>22</v>
          </cell>
          <cell r="I88">
            <v>23</v>
          </cell>
        </row>
        <row r="88">
          <cell r="L88">
            <v>4526.5</v>
          </cell>
          <cell r="M88">
            <v>126.71</v>
          </cell>
          <cell r="N88">
            <v>3188.69</v>
          </cell>
          <cell r="O88">
            <v>1453.18181818182</v>
          </cell>
        </row>
        <row r="88">
          <cell r="Q88">
            <v>4</v>
          </cell>
        </row>
        <row r="88">
          <cell r="U88">
            <v>4641.87181818182</v>
          </cell>
        </row>
        <row r="88">
          <cell r="W88">
            <v>279</v>
          </cell>
          <cell r="X88">
            <v>80</v>
          </cell>
        </row>
        <row r="88">
          <cell r="AA88">
            <v>111.01</v>
          </cell>
          <cell r="AB88">
            <v>150</v>
          </cell>
        </row>
        <row r="88">
          <cell r="AD88">
            <v>450</v>
          </cell>
        </row>
        <row r="88">
          <cell r="AF88">
            <v>276</v>
          </cell>
        </row>
        <row r="88">
          <cell r="AM88">
            <v>5987.88</v>
          </cell>
          <cell r="AN88">
            <v>344.88</v>
          </cell>
          <cell r="AO88">
            <v>86.22</v>
          </cell>
          <cell r="AP88">
            <v>12.93</v>
          </cell>
          <cell r="AQ88">
            <v>15</v>
          </cell>
        </row>
        <row r="88">
          <cell r="AY88">
            <v>5528.85</v>
          </cell>
          <cell r="AZ88">
            <v>0</v>
          </cell>
        </row>
        <row r="88">
          <cell r="BB88">
            <v>0</v>
          </cell>
          <cell r="BC88">
            <v>0</v>
          </cell>
          <cell r="BD88">
            <v>187.67</v>
          </cell>
        </row>
        <row r="88">
          <cell r="BJ88">
            <v>5341.18</v>
          </cell>
        </row>
        <row r="88">
          <cell r="BM88">
            <v>32.5428260869565</v>
          </cell>
          <cell r="BN88">
            <v>29.028152173913</v>
          </cell>
          <cell r="BO88" t="str">
            <v>430221198411125318</v>
          </cell>
          <cell r="BP88" t="str">
            <v>劳务工</v>
          </cell>
          <cell r="BQ88">
            <v>444.03</v>
          </cell>
          <cell r="BR88" t="str">
            <v>430221198411125318</v>
          </cell>
          <cell r="BS88" t="str">
            <v>鑫起</v>
          </cell>
        </row>
        <row r="89">
          <cell r="C89" t="str">
            <v>王锋卡</v>
          </cell>
          <cell r="D89" t="str">
            <v>生产制造部</v>
          </cell>
          <cell r="E89">
            <v>45102</v>
          </cell>
          <cell r="F89" t="str">
            <v>总装前排</v>
          </cell>
          <cell r="G89">
            <v>45870</v>
          </cell>
          <cell r="H89">
            <v>20</v>
          </cell>
          <cell r="I89">
            <v>20</v>
          </cell>
        </row>
        <row r="89">
          <cell r="L89">
            <v>4526.5</v>
          </cell>
          <cell r="M89">
            <v>126.71</v>
          </cell>
          <cell r="N89">
            <v>2564.860625</v>
          </cell>
          <cell r="O89">
            <v>1390</v>
          </cell>
        </row>
        <row r="89">
          <cell r="Q89">
            <v>2.0625</v>
          </cell>
        </row>
        <row r="89">
          <cell r="U89">
            <v>3954.860625</v>
          </cell>
        </row>
        <row r="89">
          <cell r="W89">
            <v>279</v>
          </cell>
          <cell r="X89">
            <v>40</v>
          </cell>
        </row>
        <row r="89">
          <cell r="AA89">
            <v>228.97</v>
          </cell>
          <cell r="AB89">
            <v>150</v>
          </cell>
        </row>
        <row r="89">
          <cell r="AD89">
            <v>100</v>
          </cell>
        </row>
        <row r="89">
          <cell r="AF89">
            <v>180</v>
          </cell>
        </row>
        <row r="89">
          <cell r="AM89">
            <v>4932.83</v>
          </cell>
          <cell r="AN89">
            <v>344.64</v>
          </cell>
          <cell r="AO89">
            <v>81.06</v>
          </cell>
          <cell r="AP89">
            <v>12.92</v>
          </cell>
          <cell r="AQ89">
            <v>15</v>
          </cell>
        </row>
        <row r="89">
          <cell r="AY89">
            <v>4479.21</v>
          </cell>
          <cell r="AZ89">
            <v>0</v>
          </cell>
        </row>
        <row r="89">
          <cell r="BB89">
            <v>0</v>
          </cell>
          <cell r="BC89">
            <v>0</v>
          </cell>
        </row>
        <row r="89">
          <cell r="BJ89">
            <v>4479.21</v>
          </cell>
        </row>
        <row r="89">
          <cell r="BM89">
            <v>30.8301875</v>
          </cell>
          <cell r="BN89">
            <v>27.9950625</v>
          </cell>
          <cell r="BO89" t="str">
            <v>430221198910145954</v>
          </cell>
          <cell r="BP89" t="str">
            <v>劳务工</v>
          </cell>
          <cell r="BQ89">
            <v>438.62</v>
          </cell>
          <cell r="BR89" t="str">
            <v>430221198910145954</v>
          </cell>
          <cell r="BS89" t="str">
            <v>湖南诚展</v>
          </cell>
        </row>
        <row r="90">
          <cell r="C90" t="str">
            <v>杨亮亮</v>
          </cell>
          <cell r="D90" t="str">
            <v>生产制造部</v>
          </cell>
          <cell r="E90">
            <v>43685</v>
          </cell>
          <cell r="F90" t="str">
            <v>总装前排</v>
          </cell>
          <cell r="G90">
            <v>45870</v>
          </cell>
          <cell r="H90">
            <v>19</v>
          </cell>
          <cell r="I90">
            <v>19</v>
          </cell>
        </row>
        <row r="90">
          <cell r="L90">
            <v>4526.5</v>
          </cell>
          <cell r="M90">
            <v>126.71</v>
          </cell>
          <cell r="N90">
            <v>1972.860625</v>
          </cell>
          <cell r="O90">
            <v>1390</v>
          </cell>
        </row>
        <row r="90">
          <cell r="Q90">
            <v>1.0625</v>
          </cell>
        </row>
        <row r="90">
          <cell r="U90">
            <v>3362.860625</v>
          </cell>
        </row>
        <row r="90">
          <cell r="W90">
            <v>267</v>
          </cell>
          <cell r="X90">
            <v>100</v>
          </cell>
        </row>
        <row r="90">
          <cell r="AA90">
            <v>117.95</v>
          </cell>
          <cell r="AB90">
            <v>150</v>
          </cell>
        </row>
        <row r="90">
          <cell r="AF90">
            <v>168</v>
          </cell>
        </row>
        <row r="90">
          <cell r="AJ90">
            <v>-10</v>
          </cell>
        </row>
        <row r="90">
          <cell r="AM90">
            <v>4155.81</v>
          </cell>
          <cell r="AN90">
            <v>358.32</v>
          </cell>
          <cell r="AO90">
            <v>89.58</v>
          </cell>
          <cell r="AP90">
            <v>13.44</v>
          </cell>
          <cell r="AQ90">
            <v>15</v>
          </cell>
        </row>
        <row r="90">
          <cell r="AY90">
            <v>3679.47</v>
          </cell>
          <cell r="AZ90">
            <v>0</v>
          </cell>
        </row>
        <row r="90">
          <cell r="BB90">
            <v>0</v>
          </cell>
          <cell r="BC90">
            <v>0</v>
          </cell>
        </row>
        <row r="90">
          <cell r="BJ90">
            <v>3679.47</v>
          </cell>
        </row>
        <row r="90">
          <cell r="BM90">
            <v>27.3408552631579</v>
          </cell>
          <cell r="BN90">
            <v>24.2070394736842</v>
          </cell>
          <cell r="BO90" t="str">
            <v>430224198601162717</v>
          </cell>
          <cell r="BP90" t="str">
            <v>劳务工</v>
          </cell>
          <cell r="BQ90">
            <v>461.34</v>
          </cell>
          <cell r="BR90" t="str">
            <v>430224198601162717</v>
          </cell>
          <cell r="BS90" t="str">
            <v>鑫起</v>
          </cell>
        </row>
        <row r="91">
          <cell r="C91" t="str">
            <v>吴陈</v>
          </cell>
          <cell r="D91" t="str">
            <v>生产制造部</v>
          </cell>
          <cell r="E91">
            <v>42107</v>
          </cell>
          <cell r="F91" t="str">
            <v>总装前排</v>
          </cell>
          <cell r="G91">
            <v>45870</v>
          </cell>
          <cell r="H91">
            <v>20</v>
          </cell>
          <cell r="I91">
            <v>20</v>
          </cell>
        </row>
        <row r="91">
          <cell r="L91">
            <v>4526.5</v>
          </cell>
          <cell r="M91">
            <v>126.71</v>
          </cell>
          <cell r="N91">
            <v>1917.425</v>
          </cell>
          <cell r="O91">
            <v>1390</v>
          </cell>
        </row>
        <row r="91">
          <cell r="Q91">
            <v>2.5</v>
          </cell>
        </row>
        <row r="91">
          <cell r="U91">
            <v>3307.425</v>
          </cell>
        </row>
        <row r="91">
          <cell r="W91">
            <v>276</v>
          </cell>
          <cell r="X91">
            <v>200</v>
          </cell>
        </row>
        <row r="91">
          <cell r="AA91">
            <v>277.54</v>
          </cell>
          <cell r="AB91">
            <v>150</v>
          </cell>
        </row>
        <row r="91">
          <cell r="AF91">
            <v>196</v>
          </cell>
        </row>
        <row r="91">
          <cell r="AJ91">
            <v>-10</v>
          </cell>
        </row>
        <row r="91">
          <cell r="AM91">
            <v>4396.97</v>
          </cell>
          <cell r="AN91">
            <v>364.8</v>
          </cell>
          <cell r="AO91">
            <v>91.2</v>
          </cell>
          <cell r="AP91">
            <v>13.68</v>
          </cell>
          <cell r="AQ91">
            <v>15</v>
          </cell>
          <cell r="AR91">
            <v>228</v>
          </cell>
        </row>
        <row r="91">
          <cell r="AY91">
            <v>3684.29</v>
          </cell>
          <cell r="AZ91">
            <v>0</v>
          </cell>
        </row>
        <row r="91">
          <cell r="BB91">
            <v>0</v>
          </cell>
          <cell r="BC91">
            <v>0</v>
          </cell>
        </row>
        <row r="91">
          <cell r="BJ91">
            <v>3684.29</v>
          </cell>
        </row>
        <row r="91">
          <cell r="BM91">
            <v>27.4810625</v>
          </cell>
          <cell r="BN91">
            <v>23.0268125</v>
          </cell>
          <cell r="BO91" t="str">
            <v>430203199001137035</v>
          </cell>
          <cell r="BP91" t="str">
            <v>合同工</v>
          </cell>
          <cell r="BQ91">
            <v>697.68</v>
          </cell>
          <cell r="BR91" t="str">
            <v>430203199001137035</v>
          </cell>
          <cell r="BS91" t="str">
            <v>光华荣昌</v>
          </cell>
        </row>
        <row r="92">
          <cell r="C92" t="str">
            <v>苏超</v>
          </cell>
          <cell r="D92" t="str">
            <v>生产制造部</v>
          </cell>
          <cell r="E92">
            <v>41884</v>
          </cell>
          <cell r="F92" t="str">
            <v>总装前排</v>
          </cell>
          <cell r="G92">
            <v>45870</v>
          </cell>
          <cell r="H92">
            <v>22.5</v>
          </cell>
          <cell r="I92">
            <v>22.5</v>
          </cell>
        </row>
        <row r="92">
          <cell r="L92">
            <v>4526.5</v>
          </cell>
          <cell r="M92">
            <v>126.71</v>
          </cell>
          <cell r="N92">
            <v>2245.040625</v>
          </cell>
          <cell r="O92">
            <v>1390</v>
          </cell>
          <cell r="P92">
            <v>353.39772</v>
          </cell>
          <cell r="Q92">
            <v>6.5625</v>
          </cell>
        </row>
        <row r="92">
          <cell r="U92">
            <v>3988.438345</v>
          </cell>
        </row>
        <row r="92">
          <cell r="W92">
            <v>279</v>
          </cell>
          <cell r="X92">
            <v>200</v>
          </cell>
        </row>
        <row r="92">
          <cell r="AA92">
            <v>419.49</v>
          </cell>
          <cell r="AB92">
            <v>150</v>
          </cell>
        </row>
        <row r="92">
          <cell r="AD92">
            <v>123.076923076923</v>
          </cell>
        </row>
        <row r="92">
          <cell r="AF92">
            <v>240</v>
          </cell>
        </row>
        <row r="92">
          <cell r="AM92">
            <v>5400.01</v>
          </cell>
          <cell r="AN92">
            <v>400</v>
          </cell>
          <cell r="AO92">
            <v>100</v>
          </cell>
          <cell r="AP92">
            <v>15</v>
          </cell>
          <cell r="AQ92">
            <v>15</v>
          </cell>
          <cell r="AR92">
            <v>250</v>
          </cell>
        </row>
        <row r="92">
          <cell r="AY92">
            <v>4620.01</v>
          </cell>
          <cell r="AZ92">
            <v>0</v>
          </cell>
        </row>
        <row r="92">
          <cell r="BB92">
            <v>0</v>
          </cell>
          <cell r="BC92">
            <v>0</v>
          </cell>
          <cell r="BD92">
            <v>31.2</v>
          </cell>
        </row>
        <row r="92">
          <cell r="BJ92">
            <v>4588.81</v>
          </cell>
        </row>
        <row r="92">
          <cell r="BM92">
            <v>30.0000555555556</v>
          </cell>
          <cell r="BN92">
            <v>25.4933888888889</v>
          </cell>
          <cell r="BO92" t="str">
            <v>432502198409158371</v>
          </cell>
          <cell r="BP92" t="str">
            <v>合同工</v>
          </cell>
          <cell r="BQ92">
            <v>765</v>
          </cell>
          <cell r="BR92" t="str">
            <v>432502198409158371</v>
          </cell>
          <cell r="BS92" t="str">
            <v>光华荣昌</v>
          </cell>
        </row>
        <row r="93">
          <cell r="C93" t="str">
            <v>刘文强</v>
          </cell>
          <cell r="D93" t="str">
            <v>生产制造部</v>
          </cell>
          <cell r="E93">
            <v>42554</v>
          </cell>
          <cell r="F93" t="str">
            <v>总装前排</v>
          </cell>
          <cell r="G93">
            <v>45870</v>
          </cell>
          <cell r="H93">
            <v>18.5</v>
          </cell>
          <cell r="I93">
            <v>18.5</v>
          </cell>
        </row>
        <row r="93">
          <cell r="L93">
            <v>4526.5</v>
          </cell>
          <cell r="M93">
            <v>126.71</v>
          </cell>
          <cell r="N93">
            <v>1790.715</v>
          </cell>
          <cell r="O93">
            <v>1390</v>
          </cell>
          <cell r="P93">
            <v>107.91924</v>
          </cell>
          <cell r="Q93">
            <v>2</v>
          </cell>
        </row>
        <row r="93">
          <cell r="U93">
            <v>3288.63424</v>
          </cell>
        </row>
        <row r="93">
          <cell r="W93">
            <v>261</v>
          </cell>
          <cell r="X93">
            <v>180</v>
          </cell>
        </row>
        <row r="93">
          <cell r="AA93">
            <v>119.01</v>
          </cell>
          <cell r="AB93">
            <v>150</v>
          </cell>
        </row>
        <row r="93">
          <cell r="AD93">
            <v>7.69230769230769</v>
          </cell>
        </row>
        <row r="93">
          <cell r="AF93">
            <v>176</v>
          </cell>
        </row>
        <row r="93">
          <cell r="AM93">
            <v>4182.34</v>
          </cell>
          <cell r="AN93">
            <v>355.2</v>
          </cell>
          <cell r="AO93">
            <v>88.8</v>
          </cell>
          <cell r="AP93">
            <v>13.32</v>
          </cell>
          <cell r="AQ93">
            <v>15</v>
          </cell>
          <cell r="AR93">
            <v>222</v>
          </cell>
        </row>
        <row r="93">
          <cell r="AY93">
            <v>3488.02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3488.02</v>
          </cell>
        </row>
        <row r="93">
          <cell r="BM93">
            <v>28.2590540540541</v>
          </cell>
          <cell r="BN93">
            <v>23.5677027027027</v>
          </cell>
          <cell r="BO93" t="str">
            <v>430921198101045118</v>
          </cell>
          <cell r="BP93" t="str">
            <v>合同工</v>
          </cell>
          <cell r="BQ93">
            <v>679.32</v>
          </cell>
          <cell r="BR93" t="str">
            <v>430921198101045118</v>
          </cell>
          <cell r="BS93" t="str">
            <v>光华荣昌</v>
          </cell>
        </row>
        <row r="94">
          <cell r="C94" t="str">
            <v>刘谦</v>
          </cell>
          <cell r="D94" t="str">
            <v>生产制造部</v>
          </cell>
          <cell r="E94">
            <v>42783</v>
          </cell>
          <cell r="F94" t="str">
            <v>总装前排</v>
          </cell>
          <cell r="G94">
            <v>45870</v>
          </cell>
          <cell r="H94">
            <v>21</v>
          </cell>
          <cell r="I94">
            <v>21</v>
          </cell>
        </row>
        <row r="94">
          <cell r="L94">
            <v>4526.5</v>
          </cell>
          <cell r="M94">
            <v>126.71</v>
          </cell>
          <cell r="N94">
            <v>1972.860625</v>
          </cell>
          <cell r="O94">
            <v>1390</v>
          </cell>
        </row>
        <row r="94">
          <cell r="Q94">
            <v>3.0625</v>
          </cell>
        </row>
        <row r="94">
          <cell r="U94">
            <v>3362.860625</v>
          </cell>
        </row>
        <row r="94">
          <cell r="W94">
            <v>270</v>
          </cell>
          <cell r="X94">
            <v>160</v>
          </cell>
        </row>
        <row r="94">
          <cell r="AA94">
            <v>339.98</v>
          </cell>
          <cell r="AB94">
            <v>150</v>
          </cell>
        </row>
        <row r="94">
          <cell r="AF94">
            <v>200</v>
          </cell>
        </row>
        <row r="94">
          <cell r="AJ94">
            <v>-10</v>
          </cell>
        </row>
        <row r="94">
          <cell r="AM94">
            <v>4472.84</v>
          </cell>
          <cell r="AN94">
            <v>355.2</v>
          </cell>
          <cell r="AO94">
            <v>88.8</v>
          </cell>
          <cell r="AP94">
            <v>13.32</v>
          </cell>
          <cell r="AQ94">
            <v>15</v>
          </cell>
          <cell r="AR94">
            <v>222</v>
          </cell>
        </row>
        <row r="94">
          <cell r="AY94">
            <v>3778.52</v>
          </cell>
          <cell r="AZ94">
            <v>0</v>
          </cell>
        </row>
        <row r="94">
          <cell r="BB94">
            <v>0</v>
          </cell>
          <cell r="BC94">
            <v>0</v>
          </cell>
        </row>
        <row r="94">
          <cell r="BJ94">
            <v>3778.52</v>
          </cell>
        </row>
        <row r="94">
          <cell r="BM94">
            <v>26.6240476190476</v>
          </cell>
          <cell r="BN94">
            <v>22.4911904761905</v>
          </cell>
          <cell r="BO94" t="str">
            <v>43028119810403683X</v>
          </cell>
          <cell r="BP94" t="str">
            <v>合同工</v>
          </cell>
          <cell r="BQ94">
            <v>679.32</v>
          </cell>
          <cell r="BR94" t="str">
            <v>43028119810403683X</v>
          </cell>
          <cell r="BS94" t="str">
            <v>光华荣昌</v>
          </cell>
        </row>
        <row r="95">
          <cell r="C95" t="str">
            <v>邓日顺</v>
          </cell>
          <cell r="D95" t="str">
            <v>生产制造部</v>
          </cell>
          <cell r="E95">
            <v>41881</v>
          </cell>
          <cell r="F95" t="str">
            <v>总装前排</v>
          </cell>
          <cell r="G95">
            <v>45870</v>
          </cell>
          <cell r="H95">
            <v>20</v>
          </cell>
          <cell r="I95">
            <v>20</v>
          </cell>
        </row>
        <row r="95">
          <cell r="L95">
            <v>4526.5</v>
          </cell>
          <cell r="M95">
            <v>126.71</v>
          </cell>
          <cell r="N95">
            <v>1972.860625</v>
          </cell>
          <cell r="O95">
            <v>1390</v>
          </cell>
        </row>
        <row r="95">
          <cell r="Q95">
            <v>2.0625</v>
          </cell>
        </row>
        <row r="95">
          <cell r="U95">
            <v>3362.860625</v>
          </cell>
        </row>
        <row r="95">
          <cell r="W95">
            <v>273</v>
          </cell>
          <cell r="X95">
            <v>200</v>
          </cell>
        </row>
        <row r="95">
          <cell r="AA95">
            <v>228.97</v>
          </cell>
          <cell r="AB95">
            <v>150</v>
          </cell>
        </row>
        <row r="95">
          <cell r="AF95">
            <v>180</v>
          </cell>
        </row>
        <row r="95">
          <cell r="AJ95">
            <v>-10</v>
          </cell>
        </row>
        <row r="95">
          <cell r="AM95">
            <v>4384.83</v>
          </cell>
          <cell r="AN95">
            <v>356.8</v>
          </cell>
          <cell r="AO95">
            <v>89.2</v>
          </cell>
          <cell r="AP95">
            <v>13.38</v>
          </cell>
          <cell r="AQ95">
            <v>15</v>
          </cell>
          <cell r="AR95">
            <v>223</v>
          </cell>
        </row>
        <row r="95">
          <cell r="AY95">
            <v>3687.45</v>
          </cell>
          <cell r="AZ95">
            <v>0</v>
          </cell>
        </row>
        <row r="95">
          <cell r="BB95">
            <v>0</v>
          </cell>
          <cell r="BC95">
            <v>0</v>
          </cell>
        </row>
        <row r="95">
          <cell r="BJ95">
            <v>3687.45</v>
          </cell>
        </row>
        <row r="95">
          <cell r="BM95">
            <v>27.4051875</v>
          </cell>
          <cell r="BN95">
            <v>23.0465625</v>
          </cell>
          <cell r="BO95" t="str">
            <v>430204199302173239</v>
          </cell>
          <cell r="BP95" t="str">
            <v>合同工</v>
          </cell>
          <cell r="BQ95">
            <v>682.38</v>
          </cell>
          <cell r="BR95" t="str">
            <v>430204199302173239</v>
          </cell>
          <cell r="BS95" t="str">
            <v>光华荣昌</v>
          </cell>
        </row>
        <row r="96">
          <cell r="C96" t="str">
            <v>李亦斌</v>
          </cell>
          <cell r="D96" t="str">
            <v>生产制造部</v>
          </cell>
          <cell r="E96">
            <v>41718</v>
          </cell>
          <cell r="F96" t="str">
            <v>总装前排</v>
          </cell>
          <cell r="G96">
            <v>45870</v>
          </cell>
          <cell r="H96">
            <v>20</v>
          </cell>
          <cell r="I96">
            <v>20</v>
          </cell>
        </row>
        <row r="96">
          <cell r="L96">
            <v>4526.5</v>
          </cell>
          <cell r="M96">
            <v>126.71</v>
          </cell>
          <cell r="N96">
            <v>1917.425</v>
          </cell>
          <cell r="O96">
            <v>1390</v>
          </cell>
        </row>
        <row r="96">
          <cell r="Q96">
            <v>2.5</v>
          </cell>
        </row>
        <row r="96">
          <cell r="U96">
            <v>3307.425</v>
          </cell>
        </row>
        <row r="96">
          <cell r="W96">
            <v>264</v>
          </cell>
          <cell r="X96">
            <v>220</v>
          </cell>
        </row>
        <row r="96">
          <cell r="AA96">
            <v>277.54</v>
          </cell>
          <cell r="AB96">
            <v>150</v>
          </cell>
        </row>
        <row r="96">
          <cell r="AF96">
            <v>188</v>
          </cell>
        </row>
        <row r="96">
          <cell r="AJ96">
            <v>-20</v>
          </cell>
        </row>
        <row r="96">
          <cell r="AM96">
            <v>4386.97</v>
          </cell>
          <cell r="AN96">
            <v>363.2</v>
          </cell>
          <cell r="AO96">
            <v>90.8</v>
          </cell>
          <cell r="AP96">
            <v>13.62</v>
          </cell>
          <cell r="AQ96">
            <v>15</v>
          </cell>
          <cell r="AR96">
            <v>227</v>
          </cell>
        </row>
        <row r="96">
          <cell r="AY96">
            <v>3677.35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3677.35</v>
          </cell>
        </row>
        <row r="96">
          <cell r="BM96">
            <v>27.4185625</v>
          </cell>
          <cell r="BN96">
            <v>22.9834375</v>
          </cell>
          <cell r="BO96" t="str">
            <v>430223197710281810</v>
          </cell>
          <cell r="BP96" t="str">
            <v>合同工</v>
          </cell>
          <cell r="BQ96">
            <v>694.62</v>
          </cell>
          <cell r="BR96" t="str">
            <v>430223197710281810</v>
          </cell>
          <cell r="BS96" t="str">
            <v>光华荣昌</v>
          </cell>
        </row>
        <row r="97">
          <cell r="C97" t="str">
            <v>胡荣华</v>
          </cell>
          <cell r="D97" t="str">
            <v>生产制造部</v>
          </cell>
          <cell r="E97">
            <v>41518</v>
          </cell>
          <cell r="F97" t="str">
            <v>总装前排</v>
          </cell>
          <cell r="G97">
            <v>45870</v>
          </cell>
          <cell r="H97">
            <v>21</v>
          </cell>
          <cell r="I97">
            <v>21</v>
          </cell>
        </row>
        <row r="97">
          <cell r="L97">
            <v>4526.5</v>
          </cell>
          <cell r="M97">
            <v>126.71</v>
          </cell>
          <cell r="N97">
            <v>1909.505625</v>
          </cell>
          <cell r="O97">
            <v>1390</v>
          </cell>
        </row>
        <row r="97">
          <cell r="Q97">
            <v>3.5625</v>
          </cell>
        </row>
        <row r="97">
          <cell r="U97">
            <v>3299.505625</v>
          </cell>
        </row>
        <row r="97">
          <cell r="W97">
            <v>258</v>
          </cell>
          <cell r="X97">
            <v>220</v>
          </cell>
        </row>
        <row r="97">
          <cell r="AA97">
            <v>395.49</v>
          </cell>
          <cell r="AB97">
            <v>150</v>
          </cell>
        </row>
        <row r="97">
          <cell r="AF97">
            <v>200</v>
          </cell>
        </row>
        <row r="97">
          <cell r="AM97">
            <v>4523</v>
          </cell>
          <cell r="AN97">
            <v>380.8</v>
          </cell>
          <cell r="AO97">
            <v>95.2</v>
          </cell>
          <cell r="AP97">
            <v>14.28</v>
          </cell>
          <cell r="AQ97">
            <v>15</v>
          </cell>
          <cell r="AR97">
            <v>238</v>
          </cell>
        </row>
        <row r="97">
          <cell r="AY97">
            <v>3779.72</v>
          </cell>
          <cell r="AZ97">
            <v>0</v>
          </cell>
        </row>
        <row r="97">
          <cell r="BB97">
            <v>0</v>
          </cell>
          <cell r="BC97">
            <v>0</v>
          </cell>
        </row>
        <row r="97">
          <cell r="BJ97">
            <v>3779.72</v>
          </cell>
        </row>
        <row r="97">
          <cell r="BM97">
            <v>26.922619047619</v>
          </cell>
          <cell r="BN97">
            <v>22.4983333333333</v>
          </cell>
          <cell r="BO97" t="str">
            <v>430219197407087017</v>
          </cell>
          <cell r="BP97" t="str">
            <v>合同工</v>
          </cell>
          <cell r="BQ97">
            <v>728.28</v>
          </cell>
          <cell r="BR97" t="str">
            <v>430219197407087017</v>
          </cell>
          <cell r="BS97" t="str">
            <v>光华荣昌</v>
          </cell>
        </row>
        <row r="98">
          <cell r="C98" t="str">
            <v>曾李文</v>
          </cell>
          <cell r="D98" t="str">
            <v>生产制造部</v>
          </cell>
          <cell r="E98">
            <v>45116</v>
          </cell>
          <cell r="F98" t="str">
            <v>总装前排</v>
          </cell>
          <cell r="G98">
            <v>45870</v>
          </cell>
          <cell r="H98">
            <v>20.5</v>
          </cell>
          <cell r="I98">
            <v>17.5</v>
          </cell>
        </row>
        <row r="98">
          <cell r="L98">
            <v>4526.5</v>
          </cell>
          <cell r="M98">
            <v>126.71</v>
          </cell>
          <cell r="N98">
            <v>1782.795625</v>
          </cell>
          <cell r="O98">
            <v>1186.58536585366</v>
          </cell>
        </row>
        <row r="98">
          <cell r="Q98">
            <v>1.0625</v>
          </cell>
        </row>
        <row r="98">
          <cell r="U98">
            <v>2969.38099085366</v>
          </cell>
        </row>
        <row r="98">
          <cell r="W98">
            <v>267</v>
          </cell>
          <cell r="X98">
            <v>40</v>
          </cell>
        </row>
        <row r="98">
          <cell r="AA98">
            <v>117.95</v>
          </cell>
          <cell r="AB98">
            <v>150</v>
          </cell>
        </row>
        <row r="98">
          <cell r="AF98">
            <v>156</v>
          </cell>
        </row>
        <row r="98">
          <cell r="AJ98">
            <v>-20</v>
          </cell>
        </row>
        <row r="98">
          <cell r="AM98">
            <v>3680.33</v>
          </cell>
          <cell r="AN98">
            <v>344.64</v>
          </cell>
          <cell r="AO98">
            <v>81.06</v>
          </cell>
          <cell r="AP98">
            <v>12.92</v>
          </cell>
          <cell r="AQ98">
            <v>15</v>
          </cell>
        </row>
        <row r="98">
          <cell r="AY98">
            <v>3226.71</v>
          </cell>
          <cell r="AZ98">
            <v>0</v>
          </cell>
        </row>
        <row r="98">
          <cell r="BB98">
            <v>0</v>
          </cell>
          <cell r="BC98">
            <v>0</v>
          </cell>
        </row>
        <row r="98">
          <cell r="BJ98">
            <v>3226.71</v>
          </cell>
        </row>
        <row r="98">
          <cell r="BL98" t="str">
            <v>2025/9/1自离</v>
          </cell>
          <cell r="BM98">
            <v>26.2880714285714</v>
          </cell>
          <cell r="BN98">
            <v>23.0479285714286</v>
          </cell>
          <cell r="BO98" t="str">
            <v>430225198404252517</v>
          </cell>
          <cell r="BP98" t="str">
            <v>劳务工</v>
          </cell>
          <cell r="BQ98">
            <v>438.62</v>
          </cell>
          <cell r="BR98" t="str">
            <v>430225198404252517</v>
          </cell>
          <cell r="BS98" t="str">
            <v>湖南诚展</v>
          </cell>
        </row>
        <row r="99">
          <cell r="C99" t="str">
            <v>罗鹏</v>
          </cell>
          <cell r="D99" t="str">
            <v>生产制造部</v>
          </cell>
          <cell r="E99">
            <v>41213</v>
          </cell>
          <cell r="F99" t="str">
            <v>总装前排</v>
          </cell>
          <cell r="G99">
            <v>45870</v>
          </cell>
          <cell r="H99">
            <v>20</v>
          </cell>
          <cell r="I99">
            <v>20</v>
          </cell>
        </row>
        <row r="99">
          <cell r="L99">
            <v>4526.5</v>
          </cell>
          <cell r="M99">
            <v>126.71</v>
          </cell>
          <cell r="N99">
            <v>1917.425</v>
          </cell>
          <cell r="O99">
            <v>1390</v>
          </cell>
        </row>
        <row r="99">
          <cell r="Q99">
            <v>2.5</v>
          </cell>
        </row>
        <row r="99">
          <cell r="U99">
            <v>3307.425</v>
          </cell>
        </row>
        <row r="99">
          <cell r="W99">
            <v>282</v>
          </cell>
          <cell r="X99">
            <v>240</v>
          </cell>
        </row>
        <row r="99">
          <cell r="AA99">
            <v>277.54</v>
          </cell>
          <cell r="AB99">
            <v>150</v>
          </cell>
        </row>
        <row r="99">
          <cell r="AF99">
            <v>196</v>
          </cell>
        </row>
        <row r="99">
          <cell r="AM99">
            <v>4452.97</v>
          </cell>
          <cell r="AN99">
            <v>420.8</v>
          </cell>
          <cell r="AO99">
            <v>105.2</v>
          </cell>
          <cell r="AP99">
            <v>15.78</v>
          </cell>
          <cell r="AQ99">
            <v>15</v>
          </cell>
          <cell r="AR99">
            <v>263</v>
          </cell>
          <cell r="AS99">
            <v>1000</v>
          </cell>
        </row>
        <row r="99">
          <cell r="AW99">
            <v>750</v>
          </cell>
        </row>
        <row r="99">
          <cell r="AY99">
            <v>1883.19</v>
          </cell>
          <cell r="AZ99">
            <v>0</v>
          </cell>
        </row>
        <row r="99">
          <cell r="BB99">
            <v>0</v>
          </cell>
          <cell r="BC99">
            <v>1750</v>
          </cell>
        </row>
        <row r="99">
          <cell r="BJ99">
            <v>3633.19</v>
          </cell>
        </row>
        <row r="99">
          <cell r="BM99">
            <v>27.8310625</v>
          </cell>
          <cell r="BN99">
            <v>22.7074375</v>
          </cell>
          <cell r="BO99" t="str">
            <v>430221198105216510</v>
          </cell>
          <cell r="BP99" t="str">
            <v>合同工</v>
          </cell>
          <cell r="BQ99">
            <v>804.78</v>
          </cell>
          <cell r="BR99" t="str">
            <v>430221198105216510</v>
          </cell>
          <cell r="BS99" t="str">
            <v>光华荣昌</v>
          </cell>
        </row>
        <row r="100">
          <cell r="C100" t="str">
            <v>雍期望</v>
          </cell>
          <cell r="D100" t="str">
            <v>生产制造部</v>
          </cell>
          <cell r="E100">
            <v>42602</v>
          </cell>
          <cell r="F100" t="str">
            <v>焊接普工</v>
          </cell>
          <cell r="G100">
            <v>45870</v>
          </cell>
          <cell r="H100">
            <v>26</v>
          </cell>
          <cell r="I100">
            <v>27</v>
          </cell>
        </row>
        <row r="100">
          <cell r="M100">
            <v>124.27037037037</v>
          </cell>
          <cell r="N100">
            <v>3355.3</v>
          </cell>
          <cell r="O100">
            <v>1390</v>
          </cell>
          <cell r="P100">
            <v>0</v>
          </cell>
        </row>
        <row r="100">
          <cell r="U100">
            <v>4745.3</v>
          </cell>
        </row>
        <row r="100">
          <cell r="W100">
            <v>282</v>
          </cell>
          <cell r="X100">
            <v>160</v>
          </cell>
        </row>
        <row r="100">
          <cell r="AB100">
            <v>150</v>
          </cell>
        </row>
        <row r="100">
          <cell r="AF100">
            <v>348</v>
          </cell>
        </row>
        <row r="100">
          <cell r="AM100">
            <v>5685.3</v>
          </cell>
          <cell r="AN100">
            <v>411.2</v>
          </cell>
          <cell r="AO100">
            <v>102.8</v>
          </cell>
          <cell r="AP100">
            <v>15.42</v>
          </cell>
          <cell r="AQ100">
            <v>15</v>
          </cell>
          <cell r="AR100">
            <v>258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3000</v>
          </cell>
        </row>
        <row r="100">
          <cell r="AY100">
            <v>1882.88</v>
          </cell>
          <cell r="AZ100">
            <v>0</v>
          </cell>
        </row>
        <row r="100">
          <cell r="BB100">
            <v>0</v>
          </cell>
          <cell r="BC100">
            <v>3000</v>
          </cell>
        </row>
        <row r="100">
          <cell r="BJ100">
            <v>4882.88</v>
          </cell>
        </row>
        <row r="100">
          <cell r="BM100">
            <v>26.3208333333333</v>
          </cell>
          <cell r="BN100">
            <v>22.6059259259259</v>
          </cell>
          <cell r="BO100" t="str">
            <v>43032119801119001X</v>
          </cell>
          <cell r="BP100" t="str">
            <v>合同工</v>
          </cell>
          <cell r="BQ100">
            <v>787.42</v>
          </cell>
          <cell r="BR100" t="str">
            <v>43032119801119001X</v>
          </cell>
          <cell r="BS100" t="str">
            <v>光华荣昌</v>
          </cell>
        </row>
        <row r="101">
          <cell r="C101" t="str">
            <v>邹文祥</v>
          </cell>
          <cell r="D101" t="str">
            <v>生产制造部</v>
          </cell>
          <cell r="E101">
            <v>42262</v>
          </cell>
          <cell r="F101" t="str">
            <v>焊工</v>
          </cell>
          <cell r="G101">
            <v>45870</v>
          </cell>
          <cell r="H101">
            <v>22</v>
          </cell>
          <cell r="I101">
            <v>22</v>
          </cell>
        </row>
        <row r="101">
          <cell r="M101">
            <v>180.921636363636</v>
          </cell>
          <cell r="N101">
            <v>3980.276</v>
          </cell>
          <cell r="O101">
            <v>1390</v>
          </cell>
          <cell r="P101">
            <v>0</v>
          </cell>
        </row>
        <row r="101">
          <cell r="U101">
            <v>5370.276</v>
          </cell>
        </row>
        <row r="101">
          <cell r="W101">
            <v>282</v>
          </cell>
          <cell r="X101">
            <v>180</v>
          </cell>
        </row>
        <row r="101">
          <cell r="AB101">
            <v>150</v>
          </cell>
        </row>
        <row r="101">
          <cell r="AF101">
            <v>288</v>
          </cell>
        </row>
        <row r="101">
          <cell r="AM101">
            <v>6270.28</v>
          </cell>
          <cell r="AN101">
            <v>494.4</v>
          </cell>
          <cell r="AO101">
            <v>123.6</v>
          </cell>
          <cell r="AP101">
            <v>18.54</v>
          </cell>
          <cell r="AQ101">
            <v>15</v>
          </cell>
          <cell r="AR101">
            <v>309</v>
          </cell>
          <cell r="AS101">
            <v>0</v>
          </cell>
          <cell r="AT101">
            <v>0</v>
          </cell>
          <cell r="AU101">
            <v>1000</v>
          </cell>
          <cell r="AV101">
            <v>0</v>
          </cell>
          <cell r="AW101">
            <v>0</v>
          </cell>
        </row>
        <row r="101">
          <cell r="AY101">
            <v>4309.74</v>
          </cell>
          <cell r="AZ101">
            <v>0</v>
          </cell>
        </row>
        <row r="101">
          <cell r="BB101">
            <v>0</v>
          </cell>
          <cell r="BC101">
            <v>1000</v>
          </cell>
        </row>
        <row r="101">
          <cell r="BJ101">
            <v>5309.74</v>
          </cell>
        </row>
        <row r="101">
          <cell r="BM101">
            <v>35.6265909090909</v>
          </cell>
          <cell r="BN101">
            <v>30.1689772727273</v>
          </cell>
          <cell r="BO101" t="str">
            <v>430221198907110814</v>
          </cell>
          <cell r="BP101" t="str">
            <v>合同工</v>
          </cell>
          <cell r="BQ101">
            <v>945.54</v>
          </cell>
          <cell r="BR101" t="str">
            <v>430221198907110814</v>
          </cell>
          <cell r="BS101" t="str">
            <v>光华荣昌</v>
          </cell>
        </row>
        <row r="102">
          <cell r="C102" t="str">
            <v>张周</v>
          </cell>
          <cell r="D102" t="str">
            <v>生产制造部</v>
          </cell>
          <cell r="E102">
            <v>42664</v>
          </cell>
          <cell r="F102" t="str">
            <v>焊工</v>
          </cell>
          <cell r="G102">
            <v>45870</v>
          </cell>
          <cell r="H102">
            <v>22</v>
          </cell>
          <cell r="I102">
            <v>22</v>
          </cell>
        </row>
        <row r="102">
          <cell r="M102">
            <v>214.420363636364</v>
          </cell>
          <cell r="N102">
            <v>4717.248</v>
          </cell>
          <cell r="O102">
            <v>1390</v>
          </cell>
          <cell r="P102">
            <v>0</v>
          </cell>
        </row>
        <row r="102">
          <cell r="U102">
            <v>6107.248</v>
          </cell>
        </row>
        <row r="102">
          <cell r="W102">
            <v>282</v>
          </cell>
          <cell r="X102">
            <v>160</v>
          </cell>
        </row>
        <row r="102">
          <cell r="AB102">
            <v>150</v>
          </cell>
        </row>
        <row r="102">
          <cell r="AF102">
            <v>296</v>
          </cell>
        </row>
        <row r="102">
          <cell r="AM102">
            <v>6995.25</v>
          </cell>
          <cell r="AN102">
            <v>505.6</v>
          </cell>
          <cell r="AO102">
            <v>126.4</v>
          </cell>
          <cell r="AP102">
            <v>18.96</v>
          </cell>
          <cell r="AQ102">
            <v>15</v>
          </cell>
          <cell r="AR102">
            <v>316</v>
          </cell>
        </row>
        <row r="102">
          <cell r="AY102">
            <v>6013.29</v>
          </cell>
          <cell r="AZ102">
            <v>4.51</v>
          </cell>
        </row>
        <row r="102">
          <cell r="BB102">
            <v>0</v>
          </cell>
          <cell r="BC102">
            <v>0</v>
          </cell>
          <cell r="BD102">
            <v>31.2</v>
          </cell>
        </row>
        <row r="102">
          <cell r="BJ102">
            <v>5977.58</v>
          </cell>
        </row>
        <row r="102">
          <cell r="BM102">
            <v>39.7457386363636</v>
          </cell>
          <cell r="BN102">
            <v>33.9635227272727</v>
          </cell>
          <cell r="BO102" t="str">
            <v>430321199908306237</v>
          </cell>
          <cell r="BP102" t="str">
            <v>合同工</v>
          </cell>
          <cell r="BQ102">
            <v>966.96</v>
          </cell>
          <cell r="BR102" t="str">
            <v>430321199908306237</v>
          </cell>
          <cell r="BS102" t="str">
            <v>光华荣昌</v>
          </cell>
        </row>
        <row r="103">
          <cell r="C103" t="str">
            <v>霍海涛</v>
          </cell>
          <cell r="D103" t="str">
            <v>生产制造部</v>
          </cell>
          <cell r="E103">
            <v>41463</v>
          </cell>
          <cell r="F103" t="str">
            <v>焊工</v>
          </cell>
          <cell r="G103">
            <v>45870</v>
          </cell>
          <cell r="H103">
            <v>26</v>
          </cell>
          <cell r="I103">
            <v>26</v>
          </cell>
        </row>
        <row r="103">
          <cell r="M103">
            <v>154.867384615385</v>
          </cell>
          <cell r="N103">
            <v>4026.552</v>
          </cell>
          <cell r="O103">
            <v>1390</v>
          </cell>
          <cell r="P103">
            <v>0</v>
          </cell>
        </row>
        <row r="103">
          <cell r="U103">
            <v>5416.552</v>
          </cell>
        </row>
        <row r="103">
          <cell r="W103">
            <v>279</v>
          </cell>
          <cell r="X103">
            <v>240</v>
          </cell>
        </row>
        <row r="103">
          <cell r="AB103">
            <v>150</v>
          </cell>
        </row>
        <row r="103">
          <cell r="AF103">
            <v>336</v>
          </cell>
        </row>
        <row r="103">
          <cell r="AM103">
            <v>6421.55</v>
          </cell>
          <cell r="AN103">
            <v>459.2</v>
          </cell>
          <cell r="AO103">
            <v>114.8</v>
          </cell>
          <cell r="AP103">
            <v>17.22</v>
          </cell>
          <cell r="AQ103">
            <v>15</v>
          </cell>
          <cell r="AR103">
            <v>287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</row>
        <row r="103">
          <cell r="AY103">
            <v>5528.33</v>
          </cell>
          <cell r="AZ103">
            <v>0</v>
          </cell>
        </row>
        <row r="103">
          <cell r="BB103">
            <v>0</v>
          </cell>
          <cell r="BC103">
            <v>0</v>
          </cell>
        </row>
        <row r="103">
          <cell r="BJ103">
            <v>5528.33</v>
          </cell>
        </row>
        <row r="103">
          <cell r="BM103">
            <v>30.8728365384615</v>
          </cell>
          <cell r="BN103">
            <v>26.5785096153846</v>
          </cell>
          <cell r="BO103" t="str">
            <v>230834197309170879</v>
          </cell>
          <cell r="BP103" t="str">
            <v>合同工</v>
          </cell>
          <cell r="BQ103">
            <v>878.22</v>
          </cell>
          <cell r="BR103" t="str">
            <v>230834197309170879</v>
          </cell>
          <cell r="BS103" t="str">
            <v>光华荣昌</v>
          </cell>
        </row>
        <row r="104">
          <cell r="C104" t="str">
            <v>谭刚</v>
          </cell>
          <cell r="D104" t="str">
            <v>生产制造部</v>
          </cell>
          <cell r="E104">
            <v>43292</v>
          </cell>
          <cell r="F104" t="str">
            <v>焊工</v>
          </cell>
          <cell r="G104">
            <v>45870</v>
          </cell>
          <cell r="H104">
            <v>19</v>
          </cell>
          <cell r="I104">
            <v>18</v>
          </cell>
        </row>
        <row r="104">
          <cell r="M104">
            <v>249.118</v>
          </cell>
          <cell r="N104">
            <v>4484.124</v>
          </cell>
          <cell r="O104">
            <v>1316.84210526316</v>
          </cell>
          <cell r="P104">
            <v>0</v>
          </cell>
        </row>
        <row r="104">
          <cell r="U104">
            <v>5800.96610526316</v>
          </cell>
        </row>
        <row r="104">
          <cell r="W104">
            <v>282</v>
          </cell>
          <cell r="X104">
            <v>140</v>
          </cell>
        </row>
        <row r="104">
          <cell r="AB104">
            <v>150</v>
          </cell>
        </row>
        <row r="104">
          <cell r="AD104">
            <v>96.551724137931</v>
          </cell>
        </row>
        <row r="104">
          <cell r="AF104">
            <v>232</v>
          </cell>
        </row>
        <row r="104">
          <cell r="AM104">
            <v>6701.52</v>
          </cell>
          <cell r="AN104">
            <v>465.6</v>
          </cell>
          <cell r="AO104">
            <v>116.4</v>
          </cell>
          <cell r="AP104">
            <v>17.46</v>
          </cell>
          <cell r="AQ104">
            <v>15</v>
          </cell>
          <cell r="AR104">
            <v>291</v>
          </cell>
        </row>
        <row r="104">
          <cell r="AY104">
            <v>5796.06</v>
          </cell>
          <cell r="AZ104">
            <v>0</v>
          </cell>
        </row>
        <row r="104">
          <cell r="BB104">
            <v>0</v>
          </cell>
          <cell r="BC104">
            <v>0</v>
          </cell>
        </row>
        <row r="104">
          <cell r="BJ104">
            <v>5796.06</v>
          </cell>
        </row>
        <row r="104">
          <cell r="BM104">
            <v>46.5383333333333</v>
          </cell>
          <cell r="BN104">
            <v>40.2504166666667</v>
          </cell>
          <cell r="BO104" t="str">
            <v>430223199310026510</v>
          </cell>
          <cell r="BP104" t="str">
            <v>合同工</v>
          </cell>
          <cell r="BQ104">
            <v>890.46</v>
          </cell>
          <cell r="BR104" t="str">
            <v>430223199310026510</v>
          </cell>
          <cell r="BS104" t="str">
            <v>光华荣昌</v>
          </cell>
        </row>
        <row r="105">
          <cell r="C105" t="str">
            <v>邹明旺</v>
          </cell>
          <cell r="D105" t="str">
            <v>生产制造部</v>
          </cell>
          <cell r="E105">
            <v>43551</v>
          </cell>
          <cell r="F105" t="str">
            <v>焊工</v>
          </cell>
          <cell r="G105">
            <v>45870</v>
          </cell>
          <cell r="H105">
            <v>25</v>
          </cell>
          <cell r="I105">
            <v>25</v>
          </cell>
        </row>
        <row r="105">
          <cell r="M105">
            <v>149.21848</v>
          </cell>
          <cell r="N105">
            <v>3730.462</v>
          </cell>
          <cell r="O105">
            <v>1390</v>
          </cell>
          <cell r="P105">
            <v>343.51772</v>
          </cell>
          <cell r="Q105">
            <v>3</v>
          </cell>
        </row>
        <row r="105">
          <cell r="U105">
            <v>5463.97972</v>
          </cell>
        </row>
        <row r="105">
          <cell r="W105">
            <v>279</v>
          </cell>
          <cell r="X105">
            <v>120</v>
          </cell>
        </row>
        <row r="105">
          <cell r="AA105">
            <v>24</v>
          </cell>
          <cell r="AB105">
            <v>150</v>
          </cell>
        </row>
        <row r="105">
          <cell r="AD105">
            <v>23.0769230769231</v>
          </cell>
        </row>
        <row r="105">
          <cell r="AF105">
            <v>356</v>
          </cell>
        </row>
        <row r="105">
          <cell r="AJ105">
            <v>-10</v>
          </cell>
        </row>
        <row r="105">
          <cell r="AM105">
            <v>6406.06</v>
          </cell>
          <cell r="AN105">
            <v>488</v>
          </cell>
          <cell r="AO105">
            <v>122</v>
          </cell>
          <cell r="AP105">
            <v>18.3</v>
          </cell>
          <cell r="AQ105">
            <v>15</v>
          </cell>
          <cell r="AR105">
            <v>305</v>
          </cell>
          <cell r="AS105">
            <v>2000</v>
          </cell>
        </row>
        <row r="105">
          <cell r="AU105">
            <v>500</v>
          </cell>
        </row>
        <row r="105">
          <cell r="AY105">
            <v>2957.76</v>
          </cell>
          <cell r="AZ105">
            <v>0</v>
          </cell>
        </row>
        <row r="105">
          <cell r="BB105">
            <v>0</v>
          </cell>
          <cell r="BC105">
            <v>2500</v>
          </cell>
        </row>
        <row r="105">
          <cell r="BJ105">
            <v>5457.76</v>
          </cell>
        </row>
        <row r="105">
          <cell r="BM105">
            <v>32.0303</v>
          </cell>
          <cell r="BN105">
            <v>27.2888</v>
          </cell>
          <cell r="BO105" t="str">
            <v>43022119871212081X</v>
          </cell>
          <cell r="BP105" t="str">
            <v>合同工</v>
          </cell>
          <cell r="BQ105">
            <v>933.3</v>
          </cell>
          <cell r="BR105" t="str">
            <v>43022119871212081X</v>
          </cell>
          <cell r="BS105" t="str">
            <v>光华荣昌</v>
          </cell>
        </row>
        <row r="106">
          <cell r="C106" t="str">
            <v>伍志强</v>
          </cell>
          <cell r="D106" t="str">
            <v>生产制造部</v>
          </cell>
          <cell r="E106">
            <v>43242</v>
          </cell>
          <cell r="F106" t="str">
            <v>焊接普工</v>
          </cell>
          <cell r="G106">
            <v>45870</v>
          </cell>
          <cell r="H106">
            <v>26</v>
          </cell>
          <cell r="I106">
            <v>26</v>
          </cell>
        </row>
        <row r="106">
          <cell r="M106">
            <v>99.3206153846154</v>
          </cell>
          <cell r="N106">
            <v>2582.336</v>
          </cell>
          <cell r="O106">
            <v>1390</v>
          </cell>
          <cell r="P106">
            <v>373.15772</v>
          </cell>
          <cell r="Q106">
            <v>3</v>
          </cell>
        </row>
        <row r="106">
          <cell r="U106">
            <v>4345.49372</v>
          </cell>
        </row>
        <row r="106">
          <cell r="W106">
            <v>264</v>
          </cell>
          <cell r="X106">
            <v>140</v>
          </cell>
        </row>
        <row r="106">
          <cell r="AA106">
            <v>24</v>
          </cell>
          <cell r="AB106">
            <v>150</v>
          </cell>
        </row>
        <row r="106">
          <cell r="AD106">
            <v>23.0769230769231</v>
          </cell>
        </row>
        <row r="106">
          <cell r="AF106">
            <v>368</v>
          </cell>
        </row>
        <row r="106">
          <cell r="AM106">
            <v>5314.57</v>
          </cell>
          <cell r="AN106">
            <v>551.12</v>
          </cell>
          <cell r="AO106">
            <v>137.78</v>
          </cell>
          <cell r="AP106">
            <v>20.67</v>
          </cell>
          <cell r="AQ106">
            <v>15</v>
          </cell>
        </row>
        <row r="106">
          <cell r="AY106">
            <v>4590</v>
          </cell>
          <cell r="AZ106">
            <v>0</v>
          </cell>
        </row>
        <row r="106">
          <cell r="BB106">
            <v>0</v>
          </cell>
          <cell r="BC106">
            <v>0</v>
          </cell>
          <cell r="BD106">
            <v>59.38</v>
          </cell>
        </row>
        <row r="106">
          <cell r="BJ106">
            <v>4530.62</v>
          </cell>
        </row>
        <row r="106">
          <cell r="BM106">
            <v>25.5508173076923</v>
          </cell>
          <cell r="BN106">
            <v>21.7818269230769</v>
          </cell>
          <cell r="BO106" t="str">
            <v>430321197411238575</v>
          </cell>
          <cell r="BP106" t="str">
            <v>劳务工</v>
          </cell>
          <cell r="BQ106">
            <v>709.57</v>
          </cell>
          <cell r="BR106" t="str">
            <v>430321197411238575</v>
          </cell>
          <cell r="BS106" t="str">
            <v>湖南诚展</v>
          </cell>
        </row>
        <row r="107">
          <cell r="C107" t="str">
            <v>彭孜刚</v>
          </cell>
          <cell r="D107" t="str">
            <v>生产制造部</v>
          </cell>
          <cell r="E107">
            <v>43675</v>
          </cell>
          <cell r="F107" t="str">
            <v>焊接普工</v>
          </cell>
          <cell r="G107">
            <v>45870</v>
          </cell>
          <cell r="H107">
            <v>26</v>
          </cell>
          <cell r="I107">
            <v>28</v>
          </cell>
        </row>
        <row r="107">
          <cell r="M107">
            <v>28.8007142857143</v>
          </cell>
          <cell r="N107">
            <v>806.42</v>
          </cell>
          <cell r="O107">
            <v>1390</v>
          </cell>
          <cell r="P107">
            <v>2514.0648</v>
          </cell>
          <cell r="Q107">
            <v>20</v>
          </cell>
        </row>
        <row r="107">
          <cell r="U107">
            <v>4710.4848</v>
          </cell>
        </row>
        <row r="107">
          <cell r="W107">
            <v>282</v>
          </cell>
          <cell r="X107">
            <v>120</v>
          </cell>
        </row>
        <row r="107">
          <cell r="AA107">
            <v>160</v>
          </cell>
          <cell r="AB107">
            <v>150</v>
          </cell>
        </row>
        <row r="107">
          <cell r="AD107">
            <v>153.846153846154</v>
          </cell>
        </row>
        <row r="107">
          <cell r="AF107">
            <v>496</v>
          </cell>
          <cell r="AG107">
            <v>-20</v>
          </cell>
        </row>
        <row r="107">
          <cell r="AM107">
            <v>6052.33</v>
          </cell>
          <cell r="AN107">
            <v>438.8</v>
          </cell>
          <cell r="AO107">
            <v>109.7</v>
          </cell>
          <cell r="AP107">
            <v>16.46</v>
          </cell>
          <cell r="AQ107">
            <v>15</v>
          </cell>
        </row>
        <row r="107">
          <cell r="AY107">
            <v>5472.37</v>
          </cell>
          <cell r="AZ107">
            <v>4.3</v>
          </cell>
        </row>
        <row r="107">
          <cell r="BB107">
            <v>0</v>
          </cell>
          <cell r="BC107">
            <v>0</v>
          </cell>
        </row>
        <row r="107">
          <cell r="BJ107">
            <v>5468.07</v>
          </cell>
        </row>
        <row r="107">
          <cell r="BM107">
            <v>27.0193303571429</v>
          </cell>
          <cell r="BN107">
            <v>24.4110267857143</v>
          </cell>
          <cell r="BO107" t="str">
            <v>430426198111044375</v>
          </cell>
          <cell r="BP107" t="str">
            <v>劳务工</v>
          </cell>
          <cell r="BQ107">
            <v>564.96</v>
          </cell>
          <cell r="BR107" t="str">
            <v>430426198111044375</v>
          </cell>
          <cell r="BS107" t="str">
            <v>鑫起</v>
          </cell>
        </row>
        <row r="108">
          <cell r="C108" t="str">
            <v>吴朗</v>
          </cell>
          <cell r="D108" t="str">
            <v>生产制造部</v>
          </cell>
          <cell r="E108">
            <v>44730</v>
          </cell>
          <cell r="F108" t="str">
            <v>焊接普工</v>
          </cell>
          <cell r="G108">
            <v>45870</v>
          </cell>
          <cell r="H108">
            <v>26</v>
          </cell>
          <cell r="I108">
            <v>26</v>
          </cell>
        </row>
        <row r="108">
          <cell r="M108">
            <v>34.5767692307692</v>
          </cell>
          <cell r="N108">
            <v>898.996</v>
          </cell>
          <cell r="O108">
            <v>1390</v>
          </cell>
          <cell r="P108">
            <v>2042.10708</v>
          </cell>
          <cell r="Q108">
            <v>17</v>
          </cell>
        </row>
        <row r="108">
          <cell r="U108">
            <v>4331.10308</v>
          </cell>
        </row>
        <row r="108">
          <cell r="W108">
            <v>273</v>
          </cell>
          <cell r="X108">
            <v>60</v>
          </cell>
        </row>
        <row r="108">
          <cell r="AA108">
            <v>136</v>
          </cell>
          <cell r="AB108">
            <v>150</v>
          </cell>
        </row>
        <row r="108">
          <cell r="AD108">
            <v>130.769230769231</v>
          </cell>
        </row>
        <row r="108">
          <cell r="AF108">
            <v>448</v>
          </cell>
        </row>
        <row r="108">
          <cell r="AJ108">
            <v>-20</v>
          </cell>
        </row>
        <row r="108">
          <cell r="AM108">
            <v>5508.87</v>
          </cell>
          <cell r="AN108">
            <v>344.64</v>
          </cell>
          <cell r="AO108">
            <v>81.06</v>
          </cell>
          <cell r="AP108">
            <v>12.92</v>
          </cell>
          <cell r="AQ108">
            <v>15</v>
          </cell>
        </row>
        <row r="108">
          <cell r="AY108">
            <v>5055.25</v>
          </cell>
          <cell r="AZ108">
            <v>0</v>
          </cell>
        </row>
        <row r="108">
          <cell r="BB108">
            <v>0</v>
          </cell>
          <cell r="BC108">
            <v>0</v>
          </cell>
        </row>
        <row r="108">
          <cell r="BJ108">
            <v>5055.25</v>
          </cell>
        </row>
        <row r="108">
          <cell r="BM108">
            <v>26.4849519230769</v>
          </cell>
          <cell r="BN108">
            <v>24.3040865384615</v>
          </cell>
          <cell r="BO108" t="str">
            <v>430221198201177136</v>
          </cell>
          <cell r="BP108" t="str">
            <v>劳务工</v>
          </cell>
          <cell r="BQ108">
            <v>438.62</v>
          </cell>
          <cell r="BR108" t="str">
            <v>430221198201177136</v>
          </cell>
          <cell r="BS108" t="str">
            <v>湖南诚展</v>
          </cell>
        </row>
        <row r="109">
          <cell r="C109" t="str">
            <v>范文榜</v>
          </cell>
          <cell r="D109" t="str">
            <v>生产制造部</v>
          </cell>
          <cell r="E109">
            <v>42070</v>
          </cell>
          <cell r="F109" t="str">
            <v>焊接普工</v>
          </cell>
          <cell r="G109">
            <v>45870</v>
          </cell>
          <cell r="H109">
            <v>26</v>
          </cell>
          <cell r="I109">
            <v>30</v>
          </cell>
        </row>
        <row r="109">
          <cell r="M109">
            <v>28.1386666666667</v>
          </cell>
          <cell r="N109">
            <v>844.16</v>
          </cell>
          <cell r="O109">
            <v>1390</v>
          </cell>
          <cell r="P109">
            <v>2346.280853</v>
          </cell>
          <cell r="Q109">
            <v>21</v>
          </cell>
        </row>
        <row r="109">
          <cell r="U109">
            <v>4580.440853</v>
          </cell>
        </row>
        <row r="109">
          <cell r="W109">
            <v>279</v>
          </cell>
          <cell r="X109">
            <v>200</v>
          </cell>
        </row>
        <row r="109">
          <cell r="AA109">
            <v>168</v>
          </cell>
          <cell r="AB109">
            <v>150</v>
          </cell>
        </row>
        <row r="109">
          <cell r="AD109">
            <v>161.538461538462</v>
          </cell>
        </row>
        <row r="109">
          <cell r="AF109">
            <v>592</v>
          </cell>
        </row>
        <row r="109">
          <cell r="AM109">
            <v>6130.98</v>
          </cell>
          <cell r="AN109">
            <v>454.4</v>
          </cell>
          <cell r="AO109">
            <v>113.6</v>
          </cell>
          <cell r="AP109">
            <v>17.04</v>
          </cell>
          <cell r="AQ109">
            <v>15</v>
          </cell>
          <cell r="AR109">
            <v>284</v>
          </cell>
          <cell r="AS109">
            <v>2000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09">
          <cell r="AY109">
            <v>3246.94</v>
          </cell>
          <cell r="AZ109">
            <v>0</v>
          </cell>
        </row>
        <row r="109">
          <cell r="BB109">
            <v>0</v>
          </cell>
          <cell r="BC109">
            <v>2000</v>
          </cell>
        </row>
        <row r="109">
          <cell r="BJ109">
            <v>5246.94</v>
          </cell>
        </row>
        <row r="109">
          <cell r="BM109">
            <v>25.54575</v>
          </cell>
          <cell r="BN109">
            <v>21.86225</v>
          </cell>
          <cell r="BO109" t="str">
            <v>429006198105306331</v>
          </cell>
          <cell r="BP109" t="str">
            <v>合同工</v>
          </cell>
          <cell r="BQ109">
            <v>869.04</v>
          </cell>
          <cell r="BR109" t="str">
            <v>429006198105306331</v>
          </cell>
          <cell r="BS109" t="str">
            <v>光华荣昌</v>
          </cell>
        </row>
        <row r="110">
          <cell r="C110" t="str">
            <v>刘辉兵</v>
          </cell>
          <cell r="D110" t="str">
            <v>生产制造部</v>
          </cell>
          <cell r="E110">
            <v>41856</v>
          </cell>
          <cell r="F110" t="str">
            <v>焊接普工</v>
          </cell>
          <cell r="G110">
            <v>45870</v>
          </cell>
          <cell r="H110">
            <v>26</v>
          </cell>
          <cell r="I110">
            <v>28</v>
          </cell>
        </row>
        <row r="110">
          <cell r="M110">
            <v>35.9185714285714</v>
          </cell>
          <cell r="N110">
            <v>1005.72</v>
          </cell>
          <cell r="O110">
            <v>1496.92307692308</v>
          </cell>
          <cell r="P110">
            <v>1234.3027739</v>
          </cell>
          <cell r="Q110">
            <v>18</v>
          </cell>
        </row>
        <row r="110">
          <cell r="U110">
            <v>3736.94585082308</v>
          </cell>
        </row>
        <row r="110">
          <cell r="W110">
            <v>279</v>
          </cell>
          <cell r="X110">
            <v>200</v>
          </cell>
        </row>
        <row r="110">
          <cell r="AA110">
            <v>144</v>
          </cell>
          <cell r="AB110">
            <v>150</v>
          </cell>
        </row>
        <row r="110">
          <cell r="AD110">
            <v>138.461538461538</v>
          </cell>
        </row>
        <row r="110">
          <cell r="AF110">
            <v>544</v>
          </cell>
        </row>
        <row r="110">
          <cell r="AJ110">
            <v>-20</v>
          </cell>
        </row>
        <row r="110">
          <cell r="AM110">
            <v>5172.41</v>
          </cell>
          <cell r="AN110">
            <v>364.8</v>
          </cell>
          <cell r="AO110">
            <v>91.2</v>
          </cell>
          <cell r="AP110">
            <v>13.68</v>
          </cell>
          <cell r="AQ110">
            <v>15</v>
          </cell>
          <cell r="AR110">
            <v>228</v>
          </cell>
        </row>
        <row r="110">
          <cell r="AY110">
            <v>4459.73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4459.73</v>
          </cell>
        </row>
        <row r="110">
          <cell r="BM110">
            <v>23.0911160714286</v>
          </cell>
          <cell r="BN110">
            <v>19.9095089285714</v>
          </cell>
          <cell r="BO110" t="str">
            <v>43021119701215451X</v>
          </cell>
          <cell r="BP110" t="str">
            <v>合同工</v>
          </cell>
          <cell r="BQ110">
            <v>697.68</v>
          </cell>
          <cell r="BR110" t="str">
            <v>43021119701215451X</v>
          </cell>
          <cell r="BS110" t="str">
            <v>光华荣昌</v>
          </cell>
        </row>
        <row r="111">
          <cell r="C111" t="str">
            <v>彭光宏</v>
          </cell>
          <cell r="D111" t="str">
            <v>生产制造部</v>
          </cell>
          <cell r="E111">
            <v>44805</v>
          </cell>
          <cell r="F111" t="str">
            <v>焊工</v>
          </cell>
          <cell r="G111">
            <v>45870</v>
          </cell>
          <cell r="H111">
            <v>21.75</v>
          </cell>
          <cell r="I111">
            <v>9</v>
          </cell>
        </row>
        <row r="111">
          <cell r="M111">
            <v>44.4444444444444</v>
          </cell>
          <cell r="N111">
            <v>400</v>
          </cell>
          <cell r="O111">
            <v>575.172413793103</v>
          </cell>
          <cell r="P111">
            <v>353.39772</v>
          </cell>
          <cell r="Q111">
            <v>3</v>
          </cell>
        </row>
        <row r="111">
          <cell r="U111">
            <v>1328.5701337931</v>
          </cell>
        </row>
        <row r="111">
          <cell r="W111">
            <v>0</v>
          </cell>
          <cell r="X111">
            <v>40</v>
          </cell>
        </row>
        <row r="111">
          <cell r="AA111">
            <v>24</v>
          </cell>
          <cell r="AB111">
            <v>62.0689655172414</v>
          </cell>
        </row>
        <row r="111">
          <cell r="AD111">
            <v>23.0769230769231</v>
          </cell>
        </row>
        <row r="111">
          <cell r="AF111">
            <v>132</v>
          </cell>
          <cell r="AG111">
            <v>-50</v>
          </cell>
        </row>
        <row r="111">
          <cell r="AI111">
            <v>-885.713422528736</v>
          </cell>
        </row>
        <row r="111">
          <cell r="AM111">
            <v>674</v>
          </cell>
          <cell r="AN111">
            <v>344.64</v>
          </cell>
          <cell r="AO111">
            <v>86.16</v>
          </cell>
          <cell r="AP111">
            <v>12.92</v>
          </cell>
          <cell r="AQ111">
            <v>15</v>
          </cell>
        </row>
        <row r="111">
          <cell r="AY111">
            <v>215.28</v>
          </cell>
          <cell r="AZ111">
            <v>0</v>
          </cell>
        </row>
        <row r="111">
          <cell r="BB111">
            <v>0</v>
          </cell>
          <cell r="BC111">
            <v>0</v>
          </cell>
          <cell r="BD111">
            <v>106.75</v>
          </cell>
        </row>
        <row r="111">
          <cell r="BJ111">
            <v>108.53</v>
          </cell>
        </row>
        <row r="111">
          <cell r="BL111" t="str">
            <v>2025/8/20离职</v>
          </cell>
          <cell r="BM111">
            <v>9.36111111111111</v>
          </cell>
          <cell r="BN111">
            <v>1.50736111111111</v>
          </cell>
          <cell r="BO111" t="str">
            <v>432926197405151015</v>
          </cell>
          <cell r="BP111" t="str">
            <v>劳务工</v>
          </cell>
          <cell r="BQ111">
            <v>443.72</v>
          </cell>
          <cell r="BR111" t="str">
            <v>432926197405151015</v>
          </cell>
          <cell r="BS111" t="str">
            <v>鑫起</v>
          </cell>
        </row>
        <row r="112">
          <cell r="C112" t="str">
            <v>黄清梅</v>
          </cell>
          <cell r="D112" t="str">
            <v>综合管理部</v>
          </cell>
          <cell r="E112">
            <v>41197</v>
          </cell>
          <cell r="F112" t="str">
            <v>保洁员</v>
          </cell>
          <cell r="G112">
            <v>45870</v>
          </cell>
          <cell r="H112">
            <v>26</v>
          </cell>
          <cell r="I112">
            <v>31</v>
          </cell>
        </row>
        <row r="112">
          <cell r="O112">
            <v>2100</v>
          </cell>
        </row>
        <row r="112">
          <cell r="T112">
            <v>403.846153846154</v>
          </cell>
          <cell r="U112">
            <v>2503.84615384615</v>
          </cell>
        </row>
        <row r="112">
          <cell r="X112">
            <v>240</v>
          </cell>
        </row>
        <row r="112">
          <cell r="AB112">
            <v>150</v>
          </cell>
        </row>
        <row r="112">
          <cell r="AF112">
            <v>372</v>
          </cell>
        </row>
        <row r="112">
          <cell r="AM112">
            <v>3265.85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2">
          <cell r="AY112">
            <v>3265.85</v>
          </cell>
          <cell r="AZ112">
            <v>0</v>
          </cell>
        </row>
        <row r="112">
          <cell r="BB112">
            <v>0</v>
          </cell>
          <cell r="BC112">
            <v>0</v>
          </cell>
        </row>
        <row r="112">
          <cell r="BJ112">
            <v>3265.85</v>
          </cell>
        </row>
        <row r="112">
          <cell r="BM112">
            <v>13.16875</v>
          </cell>
          <cell r="BN112">
            <v>13.16875</v>
          </cell>
          <cell r="BO112" t="str">
            <v>430221196712026824</v>
          </cell>
          <cell r="BP112" t="str">
            <v>劳务工</v>
          </cell>
          <cell r="BQ112">
            <v>0</v>
          </cell>
          <cell r="BR112" t="str">
            <v>430221196712026824</v>
          </cell>
          <cell r="BS112" t="str">
            <v>鑫起</v>
          </cell>
        </row>
        <row r="113">
          <cell r="C113" t="str">
            <v>高万</v>
          </cell>
        </row>
        <row r="113">
          <cell r="E113">
            <v>45309</v>
          </cell>
        </row>
        <row r="113">
          <cell r="G113">
            <v>45870</v>
          </cell>
          <cell r="H113">
            <v>21</v>
          </cell>
          <cell r="I113">
            <v>21</v>
          </cell>
        </row>
        <row r="113">
          <cell r="O113">
            <v>2100</v>
          </cell>
        </row>
        <row r="113">
          <cell r="U113">
            <v>2100</v>
          </cell>
        </row>
        <row r="113">
          <cell r="AD113">
            <v>458.72</v>
          </cell>
        </row>
        <row r="113">
          <cell r="AF113">
            <v>0</v>
          </cell>
        </row>
        <row r="113">
          <cell r="AM113">
            <v>2558.72</v>
          </cell>
          <cell r="AN113">
            <v>344.64</v>
          </cell>
          <cell r="AO113">
            <v>86.16</v>
          </cell>
          <cell r="AP113">
            <v>12.92</v>
          </cell>
          <cell r="AQ113">
            <v>15</v>
          </cell>
        </row>
        <row r="113">
          <cell r="AY113">
            <v>2100</v>
          </cell>
          <cell r="AZ113">
            <v>0</v>
          </cell>
        </row>
        <row r="113">
          <cell r="BB113">
            <v>0</v>
          </cell>
          <cell r="BC113">
            <v>0</v>
          </cell>
        </row>
        <row r="113">
          <cell r="BJ113">
            <v>2100</v>
          </cell>
        </row>
        <row r="113">
          <cell r="BL113" t="str">
            <v>残疾人安置</v>
          </cell>
          <cell r="BM113">
            <v>15.2304761904762</v>
          </cell>
          <cell r="BN113">
            <v>12.5</v>
          </cell>
          <cell r="BO113" t="str">
            <v>430124198511037116</v>
          </cell>
          <cell r="BP113" t="str">
            <v>合同工</v>
          </cell>
          <cell r="BQ113">
            <v>443.72</v>
          </cell>
          <cell r="BR113" t="str">
            <v>430124198511037116</v>
          </cell>
          <cell r="BS113" t="str">
            <v>光华荣昌</v>
          </cell>
        </row>
        <row r="114">
          <cell r="H114">
            <v>2691.25</v>
          </cell>
          <cell r="I114">
            <v>2540.4</v>
          </cell>
          <cell r="J114">
            <v>53</v>
          </cell>
          <cell r="K114">
            <v>205</v>
          </cell>
          <cell r="L114">
            <v>68408.21696</v>
          </cell>
          <cell r="M114">
            <v>5342.43176747615</v>
          </cell>
          <cell r="N114">
            <v>251480.7237671</v>
          </cell>
          <cell r="O114">
            <v>156424.670317351</v>
          </cell>
          <cell r="P114">
            <v>14168.1456269</v>
          </cell>
          <cell r="Q114">
            <v>129.65</v>
          </cell>
          <cell r="R114">
            <v>11950</v>
          </cell>
          <cell r="S114">
            <v>0</v>
          </cell>
          <cell r="T114">
            <v>403.846153846154</v>
          </cell>
          <cell r="U114">
            <v>436489.052002197</v>
          </cell>
          <cell r="V114">
            <v>4386</v>
          </cell>
          <cell r="W114">
            <v>28984.8778735632</v>
          </cell>
          <cell r="X114">
            <v>7700</v>
          </cell>
          <cell r="Y114">
            <v>0</v>
          </cell>
          <cell r="Z114">
            <v>1000</v>
          </cell>
          <cell r="AA114">
            <v>16683.61</v>
          </cell>
          <cell r="AB114">
            <v>14258.6206896552</v>
          </cell>
          <cell r="AC114">
            <v>0</v>
          </cell>
          <cell r="AD114">
            <v>32167.8366003537</v>
          </cell>
          <cell r="AE114">
            <v>0</v>
          </cell>
          <cell r="AF114">
            <v>45160</v>
          </cell>
          <cell r="AG114">
            <v>-825</v>
          </cell>
          <cell r="AH114">
            <v>0</v>
          </cell>
          <cell r="AI114">
            <v>-2140.66278640338</v>
          </cell>
          <cell r="AJ114">
            <v>-860</v>
          </cell>
          <cell r="AK114">
            <v>0</v>
          </cell>
          <cell r="AL114">
            <v>1603.5576</v>
          </cell>
          <cell r="AM114">
            <v>584607.94</v>
          </cell>
          <cell r="AN114">
            <v>19343.04</v>
          </cell>
          <cell r="AO114">
            <v>4805.58</v>
          </cell>
          <cell r="AP114">
            <v>725.28</v>
          </cell>
          <cell r="AQ114">
            <v>765</v>
          </cell>
          <cell r="AR114">
            <v>7028</v>
          </cell>
          <cell r="AS114">
            <v>5000</v>
          </cell>
          <cell r="AT114">
            <v>0</v>
          </cell>
          <cell r="AU114">
            <v>1500</v>
          </cell>
          <cell r="AV114">
            <v>0</v>
          </cell>
          <cell r="AW114">
            <v>6750</v>
          </cell>
          <cell r="AX114">
            <v>0</v>
          </cell>
          <cell r="AY114">
            <v>538691.04</v>
          </cell>
          <cell r="AZ114">
            <v>720.94</v>
          </cell>
          <cell r="BA114">
            <v>0</v>
          </cell>
          <cell r="BB114">
            <v>0</v>
          </cell>
          <cell r="BC114">
            <v>13250</v>
          </cell>
          <cell r="BD114">
            <v>3581.04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547639.06</v>
          </cell>
        </row>
        <row r="114">
          <cell r="BQ114">
            <v>31901.9</v>
          </cell>
        </row>
        <row r="114">
          <cell r="BS114">
            <v>0</v>
          </cell>
        </row>
        <row r="115">
          <cell r="C115" t="str">
            <v>李开阳</v>
          </cell>
          <cell r="D115" t="str">
            <v>李开阳</v>
          </cell>
        </row>
        <row r="115">
          <cell r="G115" t="str">
            <v>上月数据</v>
          </cell>
          <cell r="H115">
            <v>3633</v>
          </cell>
          <cell r="I115">
            <v>3351.5</v>
          </cell>
        </row>
        <row r="115">
          <cell r="AF115">
            <v>48216</v>
          </cell>
        </row>
        <row r="115">
          <cell r="AK115">
            <v>181065.61</v>
          </cell>
        </row>
        <row r="115">
          <cell r="AM115">
            <v>634626.97</v>
          </cell>
        </row>
        <row r="115">
          <cell r="BJ115">
            <v>596429.89</v>
          </cell>
        </row>
        <row r="115">
          <cell r="BS115" t="str">
            <v>光华荣昌</v>
          </cell>
        </row>
        <row r="116">
          <cell r="C116" t="str">
            <v>刘心</v>
          </cell>
          <cell r="D116" t="str">
            <v>刘心</v>
          </cell>
        </row>
        <row r="116">
          <cell r="H116">
            <v>21</v>
          </cell>
          <cell r="I116">
            <v>16.5</v>
          </cell>
        </row>
        <row r="116">
          <cell r="AB116" t="e">
            <v>#REF!</v>
          </cell>
          <cell r="AC116" t="e">
            <v>#REF!</v>
          </cell>
        </row>
        <row r="116">
          <cell r="AE116" t="str">
            <v>计提数据</v>
          </cell>
          <cell r="AF116">
            <v>65240</v>
          </cell>
        </row>
        <row r="116">
          <cell r="AM116">
            <v>815692.58</v>
          </cell>
        </row>
        <row r="116">
          <cell r="BS116" t="str">
            <v>光华荣昌</v>
          </cell>
        </row>
        <row r="117">
          <cell r="C117" t="str">
            <v>易兰</v>
          </cell>
          <cell r="D117" t="str">
            <v>易兰</v>
          </cell>
        </row>
        <row r="117">
          <cell r="H117">
            <v>21</v>
          </cell>
          <cell r="I117">
            <v>21</v>
          </cell>
        </row>
        <row r="117">
          <cell r="AB117" t="e">
            <v>#REF!</v>
          </cell>
        </row>
        <row r="117">
          <cell r="AF117">
            <v>45160</v>
          </cell>
          <cell r="AG117">
            <v>-875</v>
          </cell>
        </row>
        <row r="117">
          <cell r="BG117" t="e">
            <v>#REF!</v>
          </cell>
        </row>
        <row r="117">
          <cell r="BS117" t="str">
            <v>光华荣昌</v>
          </cell>
        </row>
        <row r="118">
          <cell r="C118" t="str">
            <v>曾琼</v>
          </cell>
          <cell r="D118" t="str">
            <v>曾琼</v>
          </cell>
        </row>
        <row r="118">
          <cell r="H118">
            <v>21</v>
          </cell>
          <cell r="I118">
            <v>21</v>
          </cell>
        </row>
        <row r="118">
          <cell r="AF118">
            <v>-20080</v>
          </cell>
        </row>
        <row r="118">
          <cell r="BS118" t="str">
            <v>光华荣昌</v>
          </cell>
        </row>
        <row r="119">
          <cell r="C119" t="str">
            <v>陈子豪</v>
          </cell>
          <cell r="D119" t="str">
            <v>陈子豪</v>
          </cell>
        </row>
        <row r="119">
          <cell r="H119">
            <v>21</v>
          </cell>
          <cell r="I119">
            <v>21</v>
          </cell>
        </row>
        <row r="119">
          <cell r="BS119" t="str">
            <v>光华荣昌</v>
          </cell>
        </row>
        <row r="120">
          <cell r="C120" t="str">
            <v>卢中华</v>
          </cell>
          <cell r="D120" t="str">
            <v>卢中华</v>
          </cell>
        </row>
        <row r="120">
          <cell r="H120">
            <v>21</v>
          </cell>
          <cell r="I120">
            <v>21</v>
          </cell>
        </row>
        <row r="120">
          <cell r="BS120" t="str">
            <v>光华荣昌</v>
          </cell>
        </row>
        <row r="121">
          <cell r="C121" t="str">
            <v>伍赤诚</v>
          </cell>
          <cell r="D121" t="str">
            <v>伍赤诚</v>
          </cell>
        </row>
        <row r="121">
          <cell r="H121">
            <v>21</v>
          </cell>
          <cell r="I121">
            <v>22.5</v>
          </cell>
        </row>
        <row r="121">
          <cell r="BS121" t="str">
            <v>光华荣昌</v>
          </cell>
        </row>
        <row r="122">
          <cell r="C122" t="str">
            <v>张海波</v>
          </cell>
          <cell r="D122" t="str">
            <v>张海波</v>
          </cell>
        </row>
        <row r="122">
          <cell r="H122">
            <v>21</v>
          </cell>
          <cell r="I122">
            <v>21</v>
          </cell>
        </row>
        <row r="122">
          <cell r="BS122" t="str">
            <v>光华荣昌</v>
          </cell>
        </row>
        <row r="123">
          <cell r="C123" t="str">
            <v>曹蜜</v>
          </cell>
          <cell r="D123" t="str">
            <v>曹蜜</v>
          </cell>
        </row>
        <row r="123">
          <cell r="H123">
            <v>21</v>
          </cell>
          <cell r="I123">
            <v>22</v>
          </cell>
        </row>
        <row r="123">
          <cell r="BS123" t="str">
            <v>光华荣昌</v>
          </cell>
        </row>
        <row r="124">
          <cell r="C124" t="str">
            <v>谭丽平</v>
          </cell>
          <cell r="D124" t="str">
            <v>谭丽平</v>
          </cell>
        </row>
        <row r="124">
          <cell r="H124">
            <v>21</v>
          </cell>
          <cell r="I124">
            <v>21</v>
          </cell>
        </row>
        <row r="124">
          <cell r="BS124" t="str">
            <v>光华荣昌</v>
          </cell>
        </row>
        <row r="125">
          <cell r="C125" t="str">
            <v>刘文向</v>
          </cell>
          <cell r="D125" t="str">
            <v>刘文向</v>
          </cell>
        </row>
        <row r="125">
          <cell r="H125">
            <v>21</v>
          </cell>
          <cell r="I125">
            <v>21</v>
          </cell>
        </row>
        <row r="125">
          <cell r="BS125" t="str">
            <v>光华荣昌</v>
          </cell>
        </row>
        <row r="126">
          <cell r="C126" t="str">
            <v>李晶</v>
          </cell>
          <cell r="D126" t="str">
            <v>李晶</v>
          </cell>
        </row>
        <row r="126">
          <cell r="H126">
            <v>21</v>
          </cell>
          <cell r="I126">
            <v>21.375</v>
          </cell>
        </row>
        <row r="126">
          <cell r="BS126" t="str">
            <v>光华荣昌</v>
          </cell>
        </row>
        <row r="127">
          <cell r="C127" t="str">
            <v>齐承平</v>
          </cell>
          <cell r="D127" t="str">
            <v>齐承平</v>
          </cell>
        </row>
        <row r="127">
          <cell r="H127">
            <v>21</v>
          </cell>
          <cell r="I127">
            <v>21</v>
          </cell>
        </row>
        <row r="127">
          <cell r="BS127" t="str">
            <v>光华荣昌</v>
          </cell>
        </row>
        <row r="128">
          <cell r="C128" t="str">
            <v>何胜春</v>
          </cell>
          <cell r="D128" t="str">
            <v>何胜春</v>
          </cell>
        </row>
        <row r="128">
          <cell r="H128">
            <v>21</v>
          </cell>
          <cell r="I128">
            <v>21</v>
          </cell>
        </row>
        <row r="128">
          <cell r="BS128" t="str">
            <v>光华荣昌</v>
          </cell>
        </row>
        <row r="129">
          <cell r="C129" t="str">
            <v>马英</v>
          </cell>
          <cell r="D129" t="str">
            <v>马英</v>
          </cell>
        </row>
        <row r="129">
          <cell r="H129">
            <v>21</v>
          </cell>
          <cell r="I129">
            <v>21</v>
          </cell>
        </row>
        <row r="129">
          <cell r="BS129" t="str">
            <v>光华荣昌</v>
          </cell>
        </row>
        <row r="130">
          <cell r="C130" t="str">
            <v>肖玲</v>
          </cell>
          <cell r="D130" t="str">
            <v>肖玲</v>
          </cell>
        </row>
        <row r="130">
          <cell r="H130">
            <v>21</v>
          </cell>
          <cell r="I130">
            <v>21</v>
          </cell>
        </row>
        <row r="130">
          <cell r="BS130" t="str">
            <v>光华荣昌</v>
          </cell>
        </row>
        <row r="131">
          <cell r="C131" t="str">
            <v>赵五祥</v>
          </cell>
          <cell r="D131" t="str">
            <v>赵五祥</v>
          </cell>
        </row>
        <row r="131">
          <cell r="H131">
            <v>21</v>
          </cell>
          <cell r="I131">
            <v>21</v>
          </cell>
        </row>
        <row r="131">
          <cell r="BS131" t="str">
            <v>光华荣昌</v>
          </cell>
        </row>
        <row r="132">
          <cell r="C132" t="str">
            <v>文洪亮</v>
          </cell>
          <cell r="D132" t="str">
            <v>文洪亮</v>
          </cell>
        </row>
        <row r="132">
          <cell r="H132">
            <v>21</v>
          </cell>
          <cell r="I132">
            <v>21</v>
          </cell>
        </row>
        <row r="132">
          <cell r="BS132" t="str">
            <v>光华荣昌</v>
          </cell>
        </row>
        <row r="133">
          <cell r="C133" t="str">
            <v>李松辉</v>
          </cell>
          <cell r="D133" t="str">
            <v>李松辉</v>
          </cell>
        </row>
        <row r="133">
          <cell r="H133">
            <v>26</v>
          </cell>
          <cell r="I133">
            <v>28</v>
          </cell>
        </row>
        <row r="133">
          <cell r="BS133" t="str">
            <v>鑫起</v>
          </cell>
        </row>
        <row r="134">
          <cell r="C134" t="str">
            <v>黄龙</v>
          </cell>
          <cell r="D134" t="str">
            <v>黄龙</v>
          </cell>
        </row>
        <row r="134">
          <cell r="H134">
            <v>26</v>
          </cell>
          <cell r="I134">
            <v>28</v>
          </cell>
        </row>
        <row r="134">
          <cell r="BS134" t="str">
            <v>湖南诚展</v>
          </cell>
        </row>
        <row r="135">
          <cell r="C135" t="str">
            <v>盛鹏威</v>
          </cell>
          <cell r="D135" t="str">
            <v>盛鹏威</v>
          </cell>
        </row>
        <row r="135">
          <cell r="H135">
            <v>26</v>
          </cell>
          <cell r="I135">
            <v>26</v>
          </cell>
        </row>
        <row r="135">
          <cell r="BS135" t="e">
            <v>#N/A</v>
          </cell>
        </row>
        <row r="136">
          <cell r="C136" t="str">
            <v>谭建文</v>
          </cell>
          <cell r="D136" t="str">
            <v>谭建文</v>
          </cell>
        </row>
        <row r="136">
          <cell r="H136">
            <v>24</v>
          </cell>
          <cell r="I136">
            <v>24</v>
          </cell>
        </row>
        <row r="136">
          <cell r="BS136" t="str">
            <v>湖南诚展</v>
          </cell>
        </row>
        <row r="137">
          <cell r="C137" t="str">
            <v>赵平</v>
          </cell>
          <cell r="D137" t="str">
            <v>赵平</v>
          </cell>
        </row>
        <row r="137">
          <cell r="BS137" t="e">
            <v>#N/A</v>
          </cell>
        </row>
        <row r="141">
          <cell r="AM141">
            <v>2619535.43</v>
          </cell>
        </row>
        <row r="142">
          <cell r="AF142">
            <v>228832</v>
          </cell>
        </row>
        <row r="142">
          <cell r="AM142">
            <v>2619071.95</v>
          </cell>
        </row>
        <row r="142">
          <cell r="AY142">
            <v>1077377.32</v>
          </cell>
        </row>
        <row r="142">
          <cell r="BD142">
            <v>7162.08</v>
          </cell>
        </row>
        <row r="142">
          <cell r="BJ142">
            <v>1691703.25</v>
          </cell>
        </row>
        <row r="191">
          <cell r="AM191">
            <v>2619535.43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9月月报10.4"/>
      <sheetName val="离职"/>
      <sheetName val="中秋物资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备注</v>
          </cell>
        </row>
        <row r="4">
          <cell r="BC4" t="str">
            <v>人事档案梳理结果</v>
          </cell>
        </row>
        <row r="4">
          <cell r="BE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132526198111090538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21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42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</row>
        <row r="6">
          <cell r="BB6" t="e">
            <v>#REF!</v>
          </cell>
        </row>
        <row r="6">
          <cell r="BH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11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34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</row>
        <row r="7">
          <cell r="BB7" t="e">
            <v>#REF!</v>
          </cell>
        </row>
        <row r="7">
          <cell r="BD7" t="str">
            <v>缺入职体检</v>
          </cell>
        </row>
        <row r="7">
          <cell r="BH7" t="e">
            <v>#N/A</v>
          </cell>
        </row>
        <row r="8">
          <cell r="B8" t="str">
            <v>黄清梅</v>
          </cell>
          <cell r="C8">
            <v>21</v>
          </cell>
          <cell r="D8" t="str">
            <v>间接</v>
          </cell>
          <cell r="E8" t="str">
            <v>蓝领</v>
          </cell>
          <cell r="F8" t="str">
            <v>综合管理部</v>
          </cell>
          <cell r="G8" t="str">
            <v>综合管理部</v>
          </cell>
          <cell r="H8" t="str">
            <v>保洁员</v>
          </cell>
        </row>
        <row r="8">
          <cell r="L8">
            <v>41197</v>
          </cell>
          <cell r="M8">
            <v>41227</v>
          </cell>
          <cell r="N8">
            <v>30682</v>
          </cell>
          <cell r="O8">
            <v>41</v>
          </cell>
          <cell r="P8">
            <v>12</v>
          </cell>
          <cell r="Q8" t="str">
            <v>女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已婚</v>
          </cell>
          <cell r="V8" t="str">
            <v>1967-12-02</v>
          </cell>
          <cell r="W8">
            <v>57</v>
          </cell>
          <cell r="X8" t="str">
            <v>初中</v>
          </cell>
        </row>
        <row r="8">
          <cell r="AD8" t="str">
            <v>无</v>
          </cell>
        </row>
        <row r="8">
          <cell r="AF8" t="str">
            <v>430221196712026824</v>
          </cell>
          <cell r="AG8">
            <v>18273359612</v>
          </cell>
          <cell r="AH8" t="str">
            <v>陈建国</v>
          </cell>
          <cell r="AI8">
            <v>13874166657</v>
          </cell>
        </row>
        <row r="8">
          <cell r="AL8" t="str">
            <v>湖南省株洲市天元区马家河镇月塘社区月塘08号</v>
          </cell>
          <cell r="AM8" t="str">
            <v>农村</v>
          </cell>
          <cell r="AN8" t="str">
            <v>湖南省株洲市天元区马家河目圹村目圹组</v>
          </cell>
          <cell r="AO8" t="str">
            <v>2020.04.07-2021.04.06
2021.04.07-2022.04.06  2022.04.07-2025.04.06</v>
          </cell>
          <cell r="AP8">
            <v>45753</v>
          </cell>
          <cell r="AQ8">
            <v>-187</v>
          </cell>
          <cell r="AR8">
            <v>0</v>
          </cell>
        </row>
        <row r="8">
          <cell r="AT8" t="str">
            <v>临时返聘</v>
          </cell>
          <cell r="AU8" t="str">
            <v>否</v>
          </cell>
        </row>
        <row r="8">
          <cell r="AX8" t="str">
            <v>劳务工</v>
          </cell>
          <cell r="AY8" t="str">
            <v>湖南鑫起</v>
          </cell>
          <cell r="AZ8" t="str">
            <v>光华荣昌</v>
          </cell>
        </row>
        <row r="8">
          <cell r="BB8" t="str">
            <v>劳务工</v>
          </cell>
        </row>
        <row r="8">
          <cell r="BH8" t="e">
            <v>#N/A</v>
          </cell>
        </row>
        <row r="9">
          <cell r="B9" t="str">
            <v>李开阳</v>
          </cell>
          <cell r="C9">
            <v>11</v>
          </cell>
          <cell r="D9" t="str">
            <v>间接</v>
          </cell>
          <cell r="E9" t="str">
            <v>白领</v>
          </cell>
          <cell r="F9" t="str">
            <v>财务管理部</v>
          </cell>
          <cell r="G9" t="str">
            <v>财务管理部</v>
          </cell>
          <cell r="H9" t="str">
            <v>部长</v>
          </cell>
        </row>
        <row r="9">
          <cell r="J9" t="str">
            <v>部级</v>
          </cell>
          <cell r="K9" t="str">
            <v>关键岗</v>
          </cell>
          <cell r="L9">
            <v>41131</v>
          </cell>
          <cell r="M9">
            <v>38595</v>
          </cell>
          <cell r="N9">
            <v>31229</v>
          </cell>
          <cell r="O9">
            <v>40</v>
          </cell>
          <cell r="P9">
            <v>13</v>
          </cell>
          <cell r="Q9" t="str">
            <v>男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1964-07-20</v>
          </cell>
          <cell r="W9">
            <v>61</v>
          </cell>
          <cell r="X9" t="str">
            <v>大专</v>
          </cell>
        </row>
        <row r="9">
          <cell r="Z9" t="str">
            <v>会计</v>
          </cell>
          <cell r="AA9" t="str">
            <v>湖北省经济管理干部学院</v>
          </cell>
        </row>
        <row r="9">
          <cell r="AD9" t="str">
            <v>无</v>
          </cell>
        </row>
        <row r="9">
          <cell r="AF9" t="str">
            <v>422426196407203858</v>
          </cell>
          <cell r="AG9">
            <v>18673399359</v>
          </cell>
          <cell r="AH9" t="str">
            <v>黎珍秀</v>
          </cell>
          <cell r="AI9">
            <v>18672559031</v>
          </cell>
        </row>
        <row r="9">
          <cell r="AL9" t="str">
            <v>湖北省洪湖市新堤街道玉沙路30号-28</v>
          </cell>
          <cell r="AM9" t="str">
            <v>城镇</v>
          </cell>
          <cell r="AN9" t="str">
            <v>湖南省株洲市天元区月塘小区二期9栋305号</v>
          </cell>
          <cell r="AO9" t="str">
            <v>2012.08.10-2014.08.09
2014.08.10-2018.08.09
2018.08.09-无固定期限</v>
          </cell>
          <cell r="AP9" t="str">
            <v>——</v>
          </cell>
          <cell r="AQ9" t="e">
            <v>#VALUE!</v>
          </cell>
          <cell r="AR9" t="e">
            <v>#VALUE!</v>
          </cell>
          <cell r="AS9">
            <v>43321</v>
          </cell>
          <cell r="AT9" t="str">
            <v>无固定期限</v>
          </cell>
          <cell r="AU9" t="str">
            <v>是</v>
          </cell>
          <cell r="AV9" t="str">
            <v>4302110000710323</v>
          </cell>
          <cell r="AW9" t="str">
            <v>ZZ-DA-0007</v>
          </cell>
          <cell r="AX9" t="str">
            <v>合同工</v>
          </cell>
          <cell r="AY9" t="str">
            <v>光华荣昌</v>
          </cell>
          <cell r="AZ9" t="str">
            <v>光华荣昌</v>
          </cell>
        </row>
        <row r="9">
          <cell r="BB9" t="e">
            <v>#REF!</v>
          </cell>
          <cell r="BC9" t="str">
            <v>缺人事档案（纸质登记表）、员工档案目录及学历证明</v>
          </cell>
          <cell r="BD9" t="str">
            <v>缺入职体检</v>
          </cell>
        </row>
        <row r="9">
          <cell r="BH9" t="e">
            <v>#N/A</v>
          </cell>
        </row>
        <row r="10">
          <cell r="B10" t="str">
            <v>刘心</v>
          </cell>
          <cell r="C10">
            <v>13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总账税务会计</v>
          </cell>
        </row>
        <row r="10">
          <cell r="K10" t="str">
            <v>关键岗</v>
          </cell>
          <cell r="L10">
            <v>41730</v>
          </cell>
          <cell r="M10">
            <v>41821</v>
          </cell>
          <cell r="N10">
            <v>39630</v>
          </cell>
          <cell r="O10">
            <v>17</v>
          </cell>
          <cell r="P10">
            <v>11</v>
          </cell>
          <cell r="Q10" t="str">
            <v>女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1985-10-20</v>
          </cell>
          <cell r="W10">
            <v>40</v>
          </cell>
          <cell r="X10" t="str">
            <v>本科</v>
          </cell>
          <cell r="Y10" t="str">
            <v>学士</v>
          </cell>
          <cell r="Z10" t="str">
            <v>会计学</v>
          </cell>
          <cell r="AA10" t="str">
            <v>南华大学</v>
          </cell>
          <cell r="AB10">
            <v>39629</v>
          </cell>
          <cell r="AC10" t="str">
            <v>全日制</v>
          </cell>
          <cell r="AD10" t="str">
            <v>中级会计</v>
          </cell>
        </row>
        <row r="10">
          <cell r="AF10" t="str">
            <v>430702198510205223</v>
          </cell>
          <cell r="AG10">
            <v>15573332337</v>
          </cell>
          <cell r="AH10" t="str">
            <v>易利平</v>
          </cell>
          <cell r="AI10">
            <v>18173317128</v>
          </cell>
          <cell r="AJ10" t="str">
            <v>shineblue-esther@163.com</v>
          </cell>
          <cell r="AK10">
            <v>258279008</v>
          </cell>
          <cell r="AL10" t="str">
            <v>湖南省株洲市天元区尚格天香国舍21栋402号</v>
          </cell>
          <cell r="AM10" t="str">
            <v>城镇</v>
          </cell>
          <cell r="AN10" t="str">
            <v>湖南省株洲市天元区尚格名城天香国舍21栋402号</v>
          </cell>
          <cell r="AO10" t="str">
            <v>2015.02.05-2017.02.04
2017.02.05-2020.02.04
2020.02.05-无固定期限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43866</v>
          </cell>
          <cell r="AT10" t="str">
            <v>无固定期限</v>
          </cell>
          <cell r="AU10" t="str">
            <v>是</v>
          </cell>
          <cell r="AV10" t="str">
            <v>4302110000666488</v>
          </cell>
          <cell r="AW10" t="str">
            <v>ZZ-DA-0009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 t="str">
            <v>中级工</v>
          </cell>
          <cell r="BB10" t="e">
            <v>#REF!</v>
          </cell>
        </row>
        <row r="10">
          <cell r="BH10" t="e">
            <v>#N/A</v>
          </cell>
        </row>
        <row r="11">
          <cell r="B11" t="str">
            <v>易兰</v>
          </cell>
          <cell r="C11">
            <v>548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资金专员</v>
          </cell>
        </row>
        <row r="11">
          <cell r="J11" t="str">
            <v>主管</v>
          </cell>
          <cell r="K11" t="str">
            <v>关键岗</v>
          </cell>
          <cell r="L11">
            <v>42900</v>
          </cell>
          <cell r="M11">
            <v>42971</v>
          </cell>
          <cell r="N11">
            <v>37803</v>
          </cell>
          <cell r="O11">
            <v>22</v>
          </cell>
          <cell r="P11">
            <v>8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1983-04-10</v>
          </cell>
          <cell r="W11">
            <v>42</v>
          </cell>
          <cell r="X11" t="str">
            <v>大专</v>
          </cell>
        </row>
        <row r="11">
          <cell r="Z11" t="str">
            <v>电子商务</v>
          </cell>
          <cell r="AA11" t="str">
            <v>湖南省株洲市职工大学</v>
          </cell>
          <cell r="AB11">
            <v>38533</v>
          </cell>
          <cell r="AC11" t="str">
            <v>成考</v>
          </cell>
          <cell r="AD11" t="str">
            <v>无</v>
          </cell>
        </row>
        <row r="11">
          <cell r="AF11" t="str">
            <v>430203198304104025</v>
          </cell>
          <cell r="AG11">
            <v>13787834966</v>
          </cell>
          <cell r="AH11" t="str">
            <v>张志</v>
          </cell>
          <cell r="AI11">
            <v>13975318246</v>
          </cell>
          <cell r="AJ11" t="str">
            <v>772587061@qq.com</v>
          </cell>
          <cell r="AK11">
            <v>772587061</v>
          </cell>
          <cell r="AL11" t="str">
            <v>湖南省株洲市石峰区井龙街道办事处郭家塘村雷家冲组41号</v>
          </cell>
          <cell r="AM11" t="str">
            <v>城镇</v>
          </cell>
          <cell r="AN11" t="str">
            <v>湖南省株洲石峰区湘天桥花果山私房</v>
          </cell>
          <cell r="AO11" t="str">
            <v>2017.06.14-2020.06.13
2020.06.14-2023.06.13  2023.06.14-2026.06.13</v>
          </cell>
          <cell r="AP11">
            <v>46186</v>
          </cell>
          <cell r="AQ11">
            <v>246</v>
          </cell>
          <cell r="AR11">
            <v>1</v>
          </cell>
          <cell r="AS11">
            <v>43996</v>
          </cell>
          <cell r="AT11" t="str">
            <v>有固定期限</v>
          </cell>
          <cell r="AU11" t="str">
            <v>是</v>
          </cell>
          <cell r="AV11" t="str">
            <v>4302110000683718</v>
          </cell>
          <cell r="AW11" t="str">
            <v>ZZ-DA-0213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</row>
        <row r="11">
          <cell r="BB11" t="e">
            <v>#REF!</v>
          </cell>
        </row>
        <row r="11">
          <cell r="BH11" t="e">
            <v>#N/A</v>
          </cell>
        </row>
        <row r="12">
          <cell r="B12" t="str">
            <v>肖玲</v>
          </cell>
          <cell r="C12">
            <v>866</v>
          </cell>
          <cell r="D12" t="str">
            <v>间接</v>
          </cell>
          <cell r="E12" t="str">
            <v>白领</v>
          </cell>
          <cell r="F12" t="str">
            <v>市场营销部</v>
          </cell>
        </row>
        <row r="12">
          <cell r="H12" t="str">
            <v>销售统计</v>
          </cell>
        </row>
        <row r="12">
          <cell r="K12" t="str">
            <v>关键岗</v>
          </cell>
          <cell r="L12">
            <v>43698</v>
          </cell>
          <cell r="M12">
            <v>43758</v>
          </cell>
          <cell r="N12">
            <v>41426</v>
          </cell>
          <cell r="O12">
            <v>12</v>
          </cell>
          <cell r="P12">
            <v>6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1991-08-06</v>
          </cell>
          <cell r="W12">
            <v>34</v>
          </cell>
          <cell r="X12" t="str">
            <v>本科</v>
          </cell>
          <cell r="Y12" t="str">
            <v>学士</v>
          </cell>
          <cell r="Z12" t="str">
            <v>材料成型及控制工程</v>
          </cell>
          <cell r="AA12" t="str">
            <v>湖南工学院</v>
          </cell>
          <cell r="AB12">
            <v>41453</v>
          </cell>
          <cell r="AC12" t="str">
            <v>全日制</v>
          </cell>
          <cell r="AD12" t="str">
            <v>三级/高级技能</v>
          </cell>
        </row>
        <row r="12">
          <cell r="AF12" t="str">
            <v>431123199108060024</v>
          </cell>
          <cell r="AG12">
            <v>18273299614</v>
          </cell>
          <cell r="AH12" t="str">
            <v>罗国彪</v>
          </cell>
          <cell r="AI12">
            <v>18873317967</v>
          </cell>
          <cell r="AJ12" t="str">
            <v>249479982@qq.com</v>
          </cell>
          <cell r="AK12">
            <v>249479982</v>
          </cell>
          <cell r="AL12" t="str">
            <v>湖南省双牌县泷泊镇迎宾路7号</v>
          </cell>
          <cell r="AM12" t="str">
            <v>城镇</v>
          </cell>
          <cell r="AN12" t="str">
            <v>湖南省株洲市天元区美的城6栋1403号</v>
          </cell>
          <cell r="AO12" t="str">
            <v>2019.08.21-2022.08.20
2022.08.21-2025.08.20
2025.08.21-2028.08.20</v>
          </cell>
          <cell r="AP12">
            <v>46985</v>
          </cell>
          <cell r="AQ12">
            <v>1045</v>
          </cell>
          <cell r="AR12">
            <v>1</v>
          </cell>
          <cell r="AS12">
            <v>45890</v>
          </cell>
          <cell r="AT12" t="str">
            <v>有固定期限</v>
          </cell>
          <cell r="AU12" t="str">
            <v>是</v>
          </cell>
          <cell r="AV12" t="str">
            <v>4302110000740577</v>
          </cell>
          <cell r="AW12" t="str">
            <v>ZZ-DA-0228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 t="str">
            <v>高级工</v>
          </cell>
          <cell r="BB12" t="e">
            <v>#REF!</v>
          </cell>
        </row>
        <row r="12">
          <cell r="BH12" t="e">
            <v>#N/A</v>
          </cell>
        </row>
        <row r="13">
          <cell r="B13" t="str">
            <v>伍赤诚</v>
          </cell>
          <cell r="C13">
            <v>927</v>
          </cell>
          <cell r="D13" t="str">
            <v>间接</v>
          </cell>
          <cell r="E13" t="str">
            <v>白领</v>
          </cell>
          <cell r="F13" t="str">
            <v>技术质量部</v>
          </cell>
          <cell r="G13" t="str">
            <v>质量管理</v>
          </cell>
          <cell r="H13" t="str">
            <v>质量工程师</v>
          </cell>
        </row>
        <row r="13">
          <cell r="K13" t="str">
            <v>关键岗</v>
          </cell>
          <cell r="L13">
            <v>43789</v>
          </cell>
          <cell r="M13">
            <v>43849</v>
          </cell>
          <cell r="N13">
            <v>43617</v>
          </cell>
          <cell r="O13">
            <v>6</v>
          </cell>
          <cell r="P13">
            <v>5</v>
          </cell>
          <cell r="Q13" t="str">
            <v>男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未婚</v>
          </cell>
          <cell r="V13" t="str">
            <v>1998-04-19</v>
          </cell>
          <cell r="W13">
            <v>27</v>
          </cell>
          <cell r="X13" t="str">
            <v>大专</v>
          </cell>
        </row>
        <row r="13">
          <cell r="Z13" t="str">
            <v>无人机技术</v>
          </cell>
          <cell r="AA13" t="str">
            <v>湖南国防科技职业技术学院</v>
          </cell>
          <cell r="AB13">
            <v>43646</v>
          </cell>
          <cell r="AC13" t="str">
            <v>全日制</v>
          </cell>
          <cell r="AD13" t="str">
            <v>四级/中级技能</v>
          </cell>
        </row>
        <row r="13">
          <cell r="AF13" t="str">
            <v>430321199804192212</v>
          </cell>
          <cell r="AG13">
            <v>15080791820</v>
          </cell>
          <cell r="AH13" t="str">
            <v>郭婷 </v>
          </cell>
          <cell r="AI13">
            <v>17373254998</v>
          </cell>
        </row>
        <row r="13">
          <cell r="AL13" t="str">
            <v>湖南省湘潭县云湖桥镇移山村凉山组231号</v>
          </cell>
          <cell r="AM13" t="str">
            <v>城镇</v>
          </cell>
          <cell r="AN13" t="str">
            <v>湖南省株洲市天元区栗雨街道办事处景园社区月塘二期11栋205号</v>
          </cell>
          <cell r="AO13" t="str">
            <v>2019.11.20-2022.11.19
2022.11.20-2025.11.19</v>
          </cell>
          <cell r="AP13">
            <v>45980</v>
          </cell>
          <cell r="AQ13">
            <v>40</v>
          </cell>
          <cell r="AR13">
            <v>1</v>
          </cell>
          <cell r="AS13">
            <v>45981</v>
          </cell>
          <cell r="AT13" t="str">
            <v>有固定期限</v>
          </cell>
          <cell r="AU13" t="str">
            <v>是</v>
          </cell>
          <cell r="AV13" t="str">
            <v>4302110000746428</v>
          </cell>
          <cell r="AW13" t="str">
            <v>ZZ-DA-0230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</row>
        <row r="13">
          <cell r="BB13" t="e">
            <v>#REF!</v>
          </cell>
        </row>
        <row r="13">
          <cell r="BH13" t="e">
            <v>#N/A</v>
          </cell>
        </row>
        <row r="14">
          <cell r="B14" t="str">
            <v>贺王瑜</v>
          </cell>
          <cell r="C14">
            <v>64</v>
          </cell>
          <cell r="D14" t="str">
            <v>间接</v>
          </cell>
          <cell r="E14" t="str">
            <v>蓝领</v>
          </cell>
          <cell r="F14" t="str">
            <v>技术质量部</v>
          </cell>
          <cell r="G14" t="str">
            <v>质量管理</v>
          </cell>
          <cell r="H14" t="str">
            <v>总装检验员</v>
          </cell>
        </row>
        <row r="14">
          <cell r="K14" t="str">
            <v>关键岗</v>
          </cell>
          <cell r="L14">
            <v>41573</v>
          </cell>
          <cell r="M14">
            <v>41581</v>
          </cell>
          <cell r="N14">
            <v>32356</v>
          </cell>
          <cell r="O14">
            <v>37</v>
          </cell>
          <cell r="P14">
            <v>11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已婚</v>
          </cell>
          <cell r="V14" t="str">
            <v>1972-07-18</v>
          </cell>
          <cell r="W14">
            <v>53</v>
          </cell>
          <cell r="X14" t="str">
            <v>初中</v>
          </cell>
        </row>
        <row r="14">
          <cell r="AD14" t="str">
            <v>无</v>
          </cell>
          <cell r="AE14" t="str">
            <v>钳工中级</v>
          </cell>
          <cell r="AF14" t="str">
            <v>430203197207186036</v>
          </cell>
          <cell r="AG14" t="str">
            <v>18274205198</v>
          </cell>
          <cell r="AH14" t="str">
            <v>张慧敏</v>
          </cell>
          <cell r="AI14">
            <v>13973308783</v>
          </cell>
        </row>
        <row r="14">
          <cell r="AL14" t="str">
            <v>湖南省株洲市石峰区花果山村31栋304号</v>
          </cell>
          <cell r="AM14" t="str">
            <v>城镇</v>
          </cell>
          <cell r="AN14" t="str">
            <v>湖南省株洲市石峰区花果山村31栋304号</v>
          </cell>
          <cell r="AO14" t="str">
            <v>2016.1.4-2018.1.3
2018.01.04-2021.01.03
2021.01.04-无固定期限</v>
          </cell>
          <cell r="AP14" t="str">
            <v>——</v>
          </cell>
          <cell r="AQ14" t="e">
            <v>#VALUE!</v>
          </cell>
          <cell r="AR14" t="e">
            <v>#VALUE!</v>
          </cell>
          <cell r="AS14">
            <v>44200</v>
          </cell>
          <cell r="AT14" t="str">
            <v>无固定期限</v>
          </cell>
          <cell r="AU14" t="str">
            <v>是</v>
          </cell>
          <cell r="AV14" t="str">
            <v>4302110000678022</v>
          </cell>
          <cell r="AW14" t="str">
            <v>ZZ-DA-0026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</row>
        <row r="14">
          <cell r="BB14" t="str">
            <v>合同工</v>
          </cell>
        </row>
        <row r="14">
          <cell r="BD14" t="str">
            <v>缺入职体检</v>
          </cell>
        </row>
        <row r="14">
          <cell r="BH14" t="e">
            <v>#N/A</v>
          </cell>
        </row>
        <row r="15">
          <cell r="B15" t="str">
            <v>彭健</v>
          </cell>
          <cell r="C15">
            <v>301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发泡检验员</v>
          </cell>
        </row>
        <row r="15">
          <cell r="L15">
            <v>41701</v>
          </cell>
          <cell r="M15">
            <v>41732</v>
          </cell>
          <cell r="N15">
            <v>38899</v>
          </cell>
          <cell r="O15">
            <v>19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1987-12-01</v>
          </cell>
          <cell r="W15">
            <v>37</v>
          </cell>
          <cell r="X15" t="str">
            <v>中专</v>
          </cell>
        </row>
        <row r="15">
          <cell r="Z15" t="str">
            <v>电子</v>
          </cell>
          <cell r="AA15" t="str">
            <v>株洲市中等职业学校</v>
          </cell>
        </row>
        <row r="15">
          <cell r="AD15" t="str">
            <v>无</v>
          </cell>
          <cell r="AE15" t="str">
            <v>钳工中级</v>
          </cell>
          <cell r="AF15" t="str">
            <v>430281198712019195</v>
          </cell>
          <cell r="AG15">
            <v>15675387258</v>
          </cell>
          <cell r="AH15" t="str">
            <v>姜芝 </v>
          </cell>
          <cell r="AI15">
            <v>15074103558</v>
          </cell>
        </row>
        <row r="15">
          <cell r="AL15" t="str">
            <v>湖南省醴陵市国瓷街道办事处华塘村楼上组160号</v>
          </cell>
          <cell r="AM15" t="str">
            <v>农村</v>
          </cell>
          <cell r="AN15" t="str">
            <v>湖南省株洲市天元区月塘小区2期13栋504室</v>
          </cell>
          <cell r="AO15" t="str">
            <v>2016.6.1-2018.5.31
2018.06.01-2021.05.31
2021.05.01-无固定期限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44348</v>
          </cell>
          <cell r="AT15" t="str">
            <v>无固定期限</v>
          </cell>
          <cell r="AU15" t="str">
            <v>是</v>
          </cell>
          <cell r="AV15" t="str">
            <v>4302110000679346</v>
          </cell>
          <cell r="AW15" t="str">
            <v>ZZ-DA-0178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</row>
        <row r="15">
          <cell r="BB15" t="str">
            <v>合同工</v>
          </cell>
        </row>
        <row r="15">
          <cell r="BD15" t="str">
            <v>缺入职体检（劳务工转入）、学历证（找不到）</v>
          </cell>
        </row>
        <row r="15">
          <cell r="BH15" t="e">
            <v>#N/A</v>
          </cell>
        </row>
        <row r="16">
          <cell r="B16" t="str">
            <v>李需</v>
          </cell>
          <cell r="C16">
            <v>24102501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45591</v>
          </cell>
        </row>
        <row r="16">
          <cell r="Q16" t="str">
            <v>女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>
            <v>31698</v>
          </cell>
          <cell r="W16">
            <v>39</v>
          </cell>
          <cell r="X16" t="str">
            <v>大专</v>
          </cell>
        </row>
        <row r="16">
          <cell r="Z16" t="str">
            <v>工商企业管理</v>
          </cell>
          <cell r="AA16" t="str">
            <v>衡阳工商企业管理学院</v>
          </cell>
        </row>
        <row r="16">
          <cell r="AF16" t="str">
            <v>430281198610134520</v>
          </cell>
          <cell r="AG16">
            <v>19198287367</v>
          </cell>
          <cell r="AH16" t="str">
            <v>齐辉</v>
          </cell>
          <cell r="AI16">
            <v>17367227367</v>
          </cell>
        </row>
        <row r="16">
          <cell r="AL16" t="str">
            <v>湖南省醴陵市左权镇</v>
          </cell>
          <cell r="AM16" t="str">
            <v>农村</v>
          </cell>
          <cell r="AN16" t="str">
            <v>湖南省湘潭市易俗河镇</v>
          </cell>
        </row>
        <row r="16">
          <cell r="AU16" t="str">
            <v>是</v>
          </cell>
        </row>
        <row r="16">
          <cell r="AX16" t="str">
            <v>劳务工</v>
          </cell>
          <cell r="AY16" t="str">
            <v>光华荣昌</v>
          </cell>
          <cell r="AZ16" t="str">
            <v>湖南诚展</v>
          </cell>
        </row>
        <row r="16">
          <cell r="BB16" t="str">
            <v>劳务工-劳务发放</v>
          </cell>
        </row>
        <row r="17">
          <cell r="B17" t="str">
            <v>赵五祥</v>
          </cell>
          <cell r="C17">
            <v>667</v>
          </cell>
          <cell r="D17" t="str">
            <v>间接</v>
          </cell>
          <cell r="E17" t="str">
            <v>白领</v>
          </cell>
          <cell r="F17" t="str">
            <v>市场营销部</v>
          </cell>
        </row>
        <row r="17">
          <cell r="H17" t="str">
            <v>销售服务经理</v>
          </cell>
        </row>
        <row r="17">
          <cell r="J17" t="str">
            <v>科级</v>
          </cell>
          <cell r="K17" t="str">
            <v>关键岗</v>
          </cell>
          <cell r="L17">
            <v>43290</v>
          </cell>
          <cell r="M17">
            <v>43351</v>
          </cell>
          <cell r="N17">
            <v>40360</v>
          </cell>
          <cell r="O17">
            <v>15</v>
          </cell>
          <cell r="P17">
            <v>7</v>
          </cell>
          <cell r="Q17" t="str">
            <v>男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 t="str">
            <v>1991-05-29</v>
          </cell>
          <cell r="W17">
            <v>34</v>
          </cell>
          <cell r="X17" t="str">
            <v>高中</v>
          </cell>
        </row>
        <row r="17">
          <cell r="AA17" t="str">
            <v>娄底市第二中学</v>
          </cell>
        </row>
        <row r="17">
          <cell r="AD17" t="str">
            <v>五级/初级技能</v>
          </cell>
          <cell r="AE17" t="str">
            <v>物流中级</v>
          </cell>
          <cell r="AF17" t="str">
            <v>43252419910529545X</v>
          </cell>
          <cell r="AG17">
            <v>18670816385</v>
          </cell>
          <cell r="AH17" t="str">
            <v>邹彬彬</v>
          </cell>
          <cell r="AI17">
            <v>17673239367</v>
          </cell>
          <cell r="AJ17" t="str">
            <v>530443749@qq.com</v>
          </cell>
        </row>
        <row r="17">
          <cell r="AL17" t="str">
            <v>湖南省新化县游家镇岩石村第六村民小组7号</v>
          </cell>
          <cell r="AM17" t="str">
            <v>农村</v>
          </cell>
          <cell r="AN17" t="str">
            <v>湖南省株洲市天元区月塘小区13栋301号</v>
          </cell>
          <cell r="AO17" t="str">
            <v>2018.07.09-2021.07.08
2021.07.09-2024.07.08
2023.07.09-2027.07.08</v>
          </cell>
          <cell r="AP17">
            <v>46576</v>
          </cell>
          <cell r="AQ17">
            <v>636</v>
          </cell>
          <cell r="AR17">
            <v>1</v>
          </cell>
          <cell r="AS17">
            <v>44385</v>
          </cell>
          <cell r="AT17" t="str">
            <v>有固定期限</v>
          </cell>
          <cell r="AU17" t="str">
            <v>是</v>
          </cell>
          <cell r="AV17" t="str">
            <v>4302110000711452</v>
          </cell>
          <cell r="AW17" t="str">
            <v>ZZ-DA-0223</v>
          </cell>
          <cell r="AX17" t="str">
            <v>合同工</v>
          </cell>
          <cell r="AY17" t="str">
            <v>光华荣昌</v>
          </cell>
          <cell r="AZ17" t="str">
            <v>光华荣昌</v>
          </cell>
        </row>
        <row r="17">
          <cell r="BB17" t="e">
            <v>#REF!</v>
          </cell>
        </row>
        <row r="17">
          <cell r="BH17" t="e">
            <v>#N/A</v>
          </cell>
        </row>
        <row r="18">
          <cell r="B18" t="str">
            <v>文洪亮</v>
          </cell>
          <cell r="C18">
            <v>84</v>
          </cell>
          <cell r="D18" t="str">
            <v>间接</v>
          </cell>
          <cell r="E18" t="str">
            <v>蓝领</v>
          </cell>
          <cell r="F18" t="str">
            <v>市场营销部</v>
          </cell>
          <cell r="G18" t="str">
            <v>服务科</v>
          </cell>
          <cell r="H18" t="str">
            <v>现场服务员</v>
          </cell>
        </row>
        <row r="18">
          <cell r="L18">
            <v>41286</v>
          </cell>
          <cell r="M18">
            <v>41345</v>
          </cell>
          <cell r="N18">
            <v>35977</v>
          </cell>
          <cell r="O18">
            <v>27</v>
          </cell>
          <cell r="P18">
            <v>12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1979-11-28</v>
          </cell>
          <cell r="W18">
            <v>45</v>
          </cell>
          <cell r="X18" t="str">
            <v>高中</v>
          </cell>
        </row>
        <row r="18">
          <cell r="AA18" t="str">
            <v>株洲县三中</v>
          </cell>
        </row>
        <row r="18">
          <cell r="AD18" t="str">
            <v>无</v>
          </cell>
          <cell r="AE18" t="str">
            <v>物流中级</v>
          </cell>
          <cell r="AF18" t="str">
            <v>430221197911288119</v>
          </cell>
          <cell r="AG18">
            <v>18673399653</v>
          </cell>
          <cell r="AH18" t="str">
            <v>蒋君</v>
          </cell>
          <cell r="AI18">
            <v>15073389100</v>
          </cell>
        </row>
        <row r="18">
          <cell r="AK18">
            <v>437755762</v>
          </cell>
          <cell r="AL18" t="str">
            <v>湖南省株洲县王十万乡石龙村下洲组18号</v>
          </cell>
          <cell r="AM18" t="str">
            <v>农村</v>
          </cell>
          <cell r="AN18" t="str">
            <v>湖南省株洲县王十万乡石龙村下洲组18号</v>
          </cell>
          <cell r="AO18" t="str">
            <v>2016.2.1-2018.1.31
2018.02.01-2021.01.31
2021.02.01-无固定期限</v>
          </cell>
          <cell r="AP18" t="str">
            <v>——</v>
          </cell>
          <cell r="AQ18" t="e">
            <v>#VALUE!</v>
          </cell>
          <cell r="AR18" t="e">
            <v>#VALUE!</v>
          </cell>
          <cell r="AS18">
            <v>44228</v>
          </cell>
          <cell r="AT18" t="str">
            <v>无固定期限</v>
          </cell>
          <cell r="AU18" t="str">
            <v>是</v>
          </cell>
          <cell r="AV18" t="str">
            <v>4302110000678023</v>
          </cell>
          <cell r="AW18" t="str">
            <v>ZZ-DA-0042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</row>
        <row r="18">
          <cell r="BB18" t="e">
            <v>#REF!</v>
          </cell>
        </row>
        <row r="18">
          <cell r="BH18" t="e">
            <v>#N/A</v>
          </cell>
        </row>
        <row r="19">
          <cell r="B19" t="str">
            <v>李松辉</v>
          </cell>
          <cell r="C19">
            <v>1226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44994</v>
          </cell>
          <cell r="M19">
            <v>45024</v>
          </cell>
          <cell r="N19" t="str">
            <v>2023.03.09</v>
          </cell>
          <cell r="O19" t="e">
            <v>#VALUE!</v>
          </cell>
          <cell r="P19">
            <v>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未婚</v>
          </cell>
          <cell r="V19" t="str">
            <v>2004-08-10</v>
          </cell>
          <cell r="W19">
            <v>21</v>
          </cell>
          <cell r="X19" t="str">
            <v>中专</v>
          </cell>
        </row>
        <row r="19">
          <cell r="AF19" t="str">
            <v>431322200408100673</v>
          </cell>
          <cell r="AG19">
            <v>15502551363</v>
          </cell>
          <cell r="AH19" t="str">
            <v>赵五祥</v>
          </cell>
          <cell r="AI19">
            <v>18373371656</v>
          </cell>
        </row>
        <row r="19">
          <cell r="AL19" t="str">
            <v>娄底市新化县江星园村</v>
          </cell>
          <cell r="AM19" t="str">
            <v>农村</v>
          </cell>
          <cell r="AN19" t="str">
            <v>湖南省株洲市天元区北京海纳川株洲公司宿舍209</v>
          </cell>
          <cell r="AO19" t="str">
            <v>2023.03.09-2026.03.08</v>
          </cell>
          <cell r="AP19">
            <v>46089</v>
          </cell>
          <cell r="AQ19">
            <v>149</v>
          </cell>
        </row>
        <row r="19">
          <cell r="AU19" t="str">
            <v>是</v>
          </cell>
        </row>
        <row r="19">
          <cell r="AX19" t="str">
            <v>劳务工</v>
          </cell>
          <cell r="AY19" t="str">
            <v>湖南鑫起</v>
          </cell>
          <cell r="AZ19" t="str">
            <v>光华荣昌</v>
          </cell>
        </row>
        <row r="19">
          <cell r="BB19" t="e">
            <v>#REF!</v>
          </cell>
        </row>
        <row r="20">
          <cell r="B20" t="str">
            <v>谭建文</v>
          </cell>
          <cell r="C20">
            <v>1290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45231</v>
          </cell>
        </row>
        <row r="20"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已婚</v>
          </cell>
          <cell r="V20">
            <v>30957</v>
          </cell>
          <cell r="W20">
            <v>41</v>
          </cell>
        </row>
        <row r="20">
          <cell r="AF20" t="str">
            <v>430102198410025513</v>
          </cell>
          <cell r="AG20">
            <v>13875816660</v>
          </cell>
          <cell r="AH20" t="str">
            <v>赵五祥</v>
          </cell>
          <cell r="AI20">
            <v>18373371656</v>
          </cell>
        </row>
        <row r="20">
          <cell r="AO20" t="str">
            <v>2023.11.01-2026.10.30</v>
          </cell>
          <cell r="AP20">
            <v>46325</v>
          </cell>
          <cell r="AQ20">
            <v>385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诚展</v>
          </cell>
          <cell r="AZ20" t="str">
            <v>光华荣昌</v>
          </cell>
        </row>
        <row r="20">
          <cell r="BB20" t="e">
            <v>#REF!</v>
          </cell>
        </row>
        <row r="21">
          <cell r="B21" t="str">
            <v>黄龙</v>
          </cell>
          <cell r="C21">
            <v>24112609</v>
          </cell>
          <cell r="D21" t="str">
            <v>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45727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</row>
        <row r="21">
          <cell r="V21" t="str">
            <v>1998/09/30</v>
          </cell>
          <cell r="W21">
            <v>27</v>
          </cell>
        </row>
        <row r="21">
          <cell r="AF21" t="str">
            <v>430304199809301776</v>
          </cell>
          <cell r="AG21">
            <v>18773221773</v>
          </cell>
        </row>
        <row r="21">
          <cell r="AX21" t="str">
            <v>合同工</v>
          </cell>
          <cell r="AY21" t="str">
            <v>光华荣昌</v>
          </cell>
          <cell r="AZ21" t="str">
            <v>光华荣昌</v>
          </cell>
        </row>
        <row r="21">
          <cell r="BB21" t="e">
            <v>#REF!</v>
          </cell>
        </row>
        <row r="22">
          <cell r="B22" t="str">
            <v>高万</v>
          </cell>
        </row>
        <row r="22">
          <cell r="D22" t="str">
            <v>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45306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  <cell r="U22" t="str">
            <v>未婚</v>
          </cell>
          <cell r="V22">
            <v>31354</v>
          </cell>
          <cell r="W22">
            <v>39</v>
          </cell>
        </row>
        <row r="22">
          <cell r="AF22" t="str">
            <v>430124198511037116</v>
          </cell>
          <cell r="AG22">
            <v>13125295909</v>
          </cell>
        </row>
        <row r="22">
          <cell r="AL22" t="str">
            <v>湖南省宁乡县朱良桥乡新颜村莲花塘组15号</v>
          </cell>
          <cell r="AM22" t="str">
            <v>农村</v>
          </cell>
          <cell r="AN22" t="str">
            <v>湖南省宁乡县朱良桥乡新颜村莲花塘组15号</v>
          </cell>
          <cell r="AO22" t="str">
            <v>2024.01.15-2027.01.14</v>
          </cell>
          <cell r="AP22">
            <v>46401</v>
          </cell>
          <cell r="AQ22">
            <v>461</v>
          </cell>
        </row>
        <row r="22">
          <cell r="AT22" t="str">
            <v>有固定期限</v>
          </cell>
          <cell r="AU22" t="str">
            <v>是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</row>
        <row r="22">
          <cell r="BB22" t="str">
            <v>合同工</v>
          </cell>
        </row>
        <row r="23">
          <cell r="B23" t="str">
            <v>盛鹏威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45841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38909</v>
          </cell>
          <cell r="W23">
            <v>19</v>
          </cell>
        </row>
        <row r="23">
          <cell r="AF23" t="str">
            <v>430903200607111538</v>
          </cell>
          <cell r="AG23">
            <v>13875311190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</row>
        <row r="23">
          <cell r="BB23" t="e">
            <v>#REF!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15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
2024.10.11-2027.10.10</v>
          </cell>
          <cell r="AP24">
            <v>46670</v>
          </cell>
          <cell r="AQ24">
            <v>730</v>
          </cell>
          <cell r="AR24">
            <v>1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</row>
        <row r="24">
          <cell r="BB24" t="e">
            <v>#REF!</v>
          </cell>
          <cell r="BC24" t="str">
            <v>√</v>
          </cell>
        </row>
        <row r="24">
          <cell r="BH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</row>
        <row r="25">
          <cell r="BB25" t="e">
            <v>#REF!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13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 t="str">
            <v>初级工</v>
          </cell>
          <cell r="BB26" t="e">
            <v>#REF!</v>
          </cell>
        </row>
        <row r="26">
          <cell r="BH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12</v>
          </cell>
          <cell r="P27">
            <v>12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34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 t="str">
            <v>中级工</v>
          </cell>
          <cell r="BB27" t="str">
            <v>合同工</v>
          </cell>
        </row>
        <row r="27">
          <cell r="BH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32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45716</v>
          </cell>
          <cell r="BB28" t="str">
            <v>合同工</v>
          </cell>
        </row>
        <row r="29">
          <cell r="B29" t="str">
            <v>刘文向</v>
          </cell>
          <cell r="C29">
            <v>1070</v>
          </cell>
          <cell r="D29" t="str">
            <v>间接</v>
          </cell>
          <cell r="E29" t="str">
            <v>白领</v>
          </cell>
          <cell r="F29" t="str">
            <v>生产制造部</v>
          </cell>
          <cell r="G29" t="str">
            <v>成品管理</v>
          </cell>
          <cell r="H29" t="str">
            <v>成品管理</v>
          </cell>
        </row>
        <row r="29">
          <cell r="J29" t="str">
            <v>主管</v>
          </cell>
          <cell r="K29" t="str">
            <v>关键岗</v>
          </cell>
          <cell r="L29">
            <v>44765</v>
          </cell>
          <cell r="M29">
            <v>44765</v>
          </cell>
          <cell r="N29">
            <v>33786</v>
          </cell>
          <cell r="O29">
            <v>33</v>
          </cell>
          <cell r="P29">
            <v>3</v>
          </cell>
          <cell r="Q29" t="str">
            <v>男</v>
          </cell>
          <cell r="R29" t="str">
            <v>苗族</v>
          </cell>
          <cell r="S29" t="str">
            <v>群众</v>
          </cell>
          <cell r="T29" t="str">
            <v>否</v>
          </cell>
          <cell r="U29" t="str">
            <v>已婚</v>
          </cell>
          <cell r="V29" t="str">
            <v>1974-08-11</v>
          </cell>
          <cell r="W29">
            <v>51</v>
          </cell>
          <cell r="X29" t="str">
            <v>高中</v>
          </cell>
        </row>
        <row r="29">
          <cell r="AB29">
            <v>34150</v>
          </cell>
        </row>
        <row r="29">
          <cell r="AD29" t="str">
            <v>四级/中级技能</v>
          </cell>
          <cell r="AE29" t="str">
            <v>物流中级</v>
          </cell>
          <cell r="AF29" t="str">
            <v>430527197408118731</v>
          </cell>
          <cell r="AG29">
            <v>18627333167</v>
          </cell>
          <cell r="AH29" t="str">
            <v>陈湘华</v>
          </cell>
          <cell r="AI29">
            <v>19373393723</v>
          </cell>
        </row>
        <row r="29">
          <cell r="AL29" t="str">
            <v>湖南省绥宁县枫木团苗蔟侗族乡黄土江村1组</v>
          </cell>
          <cell r="AM29" t="str">
            <v>农村</v>
          </cell>
          <cell r="AN29" t="str">
            <v>湖南省株洲市石峰区云杉小区1栋114号</v>
          </cell>
          <cell r="AO29" t="str">
            <v>2022.07.23-2024.07.22
2024.07.23-2027.07.22</v>
          </cell>
          <cell r="AP29">
            <v>46590</v>
          </cell>
          <cell r="AQ29">
            <v>650</v>
          </cell>
          <cell r="AR29">
            <v>1</v>
          </cell>
        </row>
        <row r="29">
          <cell r="AT29" t="str">
            <v>有固定期限</v>
          </cell>
          <cell r="AU29" t="str">
            <v>是</v>
          </cell>
          <cell r="AV29" t="str">
            <v>4302110000666490</v>
          </cell>
          <cell r="AW29" t="str">
            <v>ZZ-DA-0249</v>
          </cell>
          <cell r="AX29" t="str">
            <v>合同工</v>
          </cell>
          <cell r="AY29" t="str">
            <v>光华荣昌</v>
          </cell>
          <cell r="AZ29" t="str">
            <v>光华荣昌</v>
          </cell>
          <cell r="BA29" t="str">
            <v>中级工</v>
          </cell>
          <cell r="BB29" t="e">
            <v>#REF!</v>
          </cell>
          <cell r="BC29" t="str">
            <v>缺入职体检-入职体检需复查</v>
          </cell>
        </row>
        <row r="29">
          <cell r="BH29" t="e">
            <v>#N/A</v>
          </cell>
        </row>
        <row r="30">
          <cell r="B30" t="str">
            <v>贺楚平</v>
          </cell>
          <cell r="C30">
            <v>1054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物料</v>
          </cell>
          <cell r="H30" t="str">
            <v>仓管员</v>
          </cell>
        </row>
        <row r="30">
          <cell r="L30">
            <v>44760</v>
          </cell>
          <cell r="M30">
            <v>44823</v>
          </cell>
          <cell r="N30">
            <v>30498</v>
          </cell>
          <cell r="O30">
            <v>42</v>
          </cell>
          <cell r="P30">
            <v>3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已婚</v>
          </cell>
          <cell r="V30" t="str">
            <v>1965-09-18</v>
          </cell>
          <cell r="W30">
            <v>60</v>
          </cell>
          <cell r="X30" t="str">
            <v>高中</v>
          </cell>
        </row>
        <row r="30">
          <cell r="AF30" t="str">
            <v>430124196509180694</v>
          </cell>
          <cell r="AG30">
            <v>18974867808</v>
          </cell>
          <cell r="AH30" t="str">
            <v>吴晓芳</v>
          </cell>
          <cell r="AI30">
            <v>15974124847</v>
          </cell>
        </row>
        <row r="30">
          <cell r="AL30" t="str">
            <v>湖南省宁乡县巷子口镇金枫园村新胜组号</v>
          </cell>
          <cell r="AM30" t="str">
            <v>农村</v>
          </cell>
          <cell r="AN30" t="str">
            <v>湖南省株洲市天元北京海纳川株洲园区宿舍</v>
          </cell>
          <cell r="AO30" t="str">
            <v>2022.07.18-2025.07.17</v>
          </cell>
          <cell r="AP30">
            <v>45855</v>
          </cell>
          <cell r="AQ30">
            <v>-85</v>
          </cell>
          <cell r="AR30">
            <v>0</v>
          </cell>
        </row>
        <row r="30">
          <cell r="AT30" t="str">
            <v>有固定期限</v>
          </cell>
          <cell r="AU30" t="str">
            <v>是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 t="str">
            <v>廖娉介绍</v>
          </cell>
          <cell r="BB30" t="str">
            <v>劳务工</v>
          </cell>
          <cell r="BC30" t="str">
            <v>√</v>
          </cell>
        </row>
        <row r="30">
          <cell r="BH30" t="e">
            <v>#N/A</v>
          </cell>
        </row>
        <row r="31">
          <cell r="B31" t="str">
            <v>王启明</v>
          </cell>
          <cell r="C31">
            <v>25060101</v>
          </cell>
          <cell r="D31" t="str">
            <v>直接</v>
          </cell>
          <cell r="E31" t="str">
            <v>蓝领</v>
          </cell>
          <cell r="F31" t="str">
            <v>生产制造部</v>
          </cell>
          <cell r="G31" t="str">
            <v>成品管理</v>
          </cell>
          <cell r="H31" t="str">
            <v>库管</v>
          </cell>
        </row>
        <row r="31">
          <cell r="L31" t="str">
            <v>2025-06-01</v>
          </cell>
        </row>
        <row r="31">
          <cell r="Q31" t="str">
            <v>男</v>
          </cell>
          <cell r="R31" t="str">
            <v>汉</v>
          </cell>
          <cell r="S31" t="str">
            <v>群众</v>
          </cell>
          <cell r="T31" t="str">
            <v>否</v>
          </cell>
        </row>
        <row r="31">
          <cell r="V31" t="str">
            <v>1967-09-17</v>
          </cell>
          <cell r="W31">
            <v>58</v>
          </cell>
        </row>
        <row r="31">
          <cell r="AF31" t="str">
            <v>430321196709174557</v>
          </cell>
          <cell r="AG31" t="str">
            <v>15697321739</v>
          </cell>
        </row>
        <row r="31">
          <cell r="AL31" t="str">
            <v>湖南省湘潭县排头乡留田村黄龙村民组</v>
          </cell>
        </row>
        <row r="31">
          <cell r="AX31" t="str">
            <v>劳务工</v>
          </cell>
          <cell r="AY31" t="str">
            <v>光华荣昌</v>
          </cell>
          <cell r="AZ31" t="str">
            <v>湘潭宏顺</v>
          </cell>
        </row>
        <row r="31">
          <cell r="BB31" t="str">
            <v>劳务工-劳务发放</v>
          </cell>
        </row>
        <row r="32">
          <cell r="B32" t="str">
            <v>赵亮</v>
          </cell>
        </row>
        <row r="32">
          <cell r="D32" t="str">
            <v>直接</v>
          </cell>
          <cell r="E32" t="str">
            <v>蓝领</v>
          </cell>
          <cell r="F32" t="str">
            <v>生产制造部</v>
          </cell>
          <cell r="G32" t="str">
            <v>成品管理</v>
          </cell>
          <cell r="H32" t="str">
            <v>库管</v>
          </cell>
        </row>
        <row r="32">
          <cell r="L32">
            <v>45814</v>
          </cell>
        </row>
        <row r="32">
          <cell r="AX32" t="str">
            <v>劳务工</v>
          </cell>
          <cell r="AY32" t="str">
            <v>光华荣昌</v>
          </cell>
          <cell r="AZ32" t="str">
            <v>湘潭宏顺</v>
          </cell>
        </row>
        <row r="32">
          <cell r="BB32" t="str">
            <v>劳务工-劳务发放</v>
          </cell>
        </row>
        <row r="33">
          <cell r="B33" t="str">
            <v>曹蜜</v>
          </cell>
          <cell r="C33">
            <v>46</v>
          </cell>
          <cell r="D33" t="str">
            <v>间接</v>
          </cell>
          <cell r="E33" t="str">
            <v>白领</v>
          </cell>
          <cell r="F33" t="str">
            <v>生产制造部</v>
          </cell>
          <cell r="G33" t="str">
            <v>生产制造部</v>
          </cell>
          <cell r="H33" t="str">
            <v>部长</v>
          </cell>
        </row>
        <row r="33">
          <cell r="J33" t="str">
            <v>部级</v>
          </cell>
          <cell r="K33" t="str">
            <v>关键岗</v>
          </cell>
          <cell r="L33">
            <v>41477</v>
          </cell>
          <cell r="M33">
            <v>41539</v>
          </cell>
          <cell r="N33">
            <v>38534</v>
          </cell>
          <cell r="O33">
            <v>20</v>
          </cell>
          <cell r="P33">
            <v>12</v>
          </cell>
          <cell r="Q33" t="str">
            <v>男</v>
          </cell>
          <cell r="R33" t="str">
            <v>汉</v>
          </cell>
          <cell r="S33" t="str">
            <v>中共党员</v>
          </cell>
          <cell r="T33" t="str">
            <v>否</v>
          </cell>
          <cell r="U33" t="str">
            <v>已婚</v>
          </cell>
          <cell r="V33" t="str">
            <v>1984-06-25</v>
          </cell>
          <cell r="W33">
            <v>41</v>
          </cell>
          <cell r="X33" t="str">
            <v>本科</v>
          </cell>
        </row>
        <row r="33">
          <cell r="Z33" t="str">
            <v>人力资源管理</v>
          </cell>
          <cell r="AA33" t="str">
            <v>湖南农业大学</v>
          </cell>
        </row>
        <row r="33">
          <cell r="AD33" t="str">
            <v>焊工/中级
维修电工/制图员/四级/中级技能
</v>
          </cell>
        </row>
        <row r="33">
          <cell r="AF33" t="str">
            <v>432524198406256417</v>
          </cell>
          <cell r="AG33">
            <v>18673399280</v>
          </cell>
          <cell r="AH33" t="str">
            <v>陈美</v>
          </cell>
          <cell r="AI33">
            <v>15994792843</v>
          </cell>
          <cell r="AJ33" t="str">
            <v>caomi024@163.com</v>
          </cell>
        </row>
        <row r="33">
          <cell r="AL33" t="str">
            <v>湖南省新化县桑梓镇金桥村鸿盛店组511号</v>
          </cell>
          <cell r="AM33" t="str">
            <v>城镇</v>
          </cell>
          <cell r="AN33" t="str">
            <v>湖南省株洲市天元区安泰小区15栋506号</v>
          </cell>
          <cell r="AO33" t="str">
            <v>2013.07.22-2015.07.21
2015.07.21-2018.07.20
2018.07.21-无固定期限</v>
          </cell>
          <cell r="AP33" t="str">
            <v>——</v>
          </cell>
          <cell r="AQ33" t="e">
            <v>#VALUE!</v>
          </cell>
          <cell r="AR33" t="e">
            <v>#VALUE!</v>
          </cell>
          <cell r="AS33">
            <v>43302</v>
          </cell>
          <cell r="AT33" t="str">
            <v>无固定期限</v>
          </cell>
          <cell r="AU33" t="str">
            <v>是</v>
          </cell>
          <cell r="AV33" t="str">
            <v>4302110000666494</v>
          </cell>
          <cell r="AW33" t="str">
            <v>ZZ-DA-0063</v>
          </cell>
          <cell r="AX33" t="str">
            <v>合同工</v>
          </cell>
          <cell r="AY33" t="str">
            <v>光华荣昌</v>
          </cell>
          <cell r="AZ33" t="str">
            <v>光华荣昌</v>
          </cell>
          <cell r="BA33" t="str">
            <v>中级工</v>
          </cell>
          <cell r="BB33" t="e">
            <v>#REF!</v>
          </cell>
        </row>
        <row r="33">
          <cell r="BH33" t="e">
            <v>#N/A</v>
          </cell>
        </row>
        <row r="34">
          <cell r="B34" t="str">
            <v>马英</v>
          </cell>
          <cell r="C34">
            <v>19</v>
          </cell>
          <cell r="D34" t="str">
            <v>间接</v>
          </cell>
          <cell r="E34" t="str">
            <v>白领</v>
          </cell>
          <cell r="F34" t="str">
            <v>生产制造部</v>
          </cell>
          <cell r="G34" t="str">
            <v>设备安技</v>
          </cell>
          <cell r="H34" t="str">
            <v>IT兼设备维修</v>
          </cell>
        </row>
        <row r="34">
          <cell r="J34" t="str">
            <v>主管</v>
          </cell>
          <cell r="K34" t="str">
            <v>关键岗</v>
          </cell>
          <cell r="L34">
            <v>41977</v>
          </cell>
          <cell r="M34">
            <v>42007</v>
          </cell>
          <cell r="N34">
            <v>39630</v>
          </cell>
          <cell r="O34">
            <v>17</v>
          </cell>
          <cell r="P34">
            <v>10</v>
          </cell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已婚</v>
          </cell>
          <cell r="V34" t="str">
            <v>1985-10-14</v>
          </cell>
          <cell r="W34">
            <v>40</v>
          </cell>
          <cell r="X34" t="str">
            <v>本科</v>
          </cell>
          <cell r="Y34" t="str">
            <v>学士</v>
          </cell>
          <cell r="Z34" t="str">
            <v>计算机科学与技术</v>
          </cell>
          <cell r="AA34" t="str">
            <v>武汉工业学院工商学院</v>
          </cell>
          <cell r="AB34">
            <v>39629</v>
          </cell>
          <cell r="AC34" t="str">
            <v>全日制</v>
          </cell>
          <cell r="AD34" t="str">
            <v>四级/中级技能</v>
          </cell>
        </row>
        <row r="34">
          <cell r="AF34" t="str">
            <v>430203198510146015</v>
          </cell>
          <cell r="AG34">
            <v>15673385775</v>
          </cell>
          <cell r="AH34" t="str">
            <v>李倩</v>
          </cell>
          <cell r="AI34">
            <v>15096391608</v>
          </cell>
          <cell r="AJ34" t="str">
            <v>36913899@qq.com</v>
          </cell>
          <cell r="AK34">
            <v>36913899</v>
          </cell>
          <cell r="AL34" t="str">
            <v>湖南省株洲市石峰区报亭散户1区24号</v>
          </cell>
          <cell r="AM34" t="str">
            <v>城镇</v>
          </cell>
          <cell r="AN34" t="str">
            <v>株洲市荷塘区天鹅花园51栋1506号</v>
          </cell>
          <cell r="AO34" t="str">
            <v>2015.05.01-2017.04.30
2017.05.01-2020.04.30
2020.05.01-无固定期限</v>
          </cell>
          <cell r="AP34" t="str">
            <v>——</v>
          </cell>
          <cell r="AQ34" t="e">
            <v>#VALUE!</v>
          </cell>
          <cell r="AR34" t="e">
            <v>#VALUE!</v>
          </cell>
          <cell r="AS34">
            <v>43952</v>
          </cell>
          <cell r="AT34" t="str">
            <v>无固定期限</v>
          </cell>
          <cell r="AU34" t="str">
            <v>是</v>
          </cell>
          <cell r="AV34" t="str">
            <v>4302110000667450</v>
          </cell>
          <cell r="AW34" t="str">
            <v>ZZ-DA-0015</v>
          </cell>
          <cell r="AX34" t="str">
            <v>合同工</v>
          </cell>
          <cell r="AY34" t="str">
            <v>光华荣昌</v>
          </cell>
          <cell r="AZ34" t="str">
            <v>光华荣昌</v>
          </cell>
          <cell r="BA34" t="str">
            <v>中级工</v>
          </cell>
          <cell r="BB34" t="e">
            <v>#REF!</v>
          </cell>
        </row>
        <row r="34">
          <cell r="BD34" t="str">
            <v>缺入职体检</v>
          </cell>
        </row>
        <row r="34">
          <cell r="BH34" t="e">
            <v>#N/A</v>
          </cell>
        </row>
        <row r="35">
          <cell r="B35" t="str">
            <v>何胜春</v>
          </cell>
          <cell r="C35">
            <v>327</v>
          </cell>
          <cell r="D35" t="str">
            <v>间接</v>
          </cell>
          <cell r="E35" t="str">
            <v>白领</v>
          </cell>
          <cell r="F35" t="str">
            <v>生产制造部</v>
          </cell>
          <cell r="G35" t="str">
            <v>生产制造部</v>
          </cell>
          <cell r="H35" t="str">
            <v>车间主任</v>
          </cell>
        </row>
        <row r="35">
          <cell r="J35" t="str">
            <v>主管</v>
          </cell>
          <cell r="K35" t="str">
            <v>关键岗</v>
          </cell>
          <cell r="L35">
            <v>42343</v>
          </cell>
          <cell r="M35">
            <v>42373</v>
          </cell>
          <cell r="N35">
            <v>39630</v>
          </cell>
          <cell r="O35">
            <v>17</v>
          </cell>
          <cell r="P35">
            <v>9</v>
          </cell>
          <cell r="Q35" t="str">
            <v>男</v>
          </cell>
          <cell r="R35" t="str">
            <v>汉</v>
          </cell>
          <cell r="S35" t="str">
            <v>中共党员</v>
          </cell>
          <cell r="T35" t="str">
            <v>否</v>
          </cell>
          <cell r="U35" t="str">
            <v>已婚</v>
          </cell>
          <cell r="V35" t="str">
            <v>1986-02-28</v>
          </cell>
          <cell r="W35">
            <v>39</v>
          </cell>
          <cell r="X35" t="str">
            <v>大专</v>
          </cell>
        </row>
        <row r="35">
          <cell r="Z35" t="str">
            <v>计算机应用与维护</v>
          </cell>
          <cell r="AA35" t="str">
            <v>湖南工程学院</v>
          </cell>
          <cell r="AB35">
            <v>39448</v>
          </cell>
          <cell r="AC35" t="str">
            <v>成考</v>
          </cell>
          <cell r="AD35" t="str">
            <v>无</v>
          </cell>
          <cell r="AE35" t="str">
            <v>焊工中级</v>
          </cell>
          <cell r="AF35" t="str">
            <v>430221198602281137</v>
          </cell>
          <cell r="AG35">
            <v>13117338696</v>
          </cell>
          <cell r="AH35" t="str">
            <v>李雪</v>
          </cell>
          <cell r="AI35">
            <v>15386237617</v>
          </cell>
        </row>
        <row r="35">
          <cell r="AK35">
            <v>306294612</v>
          </cell>
          <cell r="AL35" t="str">
            <v>湖南省株洲县龙凤乡山田村跃进组16号</v>
          </cell>
          <cell r="AM35" t="str">
            <v>农村</v>
          </cell>
          <cell r="AN35" t="str">
            <v>湖南省株洲市天元区秦淮路秦淮世家1栋405号</v>
          </cell>
          <cell r="AO35" t="str">
            <v>2016.9.1-2019.8.31
2019.09.01-2022.08.31
2022.09.01-无固定期限</v>
          </cell>
          <cell r="AP35" t="str">
            <v>——</v>
          </cell>
          <cell r="AQ35" t="e">
            <v>#VALUE!</v>
          </cell>
          <cell r="AR35" t="e">
            <v>#VALUE!</v>
          </cell>
          <cell r="AS35">
            <v>44805</v>
          </cell>
          <cell r="AT35" t="str">
            <v>无固定期限</v>
          </cell>
          <cell r="AU35" t="str">
            <v>是</v>
          </cell>
          <cell r="AV35" t="str">
            <v>4302110000679777</v>
          </cell>
          <cell r="AW35" t="str">
            <v>ZZ-DA-0100</v>
          </cell>
          <cell r="AX35" t="str">
            <v>合同工</v>
          </cell>
          <cell r="AY35" t="str">
            <v>光华荣昌</v>
          </cell>
          <cell r="AZ35" t="str">
            <v>湖南鑫起</v>
          </cell>
        </row>
        <row r="35">
          <cell r="BB35" t="e">
            <v>#REF!</v>
          </cell>
        </row>
        <row r="35">
          <cell r="BH35" t="e">
            <v>#N/A</v>
          </cell>
        </row>
        <row r="36">
          <cell r="B36" t="str">
            <v>张海波</v>
          </cell>
          <cell r="C36">
            <v>47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发泡主任兼发泡工艺工程师</v>
          </cell>
        </row>
        <row r="36">
          <cell r="J36" t="str">
            <v>科级</v>
          </cell>
          <cell r="K36" t="str">
            <v>关键岗</v>
          </cell>
          <cell r="L36">
            <v>42066</v>
          </cell>
          <cell r="M36">
            <v>42097</v>
          </cell>
          <cell r="N36" t="str">
            <v>2005/12/1</v>
          </cell>
          <cell r="O36">
            <v>19</v>
          </cell>
          <cell r="P36">
            <v>10</v>
          </cell>
          <cell r="Q36" t="str">
            <v>男</v>
          </cell>
          <cell r="R36" t="str">
            <v>汉</v>
          </cell>
          <cell r="S36" t="str">
            <v>群众</v>
          </cell>
          <cell r="T36" t="str">
            <v>否</v>
          </cell>
          <cell r="U36" t="str">
            <v>已婚</v>
          </cell>
          <cell r="V36" t="str">
            <v>1982-09-12</v>
          </cell>
          <cell r="W36">
            <v>43</v>
          </cell>
          <cell r="X36" t="str">
            <v>本科</v>
          </cell>
        </row>
        <row r="36">
          <cell r="Z36" t="str">
            <v>计算机科学与技术</v>
          </cell>
          <cell r="AA36" t="str">
            <v>湖南农业大学</v>
          </cell>
          <cell r="AB36">
            <v>38518</v>
          </cell>
          <cell r="AC36" t="str">
            <v>成考</v>
          </cell>
          <cell r="AD36" t="str">
            <v>四级/中级技能</v>
          </cell>
        </row>
        <row r="36">
          <cell r="AF36" t="str">
            <v>430124198209127970</v>
          </cell>
          <cell r="AG36">
            <v>15616367728</v>
          </cell>
          <cell r="AH36" t="str">
            <v>齐可</v>
          </cell>
          <cell r="AI36">
            <v>15388083700</v>
          </cell>
          <cell r="AJ36" t="str">
            <v>haibo407@163.com</v>
          </cell>
          <cell r="AK36">
            <v>35153590</v>
          </cell>
          <cell r="AL36" t="str">
            <v>湖南省宁乡县花明楼镇杨林村麻元组5号</v>
          </cell>
          <cell r="AM36" t="str">
            <v>城镇</v>
          </cell>
          <cell r="AN36" t="str">
            <v>湖南省株洲天元区月塘小区二期13栋101号</v>
          </cell>
          <cell r="AO36" t="str">
            <v>2015.03.03-2017.03.02
2017.03.03-2020.03.02
2020.03.03-无固定期限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43893</v>
          </cell>
          <cell r="AT36" t="str">
            <v>无固定期限</v>
          </cell>
          <cell r="AU36" t="str">
            <v>是</v>
          </cell>
          <cell r="AV36" t="str">
            <v>4302110000669527</v>
          </cell>
          <cell r="AW36" t="str">
            <v>ZZ-DA-0064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 t="str">
            <v>中级工</v>
          </cell>
          <cell r="BB36" t="e">
            <v>#REF!</v>
          </cell>
        </row>
        <row r="36">
          <cell r="BD36" t="str">
            <v>缺入职体检</v>
          </cell>
        </row>
        <row r="36">
          <cell r="BH36" t="e">
            <v>#N/A</v>
          </cell>
        </row>
        <row r="37">
          <cell r="B37" t="str">
            <v>赵新辉</v>
          </cell>
          <cell r="C37">
            <v>201</v>
          </cell>
          <cell r="D37" t="str">
            <v>间接</v>
          </cell>
          <cell r="E37" t="str">
            <v>蓝领</v>
          </cell>
          <cell r="F37" t="str">
            <v>生产制造部</v>
          </cell>
          <cell r="G37" t="str">
            <v>设备</v>
          </cell>
          <cell r="H37" t="str">
            <v>设备维修工</v>
          </cell>
        </row>
        <row r="37">
          <cell r="K37" t="str">
            <v>关键岗</v>
          </cell>
          <cell r="L37">
            <v>41689</v>
          </cell>
          <cell r="M37">
            <v>41697</v>
          </cell>
          <cell r="N37">
            <v>36342</v>
          </cell>
          <cell r="O37">
            <v>26</v>
          </cell>
          <cell r="P37">
            <v>11</v>
          </cell>
          <cell r="Q37" t="str">
            <v>男</v>
          </cell>
          <cell r="R37" t="str">
            <v>汉</v>
          </cell>
          <cell r="S37" t="str">
            <v>中共党员</v>
          </cell>
          <cell r="T37" t="str">
            <v>是</v>
          </cell>
          <cell r="U37" t="str">
            <v>已婚</v>
          </cell>
          <cell r="V37" t="str">
            <v>1982-10-11</v>
          </cell>
          <cell r="W37">
            <v>43</v>
          </cell>
          <cell r="X37" t="str">
            <v>初中</v>
          </cell>
        </row>
        <row r="37">
          <cell r="AD37" t="str">
            <v>无</v>
          </cell>
          <cell r="AE37" t="str">
            <v>钳工中级</v>
          </cell>
          <cell r="AF37" t="str">
            <v>430423198210115811</v>
          </cell>
          <cell r="AG37" t="str">
            <v>18873376989</v>
          </cell>
          <cell r="AH37" t="str">
            <v>刘潇</v>
          </cell>
          <cell r="AI37">
            <v>17307333638</v>
          </cell>
        </row>
        <row r="37">
          <cell r="AL37" t="str">
            <v>湖南省株洲市石峰区铜藕路7号3栋102号</v>
          </cell>
          <cell r="AM37" t="str">
            <v>城镇</v>
          </cell>
          <cell r="AN37" t="str">
            <v>湖南省株洲市石峰区藕塘小区3栋102号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4302110000668112</v>
          </cell>
          <cell r="AW37" t="str">
            <v>ZZ-DA-0074</v>
          </cell>
          <cell r="AX37" t="str">
            <v>合同工</v>
          </cell>
          <cell r="AY37" t="str">
            <v>光华荣昌</v>
          </cell>
          <cell r="AZ37" t="str">
            <v>湖南鑫起</v>
          </cell>
          <cell r="BA37" t="str">
            <v>2020-12-1由设备安技科设备维修工调为发泡混料工</v>
          </cell>
          <cell r="BB37" t="str">
            <v>合同工</v>
          </cell>
        </row>
        <row r="37">
          <cell r="BH37" t="e">
            <v>#N/A</v>
          </cell>
        </row>
        <row r="38">
          <cell r="B38" t="str">
            <v>何柒林</v>
          </cell>
          <cell r="C38">
            <v>1077</v>
          </cell>
          <cell r="D38" t="str">
            <v>直接</v>
          </cell>
          <cell r="E38" t="str">
            <v>蓝领</v>
          </cell>
          <cell r="F38" t="str">
            <v>生产制造部</v>
          </cell>
          <cell r="G38" t="str">
            <v>设备安技</v>
          </cell>
          <cell r="H38" t="str">
            <v>设备维修兼电工</v>
          </cell>
        </row>
        <row r="38">
          <cell r="K38" t="str">
            <v>关键岗</v>
          </cell>
          <cell r="L38">
            <v>45658</v>
          </cell>
        </row>
        <row r="38">
          <cell r="N38">
            <v>34516</v>
          </cell>
          <cell r="O38">
            <v>31</v>
          </cell>
          <cell r="P38">
            <v>0</v>
          </cell>
          <cell r="Q38" t="str">
            <v>男</v>
          </cell>
          <cell r="R38" t="str">
            <v>汉</v>
          </cell>
          <cell r="S38" t="str">
            <v>群众</v>
          </cell>
          <cell r="T38" t="str">
            <v>否</v>
          </cell>
          <cell r="U38" t="str">
            <v>已婚</v>
          </cell>
          <cell r="V38" t="str">
            <v>1976-04-11</v>
          </cell>
          <cell r="W38">
            <v>49</v>
          </cell>
          <cell r="X38" t="str">
            <v>中技</v>
          </cell>
        </row>
        <row r="38">
          <cell r="AF38" t="str">
            <v>430203197604116015</v>
          </cell>
          <cell r="AG38">
            <v>13487333470</v>
          </cell>
          <cell r="AH38" t="str">
            <v>许素英</v>
          </cell>
          <cell r="AI38">
            <v>18374005201</v>
          </cell>
        </row>
        <row r="38">
          <cell r="AL38" t="str">
            <v>湖南省株洲市石峰区百家咀一村12栋303号</v>
          </cell>
          <cell r="AM38" t="str">
            <v>城镇</v>
          </cell>
          <cell r="AN38" t="str">
            <v>湖南省株洲市石峰区百家咀一村12栋303号</v>
          </cell>
          <cell r="AO38" t="str">
            <v>2025.01.01-2027.12.31</v>
          </cell>
          <cell r="AP38">
            <v>46752</v>
          </cell>
          <cell r="AQ38">
            <v>812</v>
          </cell>
          <cell r="AR38">
            <v>1</v>
          </cell>
        </row>
        <row r="38">
          <cell r="AT38" t="str">
            <v>有固定期限</v>
          </cell>
          <cell r="AU38" t="str">
            <v>是</v>
          </cell>
        </row>
        <row r="38">
          <cell r="AX38" t="str">
            <v>合同工</v>
          </cell>
          <cell r="AY38" t="str">
            <v>光华荣昌</v>
          </cell>
          <cell r="AZ38" t="str">
            <v>光华荣昌</v>
          </cell>
        </row>
        <row r="38">
          <cell r="BB38" t="str">
            <v>合同工</v>
          </cell>
        </row>
        <row r="38">
          <cell r="BH38" t="e">
            <v>#N/A</v>
          </cell>
        </row>
        <row r="39">
          <cell r="B39" t="str">
            <v>赖金龙</v>
          </cell>
          <cell r="C39">
            <v>25060102</v>
          </cell>
          <cell r="D39" t="str">
            <v>直接</v>
          </cell>
          <cell r="E39" t="str">
            <v>蓝领</v>
          </cell>
          <cell r="F39" t="str">
            <v>生产制造部</v>
          </cell>
          <cell r="G39" t="str">
            <v>设备安技</v>
          </cell>
          <cell r="H39" t="str">
            <v>电工</v>
          </cell>
        </row>
        <row r="39">
          <cell r="L39" t="str">
            <v>2025-06-01</v>
          </cell>
        </row>
        <row r="39"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</row>
        <row r="39">
          <cell r="V39" t="str">
            <v>1988-01-01</v>
          </cell>
          <cell r="W39">
            <v>37</v>
          </cell>
        </row>
        <row r="39">
          <cell r="AF39" t="str">
            <v>430321198801019014</v>
          </cell>
          <cell r="AG39" t="str">
            <v>16670731023</v>
          </cell>
        </row>
        <row r="39">
          <cell r="AL39" t="str">
            <v>湖南省湘潭县中路铺镇太平村三方湾村民组</v>
          </cell>
        </row>
        <row r="39">
          <cell r="AX39" t="str">
            <v>劳务工</v>
          </cell>
          <cell r="AY39" t="str">
            <v>光华荣昌</v>
          </cell>
          <cell r="AZ39" t="str">
            <v>湘潭宏顺</v>
          </cell>
        </row>
        <row r="39">
          <cell r="BB39" t="str">
            <v>劳务工-劳务发放</v>
          </cell>
        </row>
        <row r="40">
          <cell r="B40" t="str">
            <v>周建华</v>
          </cell>
          <cell r="C40">
            <v>25052803</v>
          </cell>
          <cell r="D40" t="str">
            <v>直接</v>
          </cell>
          <cell r="E40" t="str">
            <v>蓝领</v>
          </cell>
          <cell r="F40" t="str">
            <v>生产制造部</v>
          </cell>
          <cell r="G40" t="str">
            <v>发泡</v>
          </cell>
          <cell r="H40" t="str">
            <v>电工</v>
          </cell>
        </row>
        <row r="40">
          <cell r="L40" t="str">
            <v>2025-05-25</v>
          </cell>
        </row>
        <row r="40">
          <cell r="Q40" t="str">
            <v>男</v>
          </cell>
          <cell r="R40" t="str">
            <v>汉</v>
          </cell>
          <cell r="S40" t="str">
            <v>群众</v>
          </cell>
          <cell r="T40" t="str">
            <v>否</v>
          </cell>
        </row>
        <row r="40">
          <cell r="V40" t="str">
            <v>1967-01-18</v>
          </cell>
          <cell r="W40">
            <v>58</v>
          </cell>
        </row>
        <row r="40">
          <cell r="AF40" t="str">
            <v>430321196701185593</v>
          </cell>
          <cell r="AG40" t="str">
            <v>15873285331</v>
          </cell>
        </row>
        <row r="40">
          <cell r="AL40" t="str">
            <v>湖南省湘潭县射埠镇鹿鸣村上坝组</v>
          </cell>
        </row>
        <row r="40">
          <cell r="AX40" t="str">
            <v>劳务工</v>
          </cell>
          <cell r="AY40" t="str">
            <v>光华荣昌</v>
          </cell>
          <cell r="AZ40" t="str">
            <v>湘潭宏顺</v>
          </cell>
        </row>
        <row r="40">
          <cell r="BB40" t="str">
            <v>劳务工-劳务发放</v>
          </cell>
        </row>
        <row r="41">
          <cell r="B41" t="str">
            <v>麻志超</v>
          </cell>
          <cell r="C41">
            <v>1022</v>
          </cell>
          <cell r="D41" t="str">
            <v>间接</v>
          </cell>
          <cell r="E41" t="str">
            <v>蓝领</v>
          </cell>
          <cell r="F41" t="str">
            <v>生产制造部</v>
          </cell>
          <cell r="G41" t="str">
            <v>设备</v>
          </cell>
          <cell r="H41" t="str">
            <v>设备维护及模具工程师</v>
          </cell>
          <cell r="I41" t="str">
            <v>混料兼设备生产看护</v>
          </cell>
        </row>
        <row r="41">
          <cell r="L41">
            <v>44741</v>
          </cell>
          <cell r="M41">
            <v>44741</v>
          </cell>
          <cell r="N41">
            <v>33055</v>
          </cell>
          <cell r="O41">
            <v>35</v>
          </cell>
          <cell r="P41">
            <v>3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1968-08-27</v>
          </cell>
          <cell r="W41">
            <v>57</v>
          </cell>
          <cell r="X41" t="str">
            <v>高中</v>
          </cell>
        </row>
        <row r="41">
          <cell r="AA41" t="str">
            <v>吉卫民中</v>
          </cell>
        </row>
        <row r="41">
          <cell r="AF41" t="str">
            <v>433124196808279056</v>
          </cell>
          <cell r="AG41">
            <v>13974117518</v>
          </cell>
          <cell r="AH41" t="str">
            <v>麻丹</v>
          </cell>
          <cell r="AI41">
            <v>17711705573</v>
          </cell>
        </row>
        <row r="41">
          <cell r="AL41" t="str">
            <v>湖南省吉首市花垣县吉卫镇水洋村十二组</v>
          </cell>
          <cell r="AM41" t="str">
            <v>农村</v>
          </cell>
          <cell r="AN41" t="str">
            <v>湖南省株洲市天元区北京海纳川株洲公司宿舍</v>
          </cell>
          <cell r="AO41" t="str">
            <v>2022.06.29-2025.06.28</v>
          </cell>
          <cell r="AP41">
            <v>45836</v>
          </cell>
          <cell r="AQ41">
            <v>-104</v>
          </cell>
          <cell r="AR41">
            <v>0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劳务工</v>
          </cell>
          <cell r="AY41" t="str">
            <v>湖南鑫起</v>
          </cell>
          <cell r="AZ41" t="str">
            <v>光华荣昌</v>
          </cell>
        </row>
        <row r="41">
          <cell r="BB41" t="str">
            <v>劳务工</v>
          </cell>
          <cell r="BC41" t="str">
            <v>√</v>
          </cell>
        </row>
        <row r="41">
          <cell r="BH41" t="e">
            <v>#N/A</v>
          </cell>
        </row>
        <row r="42">
          <cell r="B42" t="str">
            <v>肖燕丹</v>
          </cell>
          <cell r="C42">
            <v>1131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发泡</v>
          </cell>
          <cell r="H42" t="str">
            <v>发泡主管</v>
          </cell>
        </row>
        <row r="42">
          <cell r="J42" t="str">
            <v>班长</v>
          </cell>
          <cell r="K42" t="str">
            <v>关键岗</v>
          </cell>
          <cell r="L42">
            <v>44801</v>
          </cell>
          <cell r="M42">
            <v>44801</v>
          </cell>
          <cell r="N42">
            <v>33420</v>
          </cell>
          <cell r="O42">
            <v>34</v>
          </cell>
          <cell r="P42">
            <v>3</v>
          </cell>
          <cell r="Q42" t="str">
            <v>女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1973-05-10</v>
          </cell>
          <cell r="W42">
            <v>52</v>
          </cell>
          <cell r="X42" t="str">
            <v>高中</v>
          </cell>
        </row>
        <row r="42">
          <cell r="AA42" t="str">
            <v>湘潭县五中</v>
          </cell>
        </row>
        <row r="42">
          <cell r="AF42" t="str">
            <v>43032119730510854X</v>
          </cell>
          <cell r="AG42">
            <v>18107419767</v>
          </cell>
          <cell r="AH42" t="str">
            <v>唐汉智</v>
          </cell>
          <cell r="AI42">
            <v>13342539767</v>
          </cell>
        </row>
        <row r="42">
          <cell r="AK42">
            <v>453040262</v>
          </cell>
          <cell r="AL42" t="str">
            <v>湖南省湘潭县中路铺镇碧云村老屋湾村民组268号</v>
          </cell>
          <cell r="AM42" t="str">
            <v>农村</v>
          </cell>
          <cell r="AN42" t="str">
            <v>湖南省株洲市石峰区柴油机厂小区杉二村13栋404号</v>
          </cell>
          <cell r="AO42" t="str">
            <v>2024.2.1-2027.01.31</v>
          </cell>
          <cell r="AP42">
            <v>46418</v>
          </cell>
          <cell r="AQ42">
            <v>478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合同工</v>
          </cell>
          <cell r="AY42" t="str">
            <v>光华荣昌</v>
          </cell>
          <cell r="AZ42" t="str">
            <v>光华荣昌</v>
          </cell>
        </row>
        <row r="42">
          <cell r="BB42" t="str">
            <v>合同工</v>
          </cell>
          <cell r="BC42" t="str">
            <v>√</v>
          </cell>
        </row>
        <row r="42">
          <cell r="BH42" t="e">
            <v>#N/A</v>
          </cell>
        </row>
        <row r="42">
          <cell r="BK42" t="str">
            <v>二苯基甲烷二异氰酸酯、噪声</v>
          </cell>
          <cell r="BL42" t="str">
            <v>二苯基甲烷二异氰酸酯作业可以离岗
噪声作业可以离岗
</v>
          </cell>
        </row>
        <row r="43">
          <cell r="B43" t="str">
            <v>张迪辉</v>
          </cell>
          <cell r="C43">
            <v>809</v>
          </cell>
          <cell r="D43" t="str">
            <v>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发泡操作工</v>
          </cell>
          <cell r="I43" t="str">
            <v>修边/清模</v>
          </cell>
        </row>
        <row r="43">
          <cell r="L43">
            <v>43669</v>
          </cell>
          <cell r="M43">
            <v>43678</v>
          </cell>
          <cell r="N43">
            <v>33756</v>
          </cell>
          <cell r="O43">
            <v>33</v>
          </cell>
          <cell r="P43">
            <v>6</v>
          </cell>
          <cell r="Q43" t="str">
            <v>男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1973-07-26</v>
          </cell>
          <cell r="W43">
            <v>52</v>
          </cell>
          <cell r="X43" t="str">
            <v>初中</v>
          </cell>
        </row>
        <row r="43">
          <cell r="AA43" t="str">
            <v>株洲市四中</v>
          </cell>
        </row>
        <row r="43">
          <cell r="AD43" t="str">
            <v>无</v>
          </cell>
        </row>
        <row r="43">
          <cell r="AF43" t="str">
            <v>430202197307261033</v>
          </cell>
          <cell r="AG43">
            <v>13973326180</v>
          </cell>
          <cell r="AH43" t="str">
            <v>楚翠霞</v>
          </cell>
          <cell r="AI43">
            <v>13873397021</v>
          </cell>
        </row>
        <row r="43">
          <cell r="AL43" t="str">
            <v>湖南省株洲市荷塘区新华东路57号1栋2单元</v>
          </cell>
          <cell r="AM43" t="str">
            <v>城镇</v>
          </cell>
          <cell r="AN43" t="str">
            <v>湖南省株洲市荷塘区桂花街道办事处龙湾社区新桂广场17栋501号</v>
          </cell>
          <cell r="AO43" t="str">
            <v>2019.07.23-2022.07.22 2022.07.23-2025.07.22  </v>
          </cell>
          <cell r="AP43">
            <v>45860</v>
          </cell>
          <cell r="AQ43">
            <v>-80</v>
          </cell>
          <cell r="AR43">
            <v>0</v>
          </cell>
        </row>
        <row r="43">
          <cell r="AT43" t="str">
            <v>有固定期限</v>
          </cell>
          <cell r="AU43" t="str">
            <v>是</v>
          </cell>
          <cell r="AV43" t="str">
            <v>4302990000039179</v>
          </cell>
        </row>
        <row r="43">
          <cell r="AX43" t="str">
            <v>劳务工</v>
          </cell>
          <cell r="AY43" t="str">
            <v>湖南鑫起</v>
          </cell>
          <cell r="AZ43" t="str">
            <v>光华荣昌</v>
          </cell>
        </row>
        <row r="43">
          <cell r="BB43" t="str">
            <v>劳务工</v>
          </cell>
        </row>
        <row r="43">
          <cell r="BH43" t="e">
            <v>#N/A</v>
          </cell>
        </row>
        <row r="44">
          <cell r="B44" t="str">
            <v>王虎彪</v>
          </cell>
          <cell r="C44">
            <v>1021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喷脱模剂</v>
          </cell>
        </row>
        <row r="44">
          <cell r="K44" t="str">
            <v>关键岗</v>
          </cell>
          <cell r="L44">
            <v>44743</v>
          </cell>
          <cell r="M44">
            <v>44774</v>
          </cell>
          <cell r="N44">
            <v>33786</v>
          </cell>
          <cell r="O44">
            <v>33</v>
          </cell>
          <cell r="P44">
            <v>3</v>
          </cell>
          <cell r="Q44" t="str">
            <v>男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离异</v>
          </cell>
          <cell r="V44" t="str">
            <v>1976-08-15</v>
          </cell>
          <cell r="W44">
            <v>49</v>
          </cell>
          <cell r="X44" t="str">
            <v>初中</v>
          </cell>
        </row>
        <row r="44">
          <cell r="AA44" t="str">
            <v>福星附中</v>
          </cell>
        </row>
        <row r="44">
          <cell r="AF44" t="str">
            <v>430221197608157116</v>
          </cell>
          <cell r="AG44">
            <v>15273321279</v>
          </cell>
          <cell r="AH44" t="str">
            <v>王俊志</v>
          </cell>
          <cell r="AI44">
            <v>15116023490</v>
          </cell>
        </row>
        <row r="44">
          <cell r="AL44" t="str">
            <v>湖南省株洲县三门镇石亭村泉坝组21号</v>
          </cell>
          <cell r="AM44" t="str">
            <v>农村</v>
          </cell>
          <cell r="AN44" t="str">
            <v>湖南省株洲市天元区北京海纳川株洲公司宿舍</v>
          </cell>
          <cell r="AO44" t="str">
            <v>2022.07.01-2025.06.30</v>
          </cell>
          <cell r="AP44">
            <v>45838</v>
          </cell>
          <cell r="AQ44">
            <v>-102</v>
          </cell>
          <cell r="AR44">
            <v>0</v>
          </cell>
        </row>
        <row r="44">
          <cell r="AT44" t="str">
            <v>有固定期限</v>
          </cell>
          <cell r="AU44" t="str">
            <v>是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</row>
        <row r="44">
          <cell r="BB44" t="str">
            <v>劳务工</v>
          </cell>
          <cell r="BC44" t="str">
            <v>√</v>
          </cell>
        </row>
        <row r="44">
          <cell r="BE44" t="str">
            <v>王虎彪</v>
          </cell>
        </row>
        <row r="44">
          <cell r="BH44" t="e">
            <v>#N/A</v>
          </cell>
        </row>
        <row r="44">
          <cell r="BK44" t="str">
            <v>聚氨酯粉尘、噪声</v>
          </cell>
          <cell r="BL44" t="str">
            <v>可从事噪声作业
可从事聚氨酯粉尘作业
</v>
          </cell>
        </row>
        <row r="45">
          <cell r="B45" t="str">
            <v>王西明</v>
          </cell>
          <cell r="C45">
            <v>1038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放钢丝</v>
          </cell>
        </row>
        <row r="45">
          <cell r="L45">
            <v>44754</v>
          </cell>
          <cell r="M45">
            <v>44774</v>
          </cell>
          <cell r="N45">
            <v>33055</v>
          </cell>
          <cell r="O45">
            <v>35</v>
          </cell>
          <cell r="P45">
            <v>3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1972-10-01</v>
          </cell>
          <cell r="W45">
            <v>53</v>
          </cell>
          <cell r="X45" t="str">
            <v>高中</v>
          </cell>
        </row>
        <row r="45">
          <cell r="AF45" t="str">
            <v>430221197210013518</v>
          </cell>
          <cell r="AG45">
            <v>18216337017</v>
          </cell>
          <cell r="AH45" t="str">
            <v>王志强</v>
          </cell>
          <cell r="AI45">
            <v>13077002894</v>
          </cell>
        </row>
        <row r="45">
          <cell r="AL45" t="str">
            <v>湖南省株洲县淦田镇瑶泉村高增组05号</v>
          </cell>
          <cell r="AM45" t="str">
            <v>农村</v>
          </cell>
          <cell r="AN45" t="str">
            <v>湖南省株洲市天元区旺城天悦一期一栋一单元1604号</v>
          </cell>
          <cell r="AO45" t="str">
            <v>2022.07.12-2025.07.11</v>
          </cell>
          <cell r="AP45">
            <v>45849</v>
          </cell>
          <cell r="AQ45">
            <v>-91</v>
          </cell>
          <cell r="AR45">
            <v>0</v>
          </cell>
        </row>
        <row r="45">
          <cell r="AT45" t="str">
            <v>有固定期限</v>
          </cell>
          <cell r="AU45" t="str">
            <v>是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 t="str">
            <v>田志高介绍</v>
          </cell>
          <cell r="BB45" t="str">
            <v>劳务工</v>
          </cell>
          <cell r="BC45" t="str">
            <v>√</v>
          </cell>
        </row>
        <row r="45">
          <cell r="BE45" t="str">
            <v>王西明</v>
          </cell>
        </row>
        <row r="45">
          <cell r="BH45" t="e">
            <v>#N/A</v>
          </cell>
        </row>
        <row r="45">
          <cell r="BK45" t="str">
            <v>聚氨酯粉尘、噪声</v>
          </cell>
          <cell r="BL45" t="str">
            <v>可从事噪声作业
可从事聚氨酯粉尘作业
</v>
          </cell>
        </row>
        <row r="46">
          <cell r="B46" t="str">
            <v>陈爱军</v>
          </cell>
          <cell r="C46">
            <v>1136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修边</v>
          </cell>
        </row>
        <row r="46">
          <cell r="L46">
            <v>44803</v>
          </cell>
        </row>
        <row r="46">
          <cell r="N46">
            <v>33420</v>
          </cell>
          <cell r="O46">
            <v>34</v>
          </cell>
          <cell r="P46">
            <v>3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1975-09-01</v>
          </cell>
          <cell r="W46">
            <v>50</v>
          </cell>
          <cell r="X46" t="str">
            <v>初中</v>
          </cell>
        </row>
        <row r="46">
          <cell r="AF46" t="str">
            <v>432621197509014113</v>
          </cell>
          <cell r="AG46">
            <v>18373906801</v>
          </cell>
          <cell r="AH46" t="str">
            <v>肖春菊</v>
          </cell>
          <cell r="AI46">
            <v>15717599186</v>
          </cell>
        </row>
        <row r="46">
          <cell r="AL46" t="str">
            <v>湖南省邵阳县金称市镇金良村11组10号</v>
          </cell>
          <cell r="AM46" t="str">
            <v>农村</v>
          </cell>
          <cell r="AN46" t="str">
            <v>湖南省株洲市天元区月塘小区7栋28号</v>
          </cell>
          <cell r="AO46" t="str">
            <v>2022.08.30-2025.08.29</v>
          </cell>
          <cell r="AP46">
            <v>45898</v>
          </cell>
          <cell r="AQ46">
            <v>-42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光华荣昌</v>
          </cell>
          <cell r="BA46" t="str">
            <v>肖春菊介绍12.13需核实</v>
          </cell>
          <cell r="BB46" t="str">
            <v>劳务工</v>
          </cell>
          <cell r="BC46" t="str">
            <v>√</v>
          </cell>
        </row>
        <row r="46">
          <cell r="BH46" t="e">
            <v>#N/A</v>
          </cell>
        </row>
        <row r="46">
          <cell r="BK46" t="str">
            <v>噪声、聚氨酯粉尘</v>
          </cell>
          <cell r="BL46" t="str">
            <v>可从事噪声作业
可从事聚氨酯粉尘作业
</v>
          </cell>
        </row>
        <row r="47">
          <cell r="B47" t="str">
            <v>吴国秋</v>
          </cell>
          <cell r="C47">
            <v>156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清模/修边</v>
          </cell>
        </row>
        <row r="47">
          <cell r="L47">
            <v>41956</v>
          </cell>
          <cell r="M47">
            <v>42032</v>
          </cell>
          <cell r="N47">
            <v>37803</v>
          </cell>
          <cell r="O47">
            <v>22</v>
          </cell>
          <cell r="P47">
            <v>10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未婚</v>
          </cell>
          <cell r="V47" t="str">
            <v>1986-08-30</v>
          </cell>
          <cell r="W47">
            <v>39</v>
          </cell>
          <cell r="X47" t="str">
            <v>初中</v>
          </cell>
        </row>
        <row r="47">
          <cell r="AA47" t="str">
            <v>株洲县淦田中学</v>
          </cell>
        </row>
        <row r="47">
          <cell r="AD47" t="str">
            <v>无</v>
          </cell>
        </row>
        <row r="47">
          <cell r="AF47" t="str">
            <v>430221198608302314</v>
          </cell>
          <cell r="AG47" t="str">
            <v>18229788019/ 13973350053</v>
          </cell>
          <cell r="AH47" t="str">
            <v>杨金华</v>
          </cell>
          <cell r="AI47">
            <v>13762323489</v>
          </cell>
        </row>
        <row r="47">
          <cell r="AL47" t="str">
            <v>湖南省株洲县淦田镇山峡村新屋组20号</v>
          </cell>
          <cell r="AM47" t="str">
            <v>农村</v>
          </cell>
          <cell r="AN47" t="str">
            <v>湖南省株洲市天元区北京海纳川株洲公司宿舍615</v>
          </cell>
          <cell r="AO47" t="str">
            <v>2015.10.04-2017.10.03
2017.10.04-2020.10.03
2020.10.04-无固定期限</v>
          </cell>
          <cell r="AP47" t="str">
            <v>——</v>
          </cell>
          <cell r="AQ47" t="e">
            <v>#VALUE!</v>
          </cell>
          <cell r="AR47" t="e">
            <v>#VALUE!</v>
          </cell>
          <cell r="AS47">
            <v>44108</v>
          </cell>
          <cell r="AT47" t="str">
            <v>无固定期限</v>
          </cell>
          <cell r="AU47" t="str">
            <v>是</v>
          </cell>
          <cell r="AV47" t="str">
            <v>4302110000682542</v>
          </cell>
          <cell r="AW47" t="str">
            <v>ZZ-DA-0076</v>
          </cell>
          <cell r="AX47" t="str">
            <v>合同工</v>
          </cell>
          <cell r="AY47" t="str">
            <v>光华荣昌</v>
          </cell>
          <cell r="AZ47" t="str">
            <v>湖南鑫起</v>
          </cell>
          <cell r="BA47" t="str">
            <v>24年职业健康体检职业禁忌</v>
          </cell>
          <cell r="BB47" t="str">
            <v>合同工</v>
          </cell>
        </row>
        <row r="47">
          <cell r="BH47" t="e">
            <v>#N/A</v>
          </cell>
        </row>
        <row r="48">
          <cell r="B48" t="str">
            <v>肖春菊</v>
          </cell>
          <cell r="C48">
            <v>1148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修补</v>
          </cell>
        </row>
        <row r="48">
          <cell r="L48">
            <v>44805</v>
          </cell>
        </row>
        <row r="48">
          <cell r="N48">
            <v>35977</v>
          </cell>
          <cell r="O48">
            <v>27</v>
          </cell>
          <cell r="P48">
            <v>3</v>
          </cell>
          <cell r="Q48" t="str">
            <v>女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1982-03-02</v>
          </cell>
          <cell r="W48">
            <v>43</v>
          </cell>
          <cell r="X48" t="str">
            <v>初中</v>
          </cell>
        </row>
        <row r="48">
          <cell r="AF48" t="str">
            <v>430523198203022321</v>
          </cell>
          <cell r="AG48">
            <v>15717599186</v>
          </cell>
          <cell r="AH48" t="str">
            <v>陈爱军</v>
          </cell>
          <cell r="AI48">
            <v>18373906801</v>
          </cell>
        </row>
        <row r="48">
          <cell r="AL48" t="str">
            <v>湖南省邵阳县金称市镇金良村11组10号</v>
          </cell>
          <cell r="AM48" t="str">
            <v>农村</v>
          </cell>
          <cell r="AN48" t="str">
            <v>湖南省株洲市天元区月塘小区7栋28号</v>
          </cell>
          <cell r="AO48" t="str">
            <v>2022.09.01-2025.08.30</v>
          </cell>
          <cell r="AP48">
            <v>45899</v>
          </cell>
          <cell r="AQ48">
            <v>-41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湖南鑫起</v>
          </cell>
        </row>
        <row r="48">
          <cell r="BB48" t="str">
            <v>劳务工</v>
          </cell>
          <cell r="BC48" t="str">
            <v>√</v>
          </cell>
        </row>
        <row r="48">
          <cell r="BH48" t="e">
            <v>#N/A</v>
          </cell>
        </row>
        <row r="48">
          <cell r="BK48" t="str">
            <v>聚氨酯粉尘、噪声</v>
          </cell>
          <cell r="BL48" t="str">
            <v>可从事噪声作业
可从事聚氨酯粉尘作业
</v>
          </cell>
        </row>
        <row r="49">
          <cell r="B49" t="str">
            <v>毛伟</v>
          </cell>
          <cell r="C49">
            <v>222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修补</v>
          </cell>
        </row>
        <row r="49">
          <cell r="L49">
            <v>41234</v>
          </cell>
          <cell r="M49">
            <v>41264</v>
          </cell>
          <cell r="N49">
            <v>30133</v>
          </cell>
          <cell r="O49">
            <v>43</v>
          </cell>
          <cell r="P49">
            <v>12</v>
          </cell>
          <cell r="Q49" t="str">
            <v>男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1965-10-23</v>
          </cell>
          <cell r="W49">
            <v>60</v>
          </cell>
          <cell r="X49" t="str">
            <v>初中</v>
          </cell>
        </row>
        <row r="49">
          <cell r="AD49" t="str">
            <v>无</v>
          </cell>
          <cell r="AE49" t="str">
            <v>钳工中级</v>
          </cell>
          <cell r="AF49" t="str">
            <v>432930196510231818</v>
          </cell>
          <cell r="AG49">
            <v>13100233806</v>
          </cell>
          <cell r="AH49" t="str">
            <v>夏花香</v>
          </cell>
          <cell r="AI49">
            <v>15886335973</v>
          </cell>
        </row>
        <row r="49">
          <cell r="AL49" t="str">
            <v>湖南省祁阳县肖家村镇先进村1组</v>
          </cell>
          <cell r="AM49" t="str">
            <v>农村</v>
          </cell>
          <cell r="AN49" t="str">
            <v>湖南省株洲市天元区月塘小区二期5栋5O6号</v>
          </cell>
          <cell r="AO49" t="str">
            <v>2016.02.03-2025.02.02</v>
          </cell>
          <cell r="AP49">
            <v>45690</v>
          </cell>
          <cell r="AQ49">
            <v>-250</v>
          </cell>
          <cell r="AR49">
            <v>0</v>
          </cell>
        </row>
        <row r="49">
          <cell r="AT49" t="str">
            <v>有固定期限</v>
          </cell>
          <cell r="AU49" t="str">
            <v>是</v>
          </cell>
          <cell r="AV49" t="str">
            <v>4302990003279822</v>
          </cell>
        </row>
        <row r="49">
          <cell r="AX49" t="str">
            <v>劳务工</v>
          </cell>
          <cell r="AY49" t="str">
            <v>湖南鑫起</v>
          </cell>
          <cell r="AZ49" t="str">
            <v>湖南红海</v>
          </cell>
        </row>
        <row r="49">
          <cell r="BB49" t="str">
            <v>劳务工</v>
          </cell>
        </row>
        <row r="49">
          <cell r="BH49" t="e">
            <v>#N/A</v>
          </cell>
        </row>
        <row r="50">
          <cell r="B50" t="str">
            <v>左昌福</v>
          </cell>
          <cell r="C50">
            <v>699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</row>
        <row r="50">
          <cell r="L50">
            <v>43554</v>
          </cell>
          <cell r="M50">
            <v>43600</v>
          </cell>
          <cell r="N50">
            <v>42552</v>
          </cell>
          <cell r="O50">
            <v>9</v>
          </cell>
          <cell r="P50">
            <v>6</v>
          </cell>
          <cell r="Q50" t="str">
            <v>男</v>
          </cell>
          <cell r="R50" t="str">
            <v>汉</v>
          </cell>
          <cell r="S50" t="str">
            <v>中共党员</v>
          </cell>
          <cell r="T50" t="str">
            <v>否</v>
          </cell>
          <cell r="U50" t="str">
            <v>未婚</v>
          </cell>
          <cell r="V50" t="str">
            <v>1997-07-02</v>
          </cell>
          <cell r="W50">
            <v>28</v>
          </cell>
          <cell r="X50" t="str">
            <v>中专</v>
          </cell>
        </row>
        <row r="50">
          <cell r="Z50" t="str">
            <v>汽车维修与应用</v>
          </cell>
          <cell r="AA50" t="str">
            <v>湖南工贸技师学院</v>
          </cell>
          <cell r="AB50">
            <v>42551</v>
          </cell>
        </row>
        <row r="50">
          <cell r="AD50" t="str">
            <v>五级/初级技能
汽车修理工四级/中级技能</v>
          </cell>
          <cell r="AE50" t="str">
            <v>钳工中级</v>
          </cell>
          <cell r="AF50" t="str">
            <v>430281199707024314</v>
          </cell>
          <cell r="AG50">
            <v>13107012719</v>
          </cell>
          <cell r="AH50" t="str">
            <v>陈喜红</v>
          </cell>
          <cell r="AI50">
            <v>18229160289</v>
          </cell>
        </row>
        <row r="50">
          <cell r="AK50">
            <v>1602427194</v>
          </cell>
          <cell r="AL50" t="str">
            <v>湖南省醴陵市茶山镇铁河口村枧上组12号</v>
          </cell>
          <cell r="AM50" t="str">
            <v>农村</v>
          </cell>
          <cell r="AN50" t="str">
            <v>湖南省株洲市天元区北京海纳川株洲园区公司宿舍二期615房</v>
          </cell>
          <cell r="AO50" t="str">
            <v>2019.12.01-2022.11.30
2022.10.01-2025.11.30</v>
          </cell>
          <cell r="AP50">
            <v>45991</v>
          </cell>
          <cell r="AQ50">
            <v>51</v>
          </cell>
          <cell r="AR50">
            <v>1</v>
          </cell>
          <cell r="AS50">
            <v>44896</v>
          </cell>
          <cell r="AT50" t="str">
            <v>有固定期限</v>
          </cell>
          <cell r="AU50" t="str">
            <v>是</v>
          </cell>
          <cell r="AV50" t="str">
            <v>4302110000746574</v>
          </cell>
          <cell r="AW50" t="str">
            <v>ZZ-DA-0242</v>
          </cell>
          <cell r="AX50" t="str">
            <v>合同工</v>
          </cell>
          <cell r="AY50" t="str">
            <v>光华荣昌</v>
          </cell>
          <cell r="AZ50" t="str">
            <v>光华荣昌</v>
          </cell>
          <cell r="BA50" t="str">
            <v>中级工</v>
          </cell>
          <cell r="BB50" t="str">
            <v>合同工</v>
          </cell>
        </row>
        <row r="50">
          <cell r="BD50" t="str">
            <v>三份合同？</v>
          </cell>
        </row>
        <row r="50">
          <cell r="BH50" t="e">
            <v>#N/A</v>
          </cell>
        </row>
        <row r="51">
          <cell r="B51" t="str">
            <v>史双宇</v>
          </cell>
          <cell r="C51">
            <v>1253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</row>
        <row r="51">
          <cell r="L51">
            <v>45573</v>
          </cell>
        </row>
        <row r="51"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</row>
        <row r="51">
          <cell r="V51" t="str">
            <v>1991-07-19</v>
          </cell>
          <cell r="W51">
            <v>34</v>
          </cell>
        </row>
        <row r="51">
          <cell r="AF51" t="str">
            <v>430321199107192217</v>
          </cell>
          <cell r="AG51">
            <v>15675286023</v>
          </cell>
        </row>
        <row r="51">
          <cell r="AX51" t="str">
            <v>劳务工</v>
          </cell>
          <cell r="AY51" t="str">
            <v>光华荣昌</v>
          </cell>
          <cell r="AZ51" t="str">
            <v>湖南诚展</v>
          </cell>
          <cell r="BA51" t="str">
            <v>2024/12/1日转计件工</v>
          </cell>
          <cell r="BB51" t="str">
            <v>劳务工-劳务发放</v>
          </cell>
        </row>
        <row r="52">
          <cell r="B52" t="str">
            <v>谢桂华</v>
          </cell>
          <cell r="C52">
            <v>24101207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</row>
        <row r="52">
          <cell r="L52">
            <v>45579</v>
          </cell>
        </row>
        <row r="52"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</row>
        <row r="52">
          <cell r="V52" t="str">
            <v>1975-07-05</v>
          </cell>
          <cell r="W52">
            <v>50</v>
          </cell>
        </row>
        <row r="52">
          <cell r="AF52" t="str">
            <v>430203197507056022</v>
          </cell>
          <cell r="AG52">
            <v>18670239896</v>
          </cell>
        </row>
        <row r="52">
          <cell r="AX52" t="str">
            <v>劳务工</v>
          </cell>
          <cell r="AY52" t="str">
            <v>光华荣昌</v>
          </cell>
          <cell r="AZ52" t="str">
            <v>湖南诚展</v>
          </cell>
          <cell r="BA52" t="str">
            <v>2024/12/1日转计件工</v>
          </cell>
          <cell r="BB52" t="str">
            <v>劳务工-劳务发放</v>
          </cell>
        </row>
        <row r="53">
          <cell r="B53" t="str">
            <v>张忠宝</v>
          </cell>
          <cell r="C53">
            <v>24102101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</row>
        <row r="53">
          <cell r="L53">
            <v>45587</v>
          </cell>
        </row>
        <row r="53"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</row>
        <row r="53">
          <cell r="V53" t="str">
            <v>1981-08-21</v>
          </cell>
          <cell r="W53">
            <v>44</v>
          </cell>
        </row>
        <row r="53">
          <cell r="AF53" t="str">
            <v>513021198108216753</v>
          </cell>
          <cell r="AG53">
            <v>15012848469</v>
          </cell>
        </row>
        <row r="53">
          <cell r="AX53" t="str">
            <v>劳务工</v>
          </cell>
          <cell r="AY53" t="str">
            <v>光华荣昌</v>
          </cell>
          <cell r="AZ53" t="str">
            <v>湖南诚展</v>
          </cell>
          <cell r="BA53" t="str">
            <v>2024/12/1日转计件工</v>
          </cell>
          <cell r="BB53" t="str">
            <v>劳务工-劳务发放</v>
          </cell>
        </row>
        <row r="54">
          <cell r="B54" t="str">
            <v>唐亮</v>
          </cell>
          <cell r="C54">
            <v>24102102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45587</v>
          </cell>
        </row>
        <row r="54">
          <cell r="Q54" t="str">
            <v>男</v>
          </cell>
          <cell r="R54" t="str">
            <v>汉</v>
          </cell>
          <cell r="S54" t="str">
            <v>群众</v>
          </cell>
          <cell r="T54" t="str">
            <v>否</v>
          </cell>
        </row>
        <row r="54">
          <cell r="V54" t="str">
            <v>1978-02-27</v>
          </cell>
          <cell r="W54">
            <v>47</v>
          </cell>
        </row>
        <row r="54">
          <cell r="AF54" t="str">
            <v>430221197802277138</v>
          </cell>
          <cell r="AG54">
            <v>15367162006</v>
          </cell>
        </row>
        <row r="54">
          <cell r="AX54" t="str">
            <v>劳务工</v>
          </cell>
          <cell r="AY54" t="str">
            <v>光华荣昌</v>
          </cell>
          <cell r="AZ54" t="str">
            <v>湖南诚展</v>
          </cell>
        </row>
        <row r="54">
          <cell r="BB54" t="str">
            <v>劳务工-劳务发放</v>
          </cell>
        </row>
        <row r="55">
          <cell r="B55" t="str">
            <v>谭金祥</v>
          </cell>
          <cell r="C55">
            <v>25021402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45703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1975-10-12</v>
          </cell>
          <cell r="W55">
            <v>50</v>
          </cell>
        </row>
        <row r="55">
          <cell r="AF55" t="str">
            <v>430221197510122919</v>
          </cell>
          <cell r="AG55">
            <v>13975365445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</row>
        <row r="55">
          <cell r="BB55" t="str">
            <v>劳务工-劳务发放</v>
          </cell>
        </row>
        <row r="56">
          <cell r="B56" t="str">
            <v>李水平</v>
          </cell>
          <cell r="C56">
            <v>25031801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45734</v>
          </cell>
        </row>
        <row r="56">
          <cell r="Q56" t="str">
            <v>男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1978-02-03</v>
          </cell>
          <cell r="W56">
            <v>47</v>
          </cell>
        </row>
        <row r="56">
          <cell r="AF56" t="str">
            <v>433122197802032011</v>
          </cell>
          <cell r="AG56">
            <v>18673395958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</row>
        <row r="56">
          <cell r="BB56" t="str">
            <v>劳务工-劳务发放</v>
          </cell>
        </row>
        <row r="57">
          <cell r="B57" t="str">
            <v>吴明贵</v>
          </cell>
          <cell r="C57">
            <v>25032001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45736</v>
          </cell>
        </row>
        <row r="57">
          <cell r="Q57" t="str">
            <v>男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1998-04-21</v>
          </cell>
          <cell r="W57">
            <v>27</v>
          </cell>
        </row>
        <row r="57">
          <cell r="AF57" t="str">
            <v>530622199804213614</v>
          </cell>
          <cell r="AG57">
            <v>13618431085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</row>
        <row r="57">
          <cell r="BB57" t="str">
            <v>劳务工-劳务发放</v>
          </cell>
        </row>
        <row r="58">
          <cell r="B58" t="str">
            <v>瞿芬</v>
          </cell>
          <cell r="C58">
            <v>25031003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45727</v>
          </cell>
        </row>
        <row r="58">
          <cell r="Q58" t="str">
            <v>女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1991-03-08</v>
          </cell>
          <cell r="W58">
            <v>34</v>
          </cell>
        </row>
        <row r="58">
          <cell r="AF58" t="str">
            <v>430321199103089028</v>
          </cell>
          <cell r="AG58">
            <v>18593426748</v>
          </cell>
        </row>
        <row r="58">
          <cell r="AX58" t="str">
            <v>劳务工</v>
          </cell>
          <cell r="AY58" t="str">
            <v>光华荣昌</v>
          </cell>
          <cell r="AZ58" t="str">
            <v>湘潭思泉</v>
          </cell>
        </row>
        <row r="58">
          <cell r="BB58" t="str">
            <v>劳务工-劳务发放</v>
          </cell>
        </row>
        <row r="59">
          <cell r="B59" t="str">
            <v>瞿欢</v>
          </cell>
          <cell r="C59">
            <v>25031004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45727</v>
          </cell>
        </row>
        <row r="59">
          <cell r="Q59" t="str">
            <v>女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1997-11-08</v>
          </cell>
          <cell r="W59">
            <v>27</v>
          </cell>
        </row>
        <row r="59">
          <cell r="AF59" t="str">
            <v>430321199711089021</v>
          </cell>
          <cell r="AG59">
            <v>18593426748</v>
          </cell>
        </row>
        <row r="59">
          <cell r="AX59" t="str">
            <v>劳务工</v>
          </cell>
          <cell r="AY59" t="str">
            <v>光华荣昌</v>
          </cell>
          <cell r="AZ59" t="str">
            <v>湘潭思泉</v>
          </cell>
        </row>
        <row r="59">
          <cell r="BB59" t="str">
            <v>劳务工-劳务发放</v>
          </cell>
        </row>
        <row r="60">
          <cell r="B60" t="str">
            <v>彭智勇</v>
          </cell>
          <cell r="C60">
            <v>25031002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45727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1988-10-11</v>
          </cell>
          <cell r="W60">
            <v>37</v>
          </cell>
        </row>
        <row r="60">
          <cell r="AF60" t="str">
            <v>43042419881011101X</v>
          </cell>
          <cell r="AG60">
            <v>18593426758</v>
          </cell>
        </row>
        <row r="60">
          <cell r="AX60" t="str">
            <v>劳务工</v>
          </cell>
          <cell r="AY60" t="str">
            <v>光华荣昌</v>
          </cell>
          <cell r="AZ60" t="str">
            <v>湘潭思泉</v>
          </cell>
        </row>
        <row r="60">
          <cell r="BB60" t="str">
            <v>劳务工-劳务发放</v>
          </cell>
        </row>
        <row r="61">
          <cell r="B61" t="str">
            <v>周孝勇</v>
          </cell>
          <cell r="C61">
            <v>25031303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45729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1984-01-03</v>
          </cell>
          <cell r="W61">
            <v>41</v>
          </cell>
        </row>
        <row r="61">
          <cell r="AF61" t="str">
            <v>421023198401035256</v>
          </cell>
          <cell r="AG61">
            <v>13819804049</v>
          </cell>
        </row>
        <row r="61">
          <cell r="AX61" t="str">
            <v>劳务工</v>
          </cell>
          <cell r="AY61" t="str">
            <v>光华荣昌</v>
          </cell>
          <cell r="AZ61" t="str">
            <v>东方人才</v>
          </cell>
        </row>
        <row r="61">
          <cell r="BB61" t="str">
            <v>劳务工-劳务发放</v>
          </cell>
        </row>
        <row r="62">
          <cell r="B62" t="str">
            <v>马凤</v>
          </cell>
          <cell r="C62">
            <v>25021401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45705</v>
          </cell>
        </row>
        <row r="62">
          <cell r="Q62" t="str">
            <v>女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1993-06-13</v>
          </cell>
          <cell r="W62">
            <v>32</v>
          </cell>
        </row>
        <row r="62">
          <cell r="AF62" t="str">
            <v>430321199306139048</v>
          </cell>
          <cell r="AG62">
            <v>15367605925</v>
          </cell>
          <cell r="AH62" t="str">
            <v>彭光炎15115746359</v>
          </cell>
        </row>
        <row r="62">
          <cell r="AX62" t="str">
            <v>劳务工</v>
          </cell>
          <cell r="AY62" t="str">
            <v>光华荣昌</v>
          </cell>
          <cell r="AZ62" t="str">
            <v>湘潭思泉</v>
          </cell>
        </row>
        <row r="62">
          <cell r="BB62" t="str">
            <v>劳务工-劳务发放</v>
          </cell>
        </row>
        <row r="63">
          <cell r="B63" t="str">
            <v>刘顺新</v>
          </cell>
          <cell r="C63">
            <v>25043001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45777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1994-09-03</v>
          </cell>
          <cell r="W63">
            <v>31</v>
          </cell>
        </row>
        <row r="63">
          <cell r="AF63" t="str">
            <v>430221199409035617</v>
          </cell>
          <cell r="AG63">
            <v>18773382757</v>
          </cell>
        </row>
        <row r="63">
          <cell r="AL63" t="str">
            <v>株洲县仙井乡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</row>
        <row r="63">
          <cell r="BB63" t="str">
            <v>劳务工-劳务发放</v>
          </cell>
        </row>
        <row r="64">
          <cell r="B64" t="str">
            <v>龙意倩</v>
          </cell>
          <cell r="C64">
            <v>25051304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45790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1981-04-04</v>
          </cell>
          <cell r="W64">
            <v>44</v>
          </cell>
        </row>
        <row r="64">
          <cell r="AF64" t="str">
            <v>430221198104047815</v>
          </cell>
          <cell r="AG64">
            <v>18974163067</v>
          </cell>
          <cell r="AH64" t="str">
            <v>龙意浪18573300787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</row>
        <row r="64">
          <cell r="BB64" t="str">
            <v>劳务工-劳务发放</v>
          </cell>
        </row>
        <row r="65">
          <cell r="B65" t="str">
            <v>袁珊珊</v>
          </cell>
          <cell r="C65">
            <v>25032303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45739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1978-04-22</v>
          </cell>
          <cell r="W65">
            <v>47</v>
          </cell>
        </row>
        <row r="65">
          <cell r="AF65" t="str">
            <v>430202197804222043</v>
          </cell>
          <cell r="AG65">
            <v>19973390570</v>
          </cell>
          <cell r="AH65" t="str">
            <v>高灵滋19546057759</v>
          </cell>
        </row>
        <row r="65">
          <cell r="AX65" t="str">
            <v>劳务工</v>
          </cell>
          <cell r="AY65" t="str">
            <v>光华荣昌</v>
          </cell>
          <cell r="AZ65" t="str">
            <v>德顺</v>
          </cell>
        </row>
        <row r="65">
          <cell r="BB65" t="str">
            <v>劳务工-劳务发放</v>
          </cell>
        </row>
        <row r="66">
          <cell r="B66" t="str">
            <v>贺翌昂</v>
          </cell>
          <cell r="C66">
            <v>25032305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45739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1976-03-04</v>
          </cell>
          <cell r="W66">
            <v>49</v>
          </cell>
        </row>
        <row r="66">
          <cell r="AF66" t="str">
            <v>430203197603046035</v>
          </cell>
          <cell r="AG66">
            <v>18073340851</v>
          </cell>
          <cell r="AH66" t="str">
            <v>郭雅群15364200651</v>
          </cell>
        </row>
        <row r="66">
          <cell r="AX66" t="str">
            <v>劳务工</v>
          </cell>
          <cell r="AY66" t="str">
            <v>光华荣昌</v>
          </cell>
          <cell r="AZ66" t="str">
            <v>德顺</v>
          </cell>
        </row>
        <row r="66">
          <cell r="BB66" t="str">
            <v>劳务工-劳务发放</v>
          </cell>
        </row>
        <row r="67">
          <cell r="B67" t="str">
            <v>肖军奇</v>
          </cell>
          <cell r="C67">
            <v>25052409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45801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1975-10-30</v>
          </cell>
          <cell r="W67">
            <v>49</v>
          </cell>
        </row>
        <row r="67">
          <cell r="AF67" t="str">
            <v>432503197510307038</v>
          </cell>
          <cell r="AG67">
            <v>18213358125</v>
          </cell>
        </row>
        <row r="67">
          <cell r="AX67" t="str">
            <v>劳务工</v>
          </cell>
          <cell r="AY67" t="str">
            <v>光华荣昌</v>
          </cell>
          <cell r="AZ67" t="str">
            <v>湘潭思泉</v>
          </cell>
        </row>
        <row r="67">
          <cell r="BB67" t="str">
            <v>劳务工-劳务发放</v>
          </cell>
        </row>
        <row r="68">
          <cell r="B68" t="str">
            <v>卢喜春</v>
          </cell>
          <cell r="C68">
            <v>25052601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 t="str">
            <v>2025-05-25</v>
          </cell>
        </row>
        <row r="68">
          <cell r="Q68" t="str">
            <v>女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1972-02-08</v>
          </cell>
          <cell r="W68">
            <v>53</v>
          </cell>
        </row>
        <row r="68">
          <cell r="AF68" t="str">
            <v>430321197202086421</v>
          </cell>
          <cell r="AG68" t="str">
            <v>19873237305</v>
          </cell>
        </row>
        <row r="68">
          <cell r="AL68" t="str">
            <v>湖南省湘潭县河口镇天白村荷塘组</v>
          </cell>
        </row>
        <row r="68">
          <cell r="AX68" t="str">
            <v>劳务工</v>
          </cell>
          <cell r="AY68" t="str">
            <v>光华荣昌</v>
          </cell>
          <cell r="AZ68" t="str">
            <v>湘潭宏顺</v>
          </cell>
        </row>
        <row r="68">
          <cell r="BB68" t="str">
            <v>劳务工-劳务发放</v>
          </cell>
        </row>
        <row r="69">
          <cell r="B69" t="str">
            <v>张永桂</v>
          </cell>
          <cell r="C69">
            <v>25052501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 t="str">
            <v>2025-05-25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1974-08-09</v>
          </cell>
          <cell r="W69">
            <v>51</v>
          </cell>
        </row>
        <row r="69">
          <cell r="AF69" t="str">
            <v>430221197408096216</v>
          </cell>
          <cell r="AG69" t="str">
            <v>18374483717</v>
          </cell>
        </row>
        <row r="69">
          <cell r="AL69" t="str">
            <v>湖南省株洲市天元区雷打石镇凤凰山村中湘组14号</v>
          </cell>
        </row>
        <row r="69">
          <cell r="AX69" t="str">
            <v>劳务工</v>
          </cell>
          <cell r="AY69" t="str">
            <v>光华荣昌</v>
          </cell>
          <cell r="AZ69" t="str">
            <v>湘潭宏顺</v>
          </cell>
        </row>
        <row r="69">
          <cell r="BB69" t="str">
            <v>劳务工-劳务发放</v>
          </cell>
        </row>
        <row r="70">
          <cell r="B70" t="str">
            <v>高玉霞</v>
          </cell>
          <cell r="C70">
            <v>25052902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 t="str">
            <v>2025-05-29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1969-11-20</v>
          </cell>
          <cell r="W70">
            <v>55</v>
          </cell>
        </row>
        <row r="70">
          <cell r="AF70" t="str">
            <v>411024196911201643</v>
          </cell>
          <cell r="AG70" t="str">
            <v>18975287612</v>
          </cell>
        </row>
        <row r="70">
          <cell r="AL70" t="str">
            <v>河南省鄢陵县张桥乡魏庄村225号</v>
          </cell>
        </row>
        <row r="70">
          <cell r="AX70" t="str">
            <v>劳务工</v>
          </cell>
          <cell r="AY70" t="str">
            <v>光华荣昌</v>
          </cell>
          <cell r="AZ70" t="str">
            <v>湘潭宏顺</v>
          </cell>
        </row>
        <row r="70">
          <cell r="BB70" t="str">
            <v>劳务工-劳务发放</v>
          </cell>
        </row>
        <row r="71">
          <cell r="B71" t="str">
            <v>刘季香</v>
          </cell>
          <cell r="C71">
            <v>25060104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 t="str">
            <v>2025-06-01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1968-10-21</v>
          </cell>
          <cell r="W71">
            <v>57</v>
          </cell>
        </row>
        <row r="71">
          <cell r="AF71" t="str">
            <v>430321196810212765</v>
          </cell>
          <cell r="AG71" t="str">
            <v>18975267279</v>
          </cell>
        </row>
        <row r="71">
          <cell r="AL71" t="str">
            <v>湖南省湘潭县石潭镇甘露塘村分水组</v>
          </cell>
        </row>
        <row r="71">
          <cell r="AX71" t="str">
            <v>劳务工</v>
          </cell>
          <cell r="AY71" t="str">
            <v>光华荣昌</v>
          </cell>
          <cell r="AZ71" t="str">
            <v>湘潭宏顺</v>
          </cell>
        </row>
        <row r="71">
          <cell r="BB71" t="str">
            <v>劳务工-劳务发放</v>
          </cell>
        </row>
        <row r="72">
          <cell r="B72" t="str">
            <v>蒋鹏</v>
          </cell>
          <cell r="C72">
            <v>25052304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 t="str">
            <v>2025/5/23白班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1978-07-28</v>
          </cell>
          <cell r="W72">
            <v>47</v>
          </cell>
        </row>
        <row r="72">
          <cell r="AF72" t="str">
            <v>430203197807280018</v>
          </cell>
          <cell r="AG72">
            <v>18973300178</v>
          </cell>
        </row>
        <row r="72">
          <cell r="AL72" t="str">
            <v>株洲市芦淞区公园路22号1栋606</v>
          </cell>
        </row>
        <row r="72">
          <cell r="AX72" t="str">
            <v>劳务工</v>
          </cell>
          <cell r="AY72" t="str">
            <v>光华荣昌</v>
          </cell>
          <cell r="AZ72" t="str">
            <v>德顺</v>
          </cell>
        </row>
        <row r="72">
          <cell r="BB72" t="str">
            <v>劳务工-劳务发放</v>
          </cell>
        </row>
        <row r="73">
          <cell r="B73" t="str">
            <v>刘爱国</v>
          </cell>
          <cell r="C73">
            <v>25052801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45805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1976-03-18</v>
          </cell>
          <cell r="W73">
            <v>49</v>
          </cell>
        </row>
        <row r="73">
          <cell r="AF73" t="str">
            <v>43028119760318391X</v>
          </cell>
          <cell r="AG73">
            <v>13307418851</v>
          </cell>
        </row>
        <row r="73">
          <cell r="AX73" t="str">
            <v>劳务工</v>
          </cell>
          <cell r="AY73" t="str">
            <v>光华荣昌</v>
          </cell>
          <cell r="AZ73" t="str">
            <v>湘潭思泉</v>
          </cell>
        </row>
        <row r="73">
          <cell r="BB73" t="str">
            <v>劳务工-劳务发放</v>
          </cell>
        </row>
        <row r="74">
          <cell r="B74" t="str">
            <v>李先文</v>
          </cell>
          <cell r="C74">
            <v>25061001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45817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>
            <v>29494</v>
          </cell>
          <cell r="W74">
            <v>45</v>
          </cell>
        </row>
        <row r="74">
          <cell r="AF74" t="str">
            <v>430221198009308132</v>
          </cell>
          <cell r="AG74">
            <v>15886365118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</row>
        <row r="74">
          <cell r="BB74" t="str">
            <v>劳务工-劳务发放</v>
          </cell>
        </row>
        <row r="75">
          <cell r="B75" t="str">
            <v>张波滔</v>
          </cell>
          <cell r="C75">
            <v>25061802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45825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>
            <v>28609</v>
          </cell>
          <cell r="W75">
            <v>47</v>
          </cell>
        </row>
        <row r="75">
          <cell r="AF75" t="str">
            <v>430221197804290010</v>
          </cell>
          <cell r="AG75">
            <v>13976646595</v>
          </cell>
        </row>
        <row r="75">
          <cell r="AX75" t="str">
            <v>劳务工</v>
          </cell>
          <cell r="AY75" t="str">
            <v>光华荣昌</v>
          </cell>
          <cell r="AZ75" t="str">
            <v>湘潭思泉</v>
          </cell>
        </row>
        <row r="75">
          <cell r="BB75" t="str">
            <v>劳务工-劳务发放</v>
          </cell>
        </row>
        <row r="76">
          <cell r="B76" t="str">
            <v>王攀</v>
          </cell>
          <cell r="C76">
            <v>25062001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45827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>
            <v>32268</v>
          </cell>
          <cell r="W76">
            <v>37</v>
          </cell>
        </row>
        <row r="76">
          <cell r="AF76" t="str">
            <v>430211198805051013</v>
          </cell>
          <cell r="AG76">
            <v>13027336239</v>
          </cell>
        </row>
        <row r="76">
          <cell r="AX76" t="str">
            <v>劳务工</v>
          </cell>
          <cell r="AY76" t="str">
            <v>光华荣昌</v>
          </cell>
          <cell r="AZ76" t="str">
            <v>湘潭思泉</v>
          </cell>
        </row>
        <row r="76">
          <cell r="BB76" t="str">
            <v>劳务工-劳务发放</v>
          </cell>
        </row>
        <row r="77">
          <cell r="B77" t="str">
            <v>佘军</v>
          </cell>
          <cell r="C77">
            <v>25052703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45804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2006-05-09</v>
          </cell>
          <cell r="W77">
            <v>19</v>
          </cell>
        </row>
        <row r="77">
          <cell r="AF77" t="str">
            <v>430521200605094958</v>
          </cell>
          <cell r="AG77">
            <v>19973312213</v>
          </cell>
          <cell r="AH77" t="str">
            <v>佘澎群15973358058</v>
          </cell>
        </row>
        <row r="77">
          <cell r="AL77" t="str">
            <v>株洲市天元区</v>
          </cell>
        </row>
        <row r="77">
          <cell r="AX77" t="str">
            <v>劳务工</v>
          </cell>
          <cell r="AY77" t="str">
            <v>光华荣昌</v>
          </cell>
          <cell r="AZ77" t="str">
            <v>湖南诚展</v>
          </cell>
        </row>
        <row r="77">
          <cell r="BB77" t="str">
            <v>劳务工-劳务发放</v>
          </cell>
        </row>
        <row r="78">
          <cell r="B78" t="str">
            <v>陶勇军</v>
          </cell>
          <cell r="C78">
            <v>25060402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45810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1978-09-11</v>
          </cell>
          <cell r="W78">
            <v>47</v>
          </cell>
        </row>
        <row r="78">
          <cell r="AF78" t="str">
            <v>432930197809113693</v>
          </cell>
          <cell r="AG78">
            <v>19397794308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</row>
        <row r="78">
          <cell r="BB78" t="str">
            <v>劳务工-劳务发放</v>
          </cell>
        </row>
        <row r="79">
          <cell r="B79" t="str">
            <v>冉景斌</v>
          </cell>
          <cell r="C79">
            <v>185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41396</v>
          </cell>
          <cell r="M79">
            <v>41426</v>
          </cell>
          <cell r="N79">
            <v>30864</v>
          </cell>
          <cell r="O79">
            <v>41</v>
          </cell>
          <cell r="P79">
            <v>12</v>
          </cell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  <cell r="U79" t="str">
            <v>已婚</v>
          </cell>
          <cell r="V79" t="str">
            <v>1967-05-13</v>
          </cell>
          <cell r="W79">
            <v>58</v>
          </cell>
          <cell r="X79" t="str">
            <v>初中</v>
          </cell>
        </row>
        <row r="79">
          <cell r="AD79" t="str">
            <v>无</v>
          </cell>
          <cell r="AE79" t="str">
            <v>钳工中级</v>
          </cell>
          <cell r="AF79" t="str">
            <v>522128196705130837</v>
          </cell>
          <cell r="AG79">
            <v>19143634552</v>
          </cell>
          <cell r="AH79" t="str">
            <v>王金娥</v>
          </cell>
          <cell r="AI79">
            <v>15116021171</v>
          </cell>
          <cell r="AJ79" t="str">
            <v>98226380899@qq.com</v>
          </cell>
        </row>
        <row r="79">
          <cell r="AL79" t="str">
            <v>贵州省湄潭县高台镇河江村合心组112号</v>
          </cell>
          <cell r="AM79" t="str">
            <v>农村</v>
          </cell>
          <cell r="AN79" t="str">
            <v>湖南省株洲市天元区群丰镇旗云社区新塘组12号</v>
          </cell>
          <cell r="AO79" t="str">
            <v>2016.9.1-2019.8.31
2019.09.01-2022.08.31
2022.09.01-无固定期限</v>
          </cell>
          <cell r="AP79" t="str">
            <v>——</v>
          </cell>
          <cell r="AQ79" t="e">
            <v>#VALUE!</v>
          </cell>
          <cell r="AR79" t="e">
            <v>#VALUE!</v>
          </cell>
          <cell r="AS79">
            <v>44805</v>
          </cell>
          <cell r="AT79" t="str">
            <v>无固定期限</v>
          </cell>
          <cell r="AU79" t="str">
            <v>是</v>
          </cell>
          <cell r="AV79" t="str">
            <v>4302110000681235</v>
          </cell>
          <cell r="AW79" t="str">
            <v>ZZ-DA-0189</v>
          </cell>
          <cell r="AX79" t="str">
            <v>合同工</v>
          </cell>
          <cell r="AY79" t="str">
            <v>光华荣昌</v>
          </cell>
          <cell r="AZ79" t="str">
            <v>湖南红海</v>
          </cell>
        </row>
        <row r="79">
          <cell r="BB79" t="str">
            <v>合同工</v>
          </cell>
          <cell r="BC79" t="str">
            <v>仅一份劳动合同（盖章完毕）</v>
          </cell>
        </row>
        <row r="79">
          <cell r="BH79" t="e">
            <v>#N/A</v>
          </cell>
        </row>
        <row r="80">
          <cell r="B80" t="str">
            <v>郭正军</v>
          </cell>
          <cell r="C80">
            <v>970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44712</v>
          </cell>
          <cell r="M80">
            <v>44743</v>
          </cell>
          <cell r="N80">
            <v>33786</v>
          </cell>
          <cell r="O80">
            <v>33</v>
          </cell>
          <cell r="P80">
            <v>3</v>
          </cell>
          <cell r="Q80" t="str">
            <v>男</v>
          </cell>
          <cell r="R80" t="str">
            <v>汉</v>
          </cell>
          <cell r="S80" t="str">
            <v>群众</v>
          </cell>
          <cell r="T80" t="str">
            <v>否</v>
          </cell>
          <cell r="U80" t="str">
            <v>已婚</v>
          </cell>
          <cell r="V80" t="str">
            <v>1974-02-26</v>
          </cell>
          <cell r="W80">
            <v>51</v>
          </cell>
          <cell r="X80" t="str">
            <v>高中</v>
          </cell>
        </row>
        <row r="80">
          <cell r="AF80" t="str">
            <v>43022119740226651X</v>
          </cell>
          <cell r="AG80">
            <v>15869725830</v>
          </cell>
          <cell r="AH80" t="str">
            <v>郭兰馨</v>
          </cell>
          <cell r="AI80">
            <v>15869737975</v>
          </cell>
        </row>
        <row r="80">
          <cell r="AL80" t="str">
            <v>湖南省株洲市天元区群丰镇新塘村南塘组08号</v>
          </cell>
          <cell r="AM80" t="str">
            <v>农村</v>
          </cell>
          <cell r="AN80" t="str">
            <v>湖南省株洲市天元区群丰镇新塘村南塘组08号</v>
          </cell>
          <cell r="AO80" t="str">
            <v>2022.05.31-2025.05.30</v>
          </cell>
          <cell r="AP80">
            <v>45807</v>
          </cell>
          <cell r="AQ80">
            <v>-133</v>
          </cell>
          <cell r="AR80">
            <v>0</v>
          </cell>
        </row>
        <row r="80">
          <cell r="AT80" t="str">
            <v>有固定期限</v>
          </cell>
          <cell r="AU80" t="str">
            <v>是</v>
          </cell>
        </row>
        <row r="80">
          <cell r="AX80" t="str">
            <v>劳务工</v>
          </cell>
          <cell r="AY80" t="str">
            <v>湖南鑫起</v>
          </cell>
          <cell r="AZ80" t="str">
            <v>光华荣昌</v>
          </cell>
          <cell r="BA80" t="str">
            <v>田志高介绍</v>
          </cell>
          <cell r="BB80" t="str">
            <v>劳务工</v>
          </cell>
        </row>
        <row r="80">
          <cell r="BH80" t="e">
            <v>#N/A</v>
          </cell>
        </row>
        <row r="80">
          <cell r="BK80" t="str">
            <v>噪声、其他化学因素（聚氨酯树脂）</v>
          </cell>
          <cell r="BL80" t="str">
            <v>噪声作业需复查：脱离噪声环境48小时后来职防中心复查听力
可从事其他化学因素（聚氨酯树脂）作业
</v>
          </cell>
        </row>
        <row r="81">
          <cell r="B81" t="str">
            <v>刘志平</v>
          </cell>
          <cell r="C81">
            <v>221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41253</v>
          </cell>
          <cell r="M81">
            <v>41281</v>
          </cell>
          <cell r="N81">
            <v>39630</v>
          </cell>
          <cell r="O81">
            <v>17</v>
          </cell>
          <cell r="P81">
            <v>12</v>
          </cell>
          <cell r="Q81" t="str">
            <v>男</v>
          </cell>
          <cell r="R81" t="str">
            <v>汉</v>
          </cell>
          <cell r="S81" t="str">
            <v>群众</v>
          </cell>
          <cell r="T81" t="str">
            <v>否</v>
          </cell>
          <cell r="U81" t="str">
            <v>未婚</v>
          </cell>
          <cell r="V81" t="str">
            <v>1991-12-24</v>
          </cell>
          <cell r="W81">
            <v>33</v>
          </cell>
          <cell r="X81" t="str">
            <v>初中</v>
          </cell>
        </row>
        <row r="81">
          <cell r="AD81" t="str">
            <v>无</v>
          </cell>
          <cell r="AE81" t="str">
            <v>钳工中级</v>
          </cell>
          <cell r="AF81" t="str">
            <v>430481199112246971</v>
          </cell>
          <cell r="AG81">
            <v>18143376447</v>
          </cell>
          <cell r="AH81" t="str">
            <v>刘显军</v>
          </cell>
          <cell r="AI81">
            <v>18273413804</v>
          </cell>
        </row>
        <row r="81">
          <cell r="AL81" t="str">
            <v>湖南省耒阳市公平圩镇三村村2组</v>
          </cell>
          <cell r="AM81" t="str">
            <v>农村</v>
          </cell>
          <cell r="AN81" t="str">
            <v>湖南省株洲市天元区北京海纳川株洲公司宿舍</v>
          </cell>
          <cell r="AO81" t="str">
            <v>2016.2.1-2018.1.31
2018.02.01-2021.01.31
2021.02.01-无固定期限 </v>
          </cell>
          <cell r="AP81" t="str">
            <v>——</v>
          </cell>
          <cell r="AQ81" t="e">
            <v>#VALUE!</v>
          </cell>
          <cell r="AR81" t="e">
            <v>#VALUE!</v>
          </cell>
          <cell r="AS81">
            <v>44228</v>
          </cell>
          <cell r="AT81" t="str">
            <v>无固定期限</v>
          </cell>
          <cell r="AU81" t="str">
            <v>是</v>
          </cell>
          <cell r="AV81" t="str">
            <v>4302110000707112</v>
          </cell>
          <cell r="AW81" t="str">
            <v>ZZ-DA-0157</v>
          </cell>
          <cell r="AX81" t="str">
            <v>合同工</v>
          </cell>
          <cell r="AY81" t="str">
            <v>光华荣昌</v>
          </cell>
          <cell r="AZ81" t="str">
            <v>湖南红海</v>
          </cell>
        </row>
        <row r="81">
          <cell r="BB81" t="str">
            <v>合同工</v>
          </cell>
        </row>
        <row r="81">
          <cell r="BH81" t="e">
            <v>#N/A</v>
          </cell>
        </row>
        <row r="82">
          <cell r="B82" t="str">
            <v>蔡建兵</v>
          </cell>
          <cell r="C82">
            <v>25060611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45817</v>
          </cell>
        </row>
        <row r="82">
          <cell r="Q82" t="e">
            <v>#VALUE!</v>
          </cell>
          <cell r="R82" t="str">
            <v>汉</v>
          </cell>
          <cell r="S82" t="str">
            <v>群众</v>
          </cell>
          <cell r="T82" t="str">
            <v>否</v>
          </cell>
          <cell r="U82" t="str">
            <v>未婚</v>
          </cell>
          <cell r="V82" t="str">
            <v>1972-01-58</v>
          </cell>
          <cell r="W82" t="e">
            <v>#VALUE!</v>
          </cell>
        </row>
        <row r="82">
          <cell r="AF82" t="str">
            <v>4302231972015839X</v>
          </cell>
          <cell r="AG82">
            <v>13697767417</v>
          </cell>
        </row>
        <row r="82">
          <cell r="AX82" t="str">
            <v>劳务工</v>
          </cell>
          <cell r="AY82" t="str">
            <v>光华荣昌</v>
          </cell>
          <cell r="AZ82" t="str">
            <v>湘潭思泉</v>
          </cell>
        </row>
        <row r="82">
          <cell r="BB82" t="str">
            <v>劳务工-劳务发放</v>
          </cell>
        </row>
        <row r="83">
          <cell r="B83" t="str">
            <v>林虎</v>
          </cell>
          <cell r="C83">
            <v>334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41904</v>
          </cell>
          <cell r="M83">
            <v>41933</v>
          </cell>
          <cell r="N83">
            <v>32690</v>
          </cell>
          <cell r="O83">
            <v>36</v>
          </cell>
          <cell r="P83">
            <v>11</v>
          </cell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  <cell r="U83" t="str">
            <v>未婚</v>
          </cell>
          <cell r="V83" t="str">
            <v>1972-01-11</v>
          </cell>
          <cell r="W83">
            <v>53</v>
          </cell>
          <cell r="X83" t="str">
            <v>高中</v>
          </cell>
        </row>
        <row r="83">
          <cell r="AA83" t="str">
            <v>湘潭五中</v>
          </cell>
        </row>
        <row r="83">
          <cell r="AD83" t="str">
            <v>无</v>
          </cell>
          <cell r="AE83" t="str">
            <v>焊工中级</v>
          </cell>
          <cell r="AF83" t="str">
            <v>430321197201117871</v>
          </cell>
          <cell r="AG83">
            <v>15898560132</v>
          </cell>
          <cell r="AH83" t="str">
            <v>杨喜梅</v>
          </cell>
          <cell r="AI83">
            <v>15898504649</v>
          </cell>
        </row>
        <row r="83">
          <cell r="AL83" t="str">
            <v>湖南省湘潭县谭家山镇高山村黄花组</v>
          </cell>
          <cell r="AM83" t="str">
            <v>农村</v>
          </cell>
          <cell r="AN83" t="str">
            <v>湖南省株洲市天元区北京海纳川株洲公司宿舍</v>
          </cell>
          <cell r="AO83" t="str">
            <v>2016.2.1-2018.1.31
2018.02.01-2021.01.31
2021.02.01-无固定期限</v>
          </cell>
          <cell r="AP83" t="str">
            <v>——</v>
          </cell>
          <cell r="AQ83" t="e">
            <v>#VALUE!</v>
          </cell>
          <cell r="AR83" t="e">
            <v>#VALUE!</v>
          </cell>
          <cell r="AS83">
            <v>44228</v>
          </cell>
          <cell r="AT83" t="str">
            <v>无固定期限</v>
          </cell>
          <cell r="AU83" t="str">
            <v>是</v>
          </cell>
          <cell r="AV83" t="str">
            <v>4302110000675799</v>
          </cell>
          <cell r="AW83" t="str">
            <v>ZZ-DA-0094</v>
          </cell>
          <cell r="AX83" t="str">
            <v>合同工</v>
          </cell>
          <cell r="AY83" t="str">
            <v>光华荣昌</v>
          </cell>
          <cell r="AZ83" t="str">
            <v>光华荣昌</v>
          </cell>
        </row>
        <row r="83">
          <cell r="BB83" t="str">
            <v>合同工</v>
          </cell>
        </row>
        <row r="83">
          <cell r="BD83" t="str">
            <v>缺入职体检（劳务工转入）</v>
          </cell>
        </row>
        <row r="83">
          <cell r="BH83" t="e">
            <v>#N/A</v>
          </cell>
        </row>
        <row r="84">
          <cell r="B84" t="str">
            <v>易任红</v>
          </cell>
          <cell r="C84">
            <v>223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K84" t="str">
            <v>关键岗</v>
          </cell>
          <cell r="L84">
            <v>41332</v>
          </cell>
          <cell r="M84">
            <v>41339</v>
          </cell>
          <cell r="N84">
            <v>31229</v>
          </cell>
          <cell r="O84">
            <v>40</v>
          </cell>
          <cell r="P84">
            <v>12</v>
          </cell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  <cell r="U84" t="str">
            <v>未婚</v>
          </cell>
          <cell r="V84" t="str">
            <v>1966-12-11</v>
          </cell>
          <cell r="W84">
            <v>58</v>
          </cell>
          <cell r="X84" t="str">
            <v>高中</v>
          </cell>
        </row>
        <row r="84">
          <cell r="AA84" t="str">
            <v>株洲市郊区一中</v>
          </cell>
        </row>
        <row r="84">
          <cell r="AD84" t="str">
            <v>无</v>
          </cell>
          <cell r="AE84" t="str">
            <v>钳工中级</v>
          </cell>
          <cell r="AF84" t="str">
            <v>430211196612110014</v>
          </cell>
          <cell r="AG84">
            <v>15367338617</v>
          </cell>
          <cell r="AH84" t="str">
            <v>罗月娥</v>
          </cell>
          <cell r="AI84">
            <v>17373310866</v>
          </cell>
        </row>
        <row r="84">
          <cell r="AL84" t="str">
            <v>湖南省株洲市天元区新塘工区2队</v>
          </cell>
          <cell r="AM84" t="str">
            <v>城镇</v>
          </cell>
          <cell r="AN84" t="str">
            <v>湖南省株洲市天元区新泰小区13栋104号</v>
          </cell>
          <cell r="AO84" t="str">
            <v>2013.02.03-2025.02.02</v>
          </cell>
          <cell r="AP84">
            <v>45690</v>
          </cell>
          <cell r="AQ84">
            <v>-250</v>
          </cell>
          <cell r="AR84">
            <v>0</v>
          </cell>
        </row>
        <row r="84">
          <cell r="AT84" t="str">
            <v>有固定期限</v>
          </cell>
          <cell r="AU84" t="str">
            <v>是</v>
          </cell>
          <cell r="AV84" t="str">
            <v>4302990003279821</v>
          </cell>
        </row>
        <row r="84">
          <cell r="AX84" t="str">
            <v>劳务工</v>
          </cell>
          <cell r="AY84" t="str">
            <v>湘潭思泉</v>
          </cell>
          <cell r="AZ84" t="str">
            <v>湖南红海</v>
          </cell>
        </row>
        <row r="84">
          <cell r="BB84" t="str">
            <v>劳务工</v>
          </cell>
        </row>
        <row r="84">
          <cell r="BH84" t="e">
            <v>#N/A</v>
          </cell>
        </row>
        <row r="85">
          <cell r="B85" t="str">
            <v>黄翠兰</v>
          </cell>
          <cell r="C85">
            <v>25060301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45811</v>
          </cell>
        </row>
        <row r="85">
          <cell r="Q85" t="str">
            <v>女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1971-11-02</v>
          </cell>
          <cell r="W85">
            <v>53</v>
          </cell>
        </row>
        <row r="85">
          <cell r="AF85" t="str">
            <v>430321197111022684</v>
          </cell>
          <cell r="AG85" t="str">
            <v>17507323099</v>
          </cell>
        </row>
        <row r="85">
          <cell r="AL85" t="str">
            <v>湖南省湘潭县石潭镇坑山村广塘组</v>
          </cell>
        </row>
        <row r="85">
          <cell r="AX85" t="str">
            <v>劳务工</v>
          </cell>
          <cell r="AY85" t="str">
            <v>光华荣昌</v>
          </cell>
          <cell r="AZ85" t="str">
            <v>湘潭宏顺</v>
          </cell>
          <cell r="BA85">
            <v>45875</v>
          </cell>
          <cell r="BB85" t="str">
            <v>劳务工-劳务发放</v>
          </cell>
          <cell r="BC85" t="str">
            <v>退回</v>
          </cell>
        </row>
        <row r="86">
          <cell r="B86" t="str">
            <v>杨兰方</v>
          </cell>
          <cell r="C86">
            <v>25082801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45897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1966-02-24</v>
          </cell>
          <cell r="W86">
            <v>59</v>
          </cell>
        </row>
        <row r="86">
          <cell r="AF86" t="str">
            <v>430202196602244098</v>
          </cell>
          <cell r="AG86">
            <v>19207332641</v>
          </cell>
        </row>
        <row r="86">
          <cell r="AL86" t="str">
            <v>湖南省株洲市荷塘区茨中村26栋507号</v>
          </cell>
        </row>
        <row r="86">
          <cell r="AX86" t="str">
            <v>劳务工</v>
          </cell>
          <cell r="AY86" t="str">
            <v>光华荣昌</v>
          </cell>
          <cell r="AZ86" t="str">
            <v>湘潭思泉</v>
          </cell>
          <cell r="BA86" t="str">
            <v>卫伟伟介绍</v>
          </cell>
          <cell r="BB86" t="str">
            <v>劳务工-劳务发放</v>
          </cell>
        </row>
        <row r="87">
          <cell r="B87" t="str">
            <v>刘湘宇</v>
          </cell>
          <cell r="C87">
            <v>25090102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45900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1986-10-17</v>
          </cell>
          <cell r="W87">
            <v>39</v>
          </cell>
        </row>
        <row r="87">
          <cell r="AF87" t="str">
            <v>430921198610175770</v>
          </cell>
          <cell r="AG87">
            <v>19918476442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</row>
        <row r="87">
          <cell r="BB87" t="str">
            <v>劳务工-劳务发放</v>
          </cell>
        </row>
        <row r="88">
          <cell r="B88" t="str">
            <v>袁卫星</v>
          </cell>
          <cell r="C88">
            <v>25090101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45901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1971-06-15</v>
          </cell>
          <cell r="W88">
            <v>54</v>
          </cell>
        </row>
        <row r="88">
          <cell r="AF88" t="str">
            <v>430221197106151718</v>
          </cell>
          <cell r="AG88">
            <v>19973371691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</row>
        <row r="88">
          <cell r="BB88" t="str">
            <v>劳务工-劳务发放</v>
          </cell>
        </row>
        <row r="89">
          <cell r="B89" t="str">
            <v>彭新泉</v>
          </cell>
          <cell r="C89">
            <v>25090202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45903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1966-04-09</v>
          </cell>
          <cell r="W89">
            <v>59</v>
          </cell>
        </row>
        <row r="89">
          <cell r="AF89" t="str">
            <v>430223196604094531</v>
          </cell>
          <cell r="AG89">
            <v>13100237679</v>
          </cell>
        </row>
        <row r="89">
          <cell r="AX89" t="str">
            <v>劳务工</v>
          </cell>
          <cell r="AY89" t="str">
            <v>光华荣昌</v>
          </cell>
          <cell r="AZ89" t="str">
            <v>湘潭思泉</v>
          </cell>
        </row>
        <row r="89">
          <cell r="BB89" t="str">
            <v>劳务工-劳务发放</v>
          </cell>
        </row>
        <row r="90">
          <cell r="B90" t="str">
            <v>黄亚英</v>
          </cell>
          <cell r="C90">
            <v>25090401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45904</v>
          </cell>
        </row>
        <row r="90">
          <cell r="Q90" t="str">
            <v>女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1976-03-04</v>
          </cell>
          <cell r="W90">
            <v>49</v>
          </cell>
        </row>
        <row r="90">
          <cell r="AF90" t="str">
            <v>350321197603040088</v>
          </cell>
          <cell r="AG90">
            <v>15197382346</v>
          </cell>
        </row>
        <row r="90">
          <cell r="AX90" t="str">
            <v>劳务工</v>
          </cell>
          <cell r="AY90" t="str">
            <v>光华荣昌</v>
          </cell>
          <cell r="AZ90" t="str">
            <v>湘潭思泉</v>
          </cell>
        </row>
        <row r="90">
          <cell r="BB90" t="str">
            <v>劳务工-劳务发放</v>
          </cell>
        </row>
        <row r="91">
          <cell r="B91" t="str">
            <v>陈夏军</v>
          </cell>
          <cell r="C91">
            <v>25090503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45905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1984-05-25</v>
          </cell>
          <cell r="W91">
            <v>41</v>
          </cell>
        </row>
        <row r="91">
          <cell r="AF91" t="str">
            <v>430321198405258339</v>
          </cell>
          <cell r="AG91">
            <v>13762230526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</row>
        <row r="91">
          <cell r="BB91" t="str">
            <v>劳务工-劳务发放</v>
          </cell>
        </row>
        <row r="92">
          <cell r="B92" t="str">
            <v>胡平根</v>
          </cell>
          <cell r="C92">
            <v>25090806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45908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1970-05-05</v>
          </cell>
          <cell r="W92">
            <v>55</v>
          </cell>
        </row>
        <row r="92">
          <cell r="AF92" t="str">
            <v>362426197005051837</v>
          </cell>
          <cell r="AG92">
            <v>13873376185</v>
          </cell>
        </row>
        <row r="92">
          <cell r="AX92" t="str">
            <v>劳务工</v>
          </cell>
          <cell r="AY92" t="str">
            <v>光华荣昌</v>
          </cell>
          <cell r="AZ92" t="str">
            <v>湘潭思泉</v>
          </cell>
        </row>
        <row r="92">
          <cell r="BB92" t="str">
            <v>劳务工-劳务发放</v>
          </cell>
        </row>
        <row r="93">
          <cell r="B93" t="str">
            <v>石素平</v>
          </cell>
          <cell r="C93">
            <v>25090802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45909</v>
          </cell>
        </row>
        <row r="93">
          <cell r="Q93" t="str">
            <v>女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1977-10-17</v>
          </cell>
          <cell r="W93">
            <v>48</v>
          </cell>
        </row>
        <row r="93">
          <cell r="AF93" t="str">
            <v>430281197710179027</v>
          </cell>
          <cell r="AG93">
            <v>16607418290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</row>
        <row r="93">
          <cell r="BB93" t="str">
            <v>劳务工-劳务发放</v>
          </cell>
        </row>
        <row r="94">
          <cell r="B94" t="str">
            <v>陈迪</v>
          </cell>
          <cell r="C94">
            <v>25091201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45912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1995-04-13</v>
          </cell>
          <cell r="W94">
            <v>30</v>
          </cell>
        </row>
        <row r="94">
          <cell r="AF94" t="str">
            <v>430221199504130831</v>
          </cell>
          <cell r="AG94">
            <v>18229714572</v>
          </cell>
        </row>
        <row r="94">
          <cell r="AX94" t="str">
            <v>劳务工</v>
          </cell>
          <cell r="AY94" t="str">
            <v>光华荣昌</v>
          </cell>
          <cell r="AZ94" t="str">
            <v>湘潭思泉</v>
          </cell>
        </row>
        <row r="94">
          <cell r="BB94" t="str">
            <v>劳务工-劳务发放</v>
          </cell>
        </row>
        <row r="95">
          <cell r="B95" t="str">
            <v>李立群</v>
          </cell>
          <cell r="C95">
            <v>25191202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45912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1974-10-18</v>
          </cell>
          <cell r="W95">
            <v>51</v>
          </cell>
        </row>
        <row r="95">
          <cell r="AF95" t="str">
            <v>430221197410180038</v>
          </cell>
          <cell r="AG95">
            <v>18973343201</v>
          </cell>
        </row>
        <row r="95">
          <cell r="AX95" t="str">
            <v>劳务工</v>
          </cell>
          <cell r="AY95" t="str">
            <v>光华荣昌</v>
          </cell>
          <cell r="AZ95" t="str">
            <v>湘潭思泉</v>
          </cell>
        </row>
        <row r="95">
          <cell r="BB95" t="str">
            <v>劳务工-劳务发放</v>
          </cell>
        </row>
        <row r="96">
          <cell r="B96" t="str">
            <v>周兵湘</v>
          </cell>
          <cell r="C96" t="str">
            <v>25091401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45914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1971-10-14</v>
          </cell>
          <cell r="W96">
            <v>54</v>
          </cell>
        </row>
        <row r="96">
          <cell r="AF96" t="str">
            <v>430521197110143098</v>
          </cell>
          <cell r="AG96">
            <v>13272207751</v>
          </cell>
        </row>
        <row r="96">
          <cell r="AX96" t="str">
            <v>劳务工</v>
          </cell>
          <cell r="AY96" t="str">
            <v>光华荣昌</v>
          </cell>
          <cell r="AZ96" t="str">
            <v>湘潭思泉</v>
          </cell>
        </row>
        <row r="96">
          <cell r="BB96" t="str">
            <v>劳务工-劳务发放</v>
          </cell>
        </row>
        <row r="97">
          <cell r="B97" t="str">
            <v>陈连湘</v>
          </cell>
          <cell r="C97" t="str">
            <v>25091402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45914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1999-04-16</v>
          </cell>
          <cell r="W97">
            <v>26</v>
          </cell>
        </row>
        <row r="97">
          <cell r="AF97" t="str">
            <v>430321199904163734</v>
          </cell>
          <cell r="AG97">
            <v>15073287530</v>
          </cell>
        </row>
        <row r="97">
          <cell r="AX97" t="str">
            <v>劳务工</v>
          </cell>
          <cell r="AY97" t="str">
            <v>光华荣昌</v>
          </cell>
          <cell r="AZ97" t="str">
            <v>湘潭思泉</v>
          </cell>
        </row>
        <row r="97">
          <cell r="BB97" t="str">
            <v>劳务工-劳务发放</v>
          </cell>
        </row>
        <row r="98">
          <cell r="B98" t="str">
            <v>吴旺宇</v>
          </cell>
          <cell r="C98" t="str">
            <v>25091703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45917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2001-02-22</v>
          </cell>
          <cell r="W98">
            <v>24</v>
          </cell>
        </row>
        <row r="98">
          <cell r="AF98" t="str">
            <v>43022120010222753X</v>
          </cell>
          <cell r="AG98">
            <v>15570763010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</row>
        <row r="98">
          <cell r="BB98" t="str">
            <v>劳务工-劳务发放</v>
          </cell>
        </row>
        <row r="99">
          <cell r="B99" t="str">
            <v>孙鸿岩</v>
          </cell>
          <cell r="C99" t="str">
            <v>25091901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45919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1996-08-08</v>
          </cell>
          <cell r="W99">
            <v>29</v>
          </cell>
        </row>
        <row r="99">
          <cell r="AF99" t="str">
            <v>37290119960808871x</v>
          </cell>
          <cell r="AG99">
            <v>18229954019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</row>
        <row r="99">
          <cell r="BB99" t="str">
            <v>劳务工-劳务发放</v>
          </cell>
        </row>
        <row r="100">
          <cell r="B100" t="str">
            <v>罗晚花</v>
          </cell>
          <cell r="C100" t="str">
            <v>25092101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45921</v>
          </cell>
        </row>
        <row r="100">
          <cell r="Q100" t="str">
            <v>女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1980-02-21</v>
          </cell>
          <cell r="W100">
            <v>45</v>
          </cell>
        </row>
        <row r="100">
          <cell r="AF100" t="str">
            <v>432524198002215424</v>
          </cell>
          <cell r="AG100">
            <v>13043689104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</row>
        <row r="100">
          <cell r="BB100" t="str">
            <v>劳务工-劳务发放</v>
          </cell>
        </row>
        <row r="101">
          <cell r="B101" t="str">
            <v>任勇</v>
          </cell>
          <cell r="C101">
            <v>25092301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45923</v>
          </cell>
        </row>
        <row r="101">
          <cell r="Q101" t="str">
            <v>男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1989-01-05</v>
          </cell>
          <cell r="W101">
            <v>36</v>
          </cell>
        </row>
        <row r="101">
          <cell r="AF101" t="str">
            <v>430321198901054116</v>
          </cell>
          <cell r="AG101">
            <v>15292155233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湘潭思泉</v>
          </cell>
        </row>
        <row r="101">
          <cell r="BB101" t="str">
            <v>劳务工-劳务发放</v>
          </cell>
        </row>
        <row r="102">
          <cell r="B102" t="str">
            <v>康嵩</v>
          </cell>
          <cell r="C102">
            <v>25092501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45925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1973-12-13</v>
          </cell>
          <cell r="W102">
            <v>51</v>
          </cell>
        </row>
        <row r="102">
          <cell r="AF102" t="str">
            <v>430202197312130011</v>
          </cell>
          <cell r="AG102">
            <v>15773312450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湘潭思泉</v>
          </cell>
        </row>
        <row r="103">
          <cell r="B103" t="str">
            <v>张定华</v>
          </cell>
          <cell r="C103">
            <v>25092701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发泡操作工</v>
          </cell>
        </row>
        <row r="103">
          <cell r="L103">
            <v>45927</v>
          </cell>
        </row>
        <row r="103">
          <cell r="AF103" t="str">
            <v>430321197302232617</v>
          </cell>
          <cell r="AG103">
            <v>13786212089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湘潭思泉</v>
          </cell>
        </row>
        <row r="104">
          <cell r="B104" t="str">
            <v>章志华</v>
          </cell>
          <cell r="C104">
            <v>28092901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45929</v>
          </cell>
        </row>
        <row r="104">
          <cell r="AF104" t="str">
            <v>430382200102103076</v>
          </cell>
          <cell r="AG104">
            <v>16670320003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湘潭思泉</v>
          </cell>
        </row>
        <row r="105">
          <cell r="B105" t="str">
            <v>吴鑫</v>
          </cell>
          <cell r="C105">
            <v>25092902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45929</v>
          </cell>
        </row>
        <row r="105">
          <cell r="AF105" t="str">
            <v>430481200807150293</v>
          </cell>
          <cell r="AG105">
            <v>18390268022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湘潭思泉</v>
          </cell>
        </row>
        <row r="106">
          <cell r="B106" t="str">
            <v>雍期望</v>
          </cell>
          <cell r="C106">
            <v>402</v>
          </cell>
          <cell r="D106" t="str">
            <v>间接</v>
          </cell>
          <cell r="E106" t="str">
            <v>蓝领</v>
          </cell>
          <cell r="F106" t="str">
            <v>生产制造部</v>
          </cell>
          <cell r="G106" t="str">
            <v>焊接车间</v>
          </cell>
          <cell r="H106" t="str">
            <v>焊接普工</v>
          </cell>
        </row>
        <row r="106">
          <cell r="J106" t="str">
            <v>班长</v>
          </cell>
          <cell r="K106" t="str">
            <v>关键岗</v>
          </cell>
          <cell r="L106">
            <v>42602</v>
          </cell>
          <cell r="M106">
            <v>42733</v>
          </cell>
          <cell r="N106">
            <v>35612</v>
          </cell>
          <cell r="O106">
            <v>28</v>
          </cell>
          <cell r="P106">
            <v>9</v>
          </cell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  <cell r="U106" t="str">
            <v>已婚</v>
          </cell>
          <cell r="V106" t="str">
            <v>1980-11-19</v>
          </cell>
          <cell r="W106">
            <v>44</v>
          </cell>
          <cell r="X106" t="str">
            <v>高中</v>
          </cell>
        </row>
        <row r="106">
          <cell r="Z106" t="str">
            <v>铣工</v>
          </cell>
          <cell r="AA106" t="str">
            <v>南言公司技工学校</v>
          </cell>
          <cell r="AB106" t="str">
            <v>1996.9-1999.6</v>
          </cell>
        </row>
        <row r="106">
          <cell r="AD106" t="str">
            <v>中级</v>
          </cell>
          <cell r="AE106" t="str">
            <v>焊工中级</v>
          </cell>
          <cell r="AF106" t="str">
            <v>43032119801119001X</v>
          </cell>
          <cell r="AG106">
            <v>18373217802</v>
          </cell>
          <cell r="AH106" t="str">
            <v>彭红</v>
          </cell>
          <cell r="AI106">
            <v>17752807801</v>
          </cell>
          <cell r="AJ106" t="str">
            <v>79882394@qq.com</v>
          </cell>
          <cell r="AK106">
            <v>79882394</v>
          </cell>
          <cell r="AL106" t="str">
            <v>湖南省湘潭县易俗河镇花果山居委会</v>
          </cell>
          <cell r="AM106" t="str">
            <v>城镇</v>
          </cell>
          <cell r="AN106" t="str">
            <v>湖南省湘潭县易俗河镇牛头岭社区78号</v>
          </cell>
          <cell r="AO106" t="str">
            <v>2017.05.01-2020.04.30
2020.05.01-2023.04.30 2023.04.30-无固定期限</v>
          </cell>
          <cell r="AP106" t="str">
            <v>——</v>
          </cell>
          <cell r="AQ106" t="e">
            <v>#VALUE!</v>
          </cell>
          <cell r="AR106" t="e">
            <v>#VALUE!</v>
          </cell>
          <cell r="AS106">
            <v>45047</v>
          </cell>
          <cell r="AT106" t="str">
            <v>无固定期限</v>
          </cell>
          <cell r="AU106" t="str">
            <v>是</v>
          </cell>
          <cell r="AV106" t="str">
            <v>4302110000689025</v>
          </cell>
          <cell r="AW106" t="str">
            <v>ZZ-DA-0208</v>
          </cell>
          <cell r="AX106" t="str">
            <v>合同工</v>
          </cell>
          <cell r="AY106" t="str">
            <v>光华荣昌</v>
          </cell>
          <cell r="AZ106" t="str">
            <v>光华荣昌</v>
          </cell>
          <cell r="BA106" t="str">
            <v>中级工</v>
          </cell>
          <cell r="BB106" t="str">
            <v>合同工</v>
          </cell>
        </row>
        <row r="106">
          <cell r="BH106" t="e">
            <v>#N/A</v>
          </cell>
        </row>
        <row r="107">
          <cell r="B107" t="str">
            <v>邹文祥</v>
          </cell>
          <cell r="C107">
            <v>281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焊接车间</v>
          </cell>
          <cell r="H107" t="str">
            <v>焊工</v>
          </cell>
        </row>
        <row r="107">
          <cell r="K107" t="str">
            <v>关键岗</v>
          </cell>
          <cell r="L107">
            <v>42262</v>
          </cell>
          <cell r="M107">
            <v>42291</v>
          </cell>
          <cell r="N107">
            <v>39630</v>
          </cell>
          <cell r="O107">
            <v>17</v>
          </cell>
          <cell r="P107">
            <v>10</v>
          </cell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1989-07-11</v>
          </cell>
          <cell r="W107">
            <v>36</v>
          </cell>
          <cell r="X107" t="str">
            <v>中专</v>
          </cell>
        </row>
        <row r="107">
          <cell r="Z107" t="str">
            <v>化工机械</v>
          </cell>
          <cell r="AA107" t="str">
            <v>湖南化工职业技术学院</v>
          </cell>
        </row>
        <row r="107">
          <cell r="AD107" t="str">
            <v>焊工/中级</v>
          </cell>
          <cell r="AE107" t="str">
            <v>焊工中级</v>
          </cell>
          <cell r="AF107" t="str">
            <v>430221198907110814</v>
          </cell>
          <cell r="AG107">
            <v>18973343121</v>
          </cell>
          <cell r="AH107" t="str">
            <v>邹建辉</v>
          </cell>
          <cell r="AI107">
            <v>15973310329</v>
          </cell>
        </row>
        <row r="107">
          <cell r="AL107" t="str">
            <v>湖南省株洲市渌口区朱亭镇政花村北冲组10号</v>
          </cell>
          <cell r="AM107" t="str">
            <v>农村</v>
          </cell>
          <cell r="AN107" t="str">
            <v>湖南省株洲市荷塘区桂花街道新塘路兰天一村二栋506号</v>
          </cell>
          <cell r="AO107" t="str">
            <v>2016.5.3-2018.5.2
2018.05.03-2021.05.02
2021.05.03-无固定期限</v>
          </cell>
          <cell r="AP107" t="str">
            <v>——</v>
          </cell>
          <cell r="AQ107" t="e">
            <v>#VALUE!</v>
          </cell>
          <cell r="AR107" t="e">
            <v>#VALUE!</v>
          </cell>
          <cell r="AS107">
            <v>44319</v>
          </cell>
          <cell r="AT107" t="str">
            <v>无固定期限</v>
          </cell>
          <cell r="AU107" t="str">
            <v>是</v>
          </cell>
          <cell r="AV107" t="str">
            <v>4302110000678097</v>
          </cell>
          <cell r="AW107" t="str">
            <v>ZZ-DA-0103</v>
          </cell>
          <cell r="AX107" t="str">
            <v>合同工</v>
          </cell>
          <cell r="AY107" t="str">
            <v>光华荣昌</v>
          </cell>
          <cell r="AZ107" t="str">
            <v>湖南鑫起</v>
          </cell>
          <cell r="BA107" t="str">
            <v>中级工</v>
          </cell>
          <cell r="BB107" t="str">
            <v>合同工</v>
          </cell>
        </row>
        <row r="107">
          <cell r="BD107" t="str">
            <v>缺入职体检（劳务工转入）</v>
          </cell>
        </row>
        <row r="107">
          <cell r="BH107" t="e">
            <v>#N/A</v>
          </cell>
        </row>
        <row r="108">
          <cell r="B108" t="str">
            <v>张周</v>
          </cell>
          <cell r="C108">
            <v>505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焊接车间</v>
          </cell>
          <cell r="H108" t="str">
            <v>焊工</v>
          </cell>
        </row>
        <row r="108">
          <cell r="K108" t="str">
            <v>关键岗</v>
          </cell>
          <cell r="L108">
            <v>42665</v>
          </cell>
          <cell r="M108">
            <v>42725</v>
          </cell>
          <cell r="N108">
            <v>42665</v>
          </cell>
          <cell r="O108">
            <v>8</v>
          </cell>
          <cell r="P108">
            <v>8</v>
          </cell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  <cell r="U108" t="str">
            <v>未婚</v>
          </cell>
          <cell r="V108" t="str">
            <v>1999-08-30</v>
          </cell>
          <cell r="W108">
            <v>26</v>
          </cell>
          <cell r="X108" t="str">
            <v>大专</v>
          </cell>
        </row>
        <row r="108">
          <cell r="Z108" t="str">
            <v>机械制造与自动化（数控技术方向）</v>
          </cell>
          <cell r="AA108" t="str">
            <v>国家开放大学</v>
          </cell>
          <cell r="AB108">
            <v>43131</v>
          </cell>
          <cell r="AC108" t="str">
            <v>开放教育</v>
          </cell>
          <cell r="AD108" t="str">
            <v>焊工/工具/四级/中级技能</v>
          </cell>
          <cell r="AE108" t="str">
            <v>焊工中级</v>
          </cell>
          <cell r="AF108" t="str">
            <v>430321199908306237</v>
          </cell>
          <cell r="AG108" t="str">
            <v>15675218603</v>
          </cell>
          <cell r="AH108" t="str">
            <v>何梅</v>
          </cell>
          <cell r="AI108">
            <v>15707339498</v>
          </cell>
        </row>
        <row r="108">
          <cell r="AK108" t="str">
            <v>2796134290</v>
          </cell>
          <cell r="AL108" t="str">
            <v>湖南省湘潭县锦石乡清塘村枫树组</v>
          </cell>
          <cell r="AM108" t="str">
            <v>农村</v>
          </cell>
          <cell r="AN108" t="str">
            <v>湖南省株洲市天元区北京海纳川株洲公司宿舍610</v>
          </cell>
          <cell r="AO108" t="str">
            <v>2018.02.01-2021.01.31
2021.02.01-2024.01.31</v>
          </cell>
          <cell r="AP108" t="str">
            <v>——</v>
          </cell>
          <cell r="AQ108" t="e">
            <v>#VALUE!</v>
          </cell>
          <cell r="AR108" t="e">
            <v>#VALUE!</v>
          </cell>
          <cell r="AS108">
            <v>44228</v>
          </cell>
          <cell r="AT108" t="str">
            <v>无固定期限</v>
          </cell>
          <cell r="AU108" t="str">
            <v>是</v>
          </cell>
          <cell r="AV108" t="str">
            <v>4302110000705401</v>
          </cell>
          <cell r="AW108" t="str">
            <v>ZZ-DA-0217</v>
          </cell>
          <cell r="AX108" t="str">
            <v>合同工</v>
          </cell>
          <cell r="AY108" t="str">
            <v>光华荣昌</v>
          </cell>
          <cell r="AZ108" t="str">
            <v>湖南鑫起</v>
          </cell>
          <cell r="BA108" t="str">
            <v>中级工</v>
          </cell>
          <cell r="BB108" t="str">
            <v>合同工</v>
          </cell>
        </row>
        <row r="108">
          <cell r="BH108" t="e">
            <v>#N/A</v>
          </cell>
        </row>
        <row r="109">
          <cell r="B109" t="str">
            <v>谭刚</v>
          </cell>
          <cell r="C109">
            <v>416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焊接车间</v>
          </cell>
          <cell r="H109" t="str">
            <v>焊工</v>
          </cell>
        </row>
        <row r="109">
          <cell r="K109" t="str">
            <v>关键岗</v>
          </cell>
          <cell r="L109">
            <v>43292</v>
          </cell>
          <cell r="M109">
            <v>43301</v>
          </cell>
          <cell r="N109">
            <v>40360</v>
          </cell>
          <cell r="O109">
            <v>15</v>
          </cell>
          <cell r="P109">
            <v>7</v>
          </cell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  <cell r="U109" t="str">
            <v>已婚</v>
          </cell>
          <cell r="V109" t="str">
            <v>1993-10-02</v>
          </cell>
          <cell r="W109">
            <v>32</v>
          </cell>
          <cell r="X109" t="str">
            <v>中专</v>
          </cell>
        </row>
        <row r="109">
          <cell r="Z109" t="str">
            <v>机电一体化</v>
          </cell>
          <cell r="AA109" t="str">
            <v>株洲第一职业技术学院</v>
          </cell>
          <cell r="AB109">
            <v>40724</v>
          </cell>
        </row>
        <row r="109">
          <cell r="AD109" t="str">
            <v>无</v>
          </cell>
          <cell r="AE109" t="str">
            <v>焊工中级</v>
          </cell>
          <cell r="AF109" t="str">
            <v>430223199310026510</v>
          </cell>
          <cell r="AG109">
            <v>18932127008</v>
          </cell>
          <cell r="AH109" t="str">
            <v>沈力</v>
          </cell>
          <cell r="AI109">
            <v>15200483851</v>
          </cell>
        </row>
        <row r="109">
          <cell r="AK109">
            <v>499076282</v>
          </cell>
          <cell r="AL109" t="str">
            <v>湖南省攸县莲塘坳镇新华村谭家组谭家016号</v>
          </cell>
          <cell r="AM109" t="str">
            <v>农村</v>
          </cell>
          <cell r="AN109" t="str">
            <v>湖南省株洲市荷塘区金沟山路栗枫小区501号</v>
          </cell>
          <cell r="AO109" t="str">
            <v>2019.12.01-2022.11.30
2022.10.01-2025.11.30</v>
          </cell>
          <cell r="AP109">
            <v>45991</v>
          </cell>
          <cell r="AQ109">
            <v>51</v>
          </cell>
          <cell r="AR109">
            <v>1</v>
          </cell>
          <cell r="AS109">
            <v>44896</v>
          </cell>
          <cell r="AT109" t="str">
            <v>有固定期限</v>
          </cell>
          <cell r="AU109" t="str">
            <v>是</v>
          </cell>
          <cell r="AV109" t="str">
            <v>4302110000746572</v>
          </cell>
          <cell r="AW109" t="str">
            <v>ZZ-DA-0234</v>
          </cell>
          <cell r="AX109" t="str">
            <v>合同工</v>
          </cell>
          <cell r="AY109" t="str">
            <v>光华荣昌</v>
          </cell>
          <cell r="AZ109" t="str">
            <v>光华荣昌</v>
          </cell>
          <cell r="BA109" t="str">
            <v>2019年12月转正式合同工</v>
          </cell>
          <cell r="BB109" t="str">
            <v>合同工</v>
          </cell>
        </row>
        <row r="109">
          <cell r="BD109" t="str">
            <v>缺入职体检（劳务工转入）</v>
          </cell>
        </row>
        <row r="109">
          <cell r="BH109" t="e">
            <v>#N/A</v>
          </cell>
        </row>
        <row r="110">
          <cell r="B110" t="str">
            <v>霍海涛</v>
          </cell>
          <cell r="C110">
            <v>345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焊接车间</v>
          </cell>
          <cell r="H110" t="str">
            <v>焊工</v>
          </cell>
        </row>
        <row r="110">
          <cell r="K110" t="str">
            <v>关键岗</v>
          </cell>
          <cell r="L110">
            <v>41463</v>
          </cell>
          <cell r="M110">
            <v>41494</v>
          </cell>
          <cell r="N110">
            <v>33786</v>
          </cell>
          <cell r="O110">
            <v>33</v>
          </cell>
          <cell r="P110">
            <v>12</v>
          </cell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  <cell r="U110" t="str">
            <v>已婚</v>
          </cell>
          <cell r="V110" t="str">
            <v>1973-09-17</v>
          </cell>
          <cell r="W110">
            <v>52</v>
          </cell>
          <cell r="X110" t="str">
            <v>高中</v>
          </cell>
        </row>
        <row r="110">
          <cell r="Z110" t="str">
            <v>机械</v>
          </cell>
          <cell r="AA110" t="str">
            <v>黑龙江省友谊县职业高中</v>
          </cell>
        </row>
        <row r="110">
          <cell r="AE110" t="str">
            <v>焊工中级</v>
          </cell>
          <cell r="AF110" t="str">
            <v>230834197309170879</v>
          </cell>
          <cell r="AG110">
            <v>13787332623</v>
          </cell>
          <cell r="AH110" t="str">
            <v>陈粤</v>
          </cell>
          <cell r="AI110">
            <v>15873353058</v>
          </cell>
        </row>
        <row r="110">
          <cell r="AL110" t="str">
            <v>黑龙江省友谊县风岗镇有利村6组14号</v>
          </cell>
          <cell r="AM110" t="str">
            <v>农村</v>
          </cell>
          <cell r="AN110" t="str">
            <v>湖南省株洲市石峰区响石岭街道杉木塘社区圣华名城19栋二单元415号</v>
          </cell>
          <cell r="AO110" t="str">
            <v>2015.05.01-2017.04.30
2017.05.01-2020.04.30
2020.05.01-无固定期限</v>
          </cell>
          <cell r="AP110" t="str">
            <v>——</v>
          </cell>
          <cell r="AQ110" t="e">
            <v>#VALUE!</v>
          </cell>
          <cell r="AR110" t="e">
            <v>#VALUE!</v>
          </cell>
          <cell r="AS110">
            <v>43952</v>
          </cell>
          <cell r="AT110" t="str">
            <v>无固定期限</v>
          </cell>
          <cell r="AU110" t="str">
            <v>是</v>
          </cell>
          <cell r="AV110" t="str">
            <v>4302110000670460</v>
          </cell>
          <cell r="AW110" t="str">
            <v>ZZ-DA-0123</v>
          </cell>
          <cell r="AX110" t="str">
            <v>合同工</v>
          </cell>
          <cell r="AY110" t="str">
            <v>光华荣昌</v>
          </cell>
          <cell r="AZ110" t="str">
            <v>湖南红海</v>
          </cell>
        </row>
        <row r="110">
          <cell r="BB110" t="str">
            <v>合同工</v>
          </cell>
        </row>
        <row r="110">
          <cell r="BH110" t="e">
            <v>#N/A</v>
          </cell>
        </row>
        <row r="111">
          <cell r="B111" t="str">
            <v>邹明旺</v>
          </cell>
          <cell r="C111">
            <v>696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焊接车间</v>
          </cell>
          <cell r="H111" t="str">
            <v>焊工</v>
          </cell>
        </row>
        <row r="111">
          <cell r="K111" t="str">
            <v>关键岗</v>
          </cell>
          <cell r="L111">
            <v>43551</v>
          </cell>
          <cell r="M111">
            <v>43582</v>
          </cell>
          <cell r="N111">
            <v>39995</v>
          </cell>
          <cell r="O111">
            <v>16</v>
          </cell>
          <cell r="P111">
            <v>6</v>
          </cell>
          <cell r="Q111" t="str">
            <v>男</v>
          </cell>
          <cell r="R111" t="str">
            <v>汉</v>
          </cell>
          <cell r="S111" t="str">
            <v>群众</v>
          </cell>
          <cell r="T111" t="str">
            <v>否</v>
          </cell>
          <cell r="U111" t="str">
            <v>已婚</v>
          </cell>
          <cell r="V111" t="str">
            <v>1987-12-12</v>
          </cell>
          <cell r="W111">
            <v>37</v>
          </cell>
          <cell r="X111" t="str">
            <v>大专</v>
          </cell>
        </row>
        <row r="111">
          <cell r="Z111" t="str">
            <v>机电一体化技术</v>
          </cell>
          <cell r="AA111" t="str">
            <v>娄底职业技术学院</v>
          </cell>
          <cell r="AB111">
            <v>39994</v>
          </cell>
          <cell r="AC111" t="str">
            <v>全日制</v>
          </cell>
          <cell r="AD111" t="str">
            <v>五级/初级技能</v>
          </cell>
          <cell r="AE111" t="str">
            <v>焊工中级</v>
          </cell>
          <cell r="AF111" t="str">
            <v>43022119871212081X</v>
          </cell>
          <cell r="AG111">
            <v>15115319345</v>
          </cell>
          <cell r="AH111" t="str">
            <v>宋佩</v>
          </cell>
          <cell r="AI111">
            <v>13707339762</v>
          </cell>
        </row>
        <row r="111">
          <cell r="AL111" t="str">
            <v>湖南省株洲县朱亭镇黄龙村太塘组02号</v>
          </cell>
          <cell r="AM111" t="str">
            <v>农村</v>
          </cell>
          <cell r="AN111" t="str">
            <v>湖南省株洲市天元区栗雨香堤8栋2905号</v>
          </cell>
          <cell r="AO111" t="str">
            <v>2019.12.01-2022.11.30
2022.10.01-2025.11.30</v>
          </cell>
          <cell r="AP111">
            <v>45991</v>
          </cell>
          <cell r="AQ111">
            <v>51</v>
          </cell>
          <cell r="AR111">
            <v>1</v>
          </cell>
          <cell r="AS111">
            <v>44896</v>
          </cell>
          <cell r="AT111" t="str">
            <v>有固定期限</v>
          </cell>
          <cell r="AU111" t="str">
            <v>是</v>
          </cell>
          <cell r="AV111" t="str">
            <v>4302110000746573</v>
          </cell>
          <cell r="AW111" t="str">
            <v>ZZ-DA-0233</v>
          </cell>
          <cell r="AX111" t="str">
            <v>合同工</v>
          </cell>
          <cell r="AY111" t="str">
            <v>光华荣昌</v>
          </cell>
          <cell r="AZ111" t="str">
            <v>光华荣昌</v>
          </cell>
          <cell r="BA111" t="str">
            <v>初级工</v>
          </cell>
          <cell r="BB111" t="str">
            <v>合同工</v>
          </cell>
        </row>
        <row r="111">
          <cell r="BH111" t="e">
            <v>#N/A</v>
          </cell>
        </row>
        <row r="112">
          <cell r="B112" t="str">
            <v>伍志强</v>
          </cell>
          <cell r="C112">
            <v>649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焊接车间</v>
          </cell>
          <cell r="H112" t="str">
            <v>焊接普工</v>
          </cell>
        </row>
        <row r="112">
          <cell r="L112">
            <v>43242</v>
          </cell>
          <cell r="M112">
            <v>43242</v>
          </cell>
          <cell r="N112">
            <v>33420</v>
          </cell>
          <cell r="O112">
            <v>34</v>
          </cell>
          <cell r="P112">
            <v>7</v>
          </cell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  <cell r="U112" t="str">
            <v>已婚</v>
          </cell>
          <cell r="V112" t="str">
            <v>1974-11-23</v>
          </cell>
          <cell r="W112">
            <v>50</v>
          </cell>
          <cell r="X112" t="str">
            <v>初中</v>
          </cell>
        </row>
        <row r="112">
          <cell r="AD112" t="str">
            <v>无</v>
          </cell>
          <cell r="AE112" t="str">
            <v>焊工中级</v>
          </cell>
          <cell r="AF112" t="str">
            <v>430321197411238575</v>
          </cell>
          <cell r="AG112">
            <v>13397329225</v>
          </cell>
          <cell r="AH112" t="str">
            <v>许进香</v>
          </cell>
          <cell r="AI112">
            <v>13357525535</v>
          </cell>
        </row>
        <row r="112">
          <cell r="AL112" t="str">
            <v>湖南省湘潭县云湖桥镇七里居委会1号</v>
          </cell>
          <cell r="AM112" t="str">
            <v>城镇</v>
          </cell>
          <cell r="AN112" t="str">
            <v>湖南省湘潭县云湖桥镇七里居委会1号</v>
          </cell>
          <cell r="AO112" t="str">
            <v>2018.05.22-2021.05.21
2018/6/1-2024/5/31      2024.06.01-2027.05.31</v>
          </cell>
          <cell r="AP112">
            <v>46538</v>
          </cell>
          <cell r="AQ112">
            <v>598</v>
          </cell>
          <cell r="AR112">
            <v>1</v>
          </cell>
        </row>
        <row r="112">
          <cell r="AT112" t="str">
            <v>有固定期限</v>
          </cell>
          <cell r="AU112" t="str">
            <v>是</v>
          </cell>
          <cell r="AV112" t="str">
            <v>4302990003281539</v>
          </cell>
        </row>
        <row r="112">
          <cell r="AX112" t="str">
            <v>劳务工</v>
          </cell>
          <cell r="AY112" t="str">
            <v>诚展</v>
          </cell>
          <cell r="AZ112" t="str">
            <v>光华荣昌</v>
          </cell>
        </row>
        <row r="112">
          <cell r="BB112" t="str">
            <v>劳务工</v>
          </cell>
        </row>
        <row r="112">
          <cell r="BH112" t="e">
            <v>#N/A</v>
          </cell>
        </row>
        <row r="113">
          <cell r="B113" t="str">
            <v>范文榜</v>
          </cell>
          <cell r="C113">
            <v>321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焊接车间</v>
          </cell>
          <cell r="H113" t="str">
            <v>焊接普工</v>
          </cell>
        </row>
        <row r="113">
          <cell r="L113">
            <v>42070</v>
          </cell>
          <cell r="M113">
            <v>42100</v>
          </cell>
          <cell r="N113">
            <v>36342</v>
          </cell>
          <cell r="O113">
            <v>26</v>
          </cell>
          <cell r="P113">
            <v>10</v>
          </cell>
          <cell r="Q113" t="str">
            <v>男</v>
          </cell>
          <cell r="R113" t="str">
            <v>汉</v>
          </cell>
          <cell r="S113" t="str">
            <v>群众</v>
          </cell>
          <cell r="T113" t="str">
            <v>否</v>
          </cell>
          <cell r="U113" t="str">
            <v>已婚</v>
          </cell>
          <cell r="V113" t="str">
            <v>1981-05-30</v>
          </cell>
          <cell r="W113">
            <v>44</v>
          </cell>
          <cell r="X113" t="str">
            <v>中专</v>
          </cell>
        </row>
        <row r="113">
          <cell r="Z113" t="str">
            <v>中英文文秘</v>
          </cell>
          <cell r="AA113" t="str">
            <v>湖北省荆州师范学院</v>
          </cell>
          <cell r="AB113">
            <v>37073</v>
          </cell>
        </row>
        <row r="113">
          <cell r="AD113" t="str">
            <v>无</v>
          </cell>
          <cell r="AE113" t="str">
            <v>焊工中级</v>
          </cell>
          <cell r="AF113" t="str">
            <v>429006198105306331</v>
          </cell>
          <cell r="AG113">
            <v>13574272668</v>
          </cell>
          <cell r="AH113" t="str">
            <v>洪燕</v>
          </cell>
          <cell r="AI113">
            <v>13667438716</v>
          </cell>
        </row>
        <row r="113">
          <cell r="AL113" t="str">
            <v>湖南省攸县山乡武佳龙村岭上场组岭上场031号</v>
          </cell>
          <cell r="AM113" t="str">
            <v>农村</v>
          </cell>
          <cell r="AN113" t="str">
            <v>湖南省株洲市天元区中房天玺湾11栋3301号</v>
          </cell>
          <cell r="AO113" t="str">
            <v>2016.5.3-2018.5.2
2018.05.03-2021.05.02
2021.05.03-无固定期限</v>
          </cell>
          <cell r="AP113" t="str">
            <v>——</v>
          </cell>
          <cell r="AQ113" t="e">
            <v>#VALUE!</v>
          </cell>
          <cell r="AR113" t="e">
            <v>#VALUE!</v>
          </cell>
          <cell r="AS113">
            <v>44319</v>
          </cell>
          <cell r="AT113" t="str">
            <v>无固定期限</v>
          </cell>
          <cell r="AU113" t="str">
            <v>是</v>
          </cell>
          <cell r="AV113" t="str">
            <v>4302110000678096</v>
          </cell>
          <cell r="AW113" t="str">
            <v>ZZ-DA-0096</v>
          </cell>
          <cell r="AX113" t="str">
            <v>合同工</v>
          </cell>
          <cell r="AY113" t="str">
            <v>光华荣昌</v>
          </cell>
          <cell r="AZ113" t="str">
            <v>湖南鑫起</v>
          </cell>
        </row>
        <row r="113">
          <cell r="BB113" t="str">
            <v>合同工</v>
          </cell>
        </row>
        <row r="113">
          <cell r="BD113" t="str">
            <v>缺入职体检（劳务工转入）</v>
          </cell>
        </row>
        <row r="113">
          <cell r="BH113" t="e">
            <v>#N/A</v>
          </cell>
        </row>
        <row r="114">
          <cell r="B114" t="str">
            <v>刘辉兵</v>
          </cell>
          <cell r="C114">
            <v>172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焊接车间</v>
          </cell>
          <cell r="H114" t="str">
            <v>焊接普工</v>
          </cell>
        </row>
        <row r="114">
          <cell r="L114">
            <v>41856</v>
          </cell>
          <cell r="M114">
            <v>41886</v>
          </cell>
          <cell r="N114">
            <v>32690</v>
          </cell>
          <cell r="O114">
            <v>36</v>
          </cell>
          <cell r="P114">
            <v>11</v>
          </cell>
          <cell r="Q114" t="str">
            <v>男</v>
          </cell>
          <cell r="R114" t="str">
            <v>汉</v>
          </cell>
          <cell r="S114" t="str">
            <v>群众</v>
          </cell>
          <cell r="T114" t="str">
            <v>是</v>
          </cell>
          <cell r="U114" t="str">
            <v>已婚</v>
          </cell>
          <cell r="V114" t="str">
            <v>1970-12-15</v>
          </cell>
          <cell r="W114">
            <v>54</v>
          </cell>
          <cell r="X114" t="str">
            <v>中专</v>
          </cell>
        </row>
        <row r="114">
          <cell r="Z114" t="str">
            <v>市场营销</v>
          </cell>
          <cell r="AA114" t="str">
            <v>湖南省工业学院</v>
          </cell>
          <cell r="AB114">
            <v>32325</v>
          </cell>
        </row>
        <row r="114">
          <cell r="AD114" t="str">
            <v>无</v>
          </cell>
          <cell r="AE114" t="str">
            <v>钳工中级</v>
          </cell>
          <cell r="AF114" t="str">
            <v>43021119701215451X</v>
          </cell>
          <cell r="AG114">
            <v>13973392946</v>
          </cell>
          <cell r="AH114" t="str">
            <v>程艳 文</v>
          </cell>
          <cell r="AI114">
            <v>15773306278</v>
          </cell>
        </row>
        <row r="114">
          <cell r="AK114">
            <v>934638584</v>
          </cell>
          <cell r="AL114" t="str">
            <v>湖南省株洲市石峰区清水村干冲组61号</v>
          </cell>
          <cell r="AM114" t="str">
            <v>城镇</v>
          </cell>
          <cell r="AN114" t="str">
            <v>湖南省株洲市石峰区清水村干冲组61号</v>
          </cell>
          <cell r="AO114" t="str">
            <v>2015.10.04-2017.10.03
2017.10.04-2020.10.03
2020.10.04-无固定期限</v>
          </cell>
          <cell r="AP114" t="str">
            <v>——</v>
          </cell>
          <cell r="AQ114" t="e">
            <v>#VALUE!</v>
          </cell>
          <cell r="AR114" t="e">
            <v>#VALUE!</v>
          </cell>
          <cell r="AS114">
            <v>44108</v>
          </cell>
          <cell r="AT114" t="str">
            <v>无固定期限</v>
          </cell>
          <cell r="AU114" t="str">
            <v>是</v>
          </cell>
          <cell r="AV114" t="str">
            <v>4302110000672914</v>
          </cell>
          <cell r="AW114" t="str">
            <v>ZZ-DA-0141</v>
          </cell>
          <cell r="AX114" t="str">
            <v>合同工</v>
          </cell>
          <cell r="AY114" t="str">
            <v>光华荣昌</v>
          </cell>
          <cell r="AZ114" t="str">
            <v>光华荣昌</v>
          </cell>
        </row>
        <row r="114">
          <cell r="BB114" t="str">
            <v>合同工</v>
          </cell>
        </row>
        <row r="114">
          <cell r="BH114" t="e">
            <v>#N/A</v>
          </cell>
        </row>
        <row r="115">
          <cell r="B115" t="str">
            <v>吴朗</v>
          </cell>
          <cell r="C115">
            <v>994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焊接车间</v>
          </cell>
          <cell r="H115" t="str">
            <v>焊接普工</v>
          </cell>
        </row>
        <row r="115">
          <cell r="L115">
            <v>44730</v>
          </cell>
          <cell r="M115">
            <v>44774</v>
          </cell>
          <cell r="N115">
            <v>36404</v>
          </cell>
          <cell r="O115">
            <v>26</v>
          </cell>
          <cell r="P115">
            <v>3</v>
          </cell>
          <cell r="Q115" t="str">
            <v>男</v>
          </cell>
          <cell r="R115" t="str">
            <v>汉</v>
          </cell>
          <cell r="S115" t="str">
            <v>中共党员</v>
          </cell>
          <cell r="T115" t="str">
            <v>是</v>
          </cell>
          <cell r="U115" t="str">
            <v>已婚</v>
          </cell>
          <cell r="V115" t="str">
            <v>1982-01-17</v>
          </cell>
          <cell r="W115">
            <v>43</v>
          </cell>
          <cell r="X115" t="str">
            <v>初中</v>
          </cell>
        </row>
        <row r="115">
          <cell r="AF115" t="str">
            <v>430221198201177136</v>
          </cell>
          <cell r="AG115">
            <v>13087332489</v>
          </cell>
          <cell r="AH115" t="str">
            <v> 马海民</v>
          </cell>
          <cell r="AI115">
            <v>15675303862</v>
          </cell>
        </row>
        <row r="115">
          <cell r="AL115" t="str">
            <v>湖南省株洲市天元区三门镇松柏村密塘组14号</v>
          </cell>
          <cell r="AM115" t="str">
            <v>农村</v>
          </cell>
          <cell r="AN115" t="str">
            <v>湖南省株洲市天元区北京海纳川株洲公司宿舍</v>
          </cell>
          <cell r="AO115" t="str">
            <v>2022.08.01-2025.07.30</v>
          </cell>
          <cell r="AP115">
            <v>45868</v>
          </cell>
          <cell r="AQ115">
            <v>-72</v>
          </cell>
          <cell r="AR115">
            <v>0</v>
          </cell>
        </row>
        <row r="115">
          <cell r="AT115" t="str">
            <v>有固定期限</v>
          </cell>
          <cell r="AU115" t="str">
            <v>是</v>
          </cell>
        </row>
        <row r="115">
          <cell r="AX115" t="str">
            <v>劳务工</v>
          </cell>
          <cell r="AY115" t="str">
            <v>诚展</v>
          </cell>
          <cell r="AZ115" t="str">
            <v>诚展</v>
          </cell>
        </row>
        <row r="115">
          <cell r="BB115" t="str">
            <v>劳务工</v>
          </cell>
          <cell r="BC115" t="str">
            <v>√</v>
          </cell>
        </row>
        <row r="115">
          <cell r="BH115" t="e">
            <v>#N/A</v>
          </cell>
        </row>
        <row r="116">
          <cell r="B116" t="str">
            <v>彭孜刚</v>
          </cell>
          <cell r="C116">
            <v>823</v>
          </cell>
          <cell r="D116" t="str">
            <v>直接</v>
          </cell>
          <cell r="E116" t="str">
            <v>蓝领</v>
          </cell>
          <cell r="F116" t="str">
            <v>生产制造部</v>
          </cell>
          <cell r="G116" t="str">
            <v>焊接车间</v>
          </cell>
          <cell r="H116" t="str">
            <v>焊接普工</v>
          </cell>
        </row>
        <row r="116">
          <cell r="K116" t="str">
            <v>关键岗</v>
          </cell>
          <cell r="L116">
            <v>43675</v>
          </cell>
          <cell r="M116">
            <v>43725</v>
          </cell>
          <cell r="N116">
            <v>35977</v>
          </cell>
          <cell r="O116">
            <v>27</v>
          </cell>
          <cell r="P116">
            <v>6</v>
          </cell>
          <cell r="Q116" t="str">
            <v>男</v>
          </cell>
          <cell r="R116" t="str">
            <v>汉</v>
          </cell>
          <cell r="S116" t="str">
            <v>群众</v>
          </cell>
          <cell r="T116" t="str">
            <v>否</v>
          </cell>
          <cell r="U116" t="str">
            <v>离异</v>
          </cell>
          <cell r="V116" t="str">
            <v>1981-11-04</v>
          </cell>
          <cell r="W116">
            <v>43</v>
          </cell>
          <cell r="X116" t="str">
            <v>初中</v>
          </cell>
        </row>
        <row r="116">
          <cell r="AD116" t="str">
            <v>无</v>
          </cell>
          <cell r="AE116" t="str">
            <v>焊工中级</v>
          </cell>
          <cell r="AF116" t="str">
            <v>430426198111044375</v>
          </cell>
          <cell r="AG116">
            <v>13873302392</v>
          </cell>
          <cell r="AH116" t="str">
            <v>彭忠</v>
          </cell>
          <cell r="AI116">
            <v>18673437018</v>
          </cell>
        </row>
        <row r="116">
          <cell r="AL116" t="str">
            <v>湖南省衡阳市祁东县双桥镇哨町村樟木组</v>
          </cell>
          <cell r="AM116" t="str">
            <v>农村</v>
          </cell>
          <cell r="AN116" t="str">
            <v>湖南省株洲市天元区华晨第一城21栋306号</v>
          </cell>
          <cell r="AO116" t="str">
            <v>2019.07.29-2022.07.28      2022.07.29-2025.07.28</v>
          </cell>
          <cell r="AP116">
            <v>45866</v>
          </cell>
          <cell r="AQ116">
            <v>-74</v>
          </cell>
          <cell r="AR116">
            <v>0</v>
          </cell>
        </row>
        <row r="116">
          <cell r="AT116" t="str">
            <v>有固定期限</v>
          </cell>
          <cell r="AU116" t="str">
            <v>是</v>
          </cell>
          <cell r="AV116" t="str">
            <v>4302990003329965</v>
          </cell>
        </row>
        <row r="116">
          <cell r="AX116" t="str">
            <v>劳务工</v>
          </cell>
          <cell r="AY116" t="str">
            <v>湖南鑫起</v>
          </cell>
          <cell r="AZ116" t="str">
            <v>光华荣昌</v>
          </cell>
        </row>
        <row r="116">
          <cell r="BB116" t="str">
            <v>劳务工</v>
          </cell>
        </row>
        <row r="116">
          <cell r="BH116" t="e">
            <v>#N/A</v>
          </cell>
        </row>
        <row r="117">
          <cell r="B117" t="str">
            <v>罗亚南</v>
          </cell>
          <cell r="C117">
            <v>219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总装车间</v>
          </cell>
          <cell r="H117" t="str">
            <v>总装操作工</v>
          </cell>
        </row>
        <row r="117">
          <cell r="J117" t="str">
            <v>班长</v>
          </cell>
          <cell r="K117" t="str">
            <v>关键岗</v>
          </cell>
          <cell r="L117">
            <v>41612</v>
          </cell>
          <cell r="M117">
            <v>41619</v>
          </cell>
          <cell r="N117">
            <v>35247</v>
          </cell>
          <cell r="O117">
            <v>29</v>
          </cell>
          <cell r="P117">
            <v>11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是</v>
          </cell>
          <cell r="U117" t="str">
            <v>未婚</v>
          </cell>
          <cell r="V117" t="str">
            <v>1977-09-24</v>
          </cell>
          <cell r="W117">
            <v>48</v>
          </cell>
          <cell r="X117" t="str">
            <v>中技</v>
          </cell>
        </row>
        <row r="117">
          <cell r="Z117" t="str">
            <v>钳工</v>
          </cell>
          <cell r="AA117" t="str">
            <v>株洲市田心技校</v>
          </cell>
        </row>
        <row r="117">
          <cell r="AD117" t="str">
            <v>无</v>
          </cell>
          <cell r="AE117" t="str">
            <v>焊工中级</v>
          </cell>
          <cell r="AF117" t="str">
            <v>430202197709246071</v>
          </cell>
          <cell r="AG117" t="str">
            <v>18573335776
18573340687</v>
          </cell>
          <cell r="AH117" t="str">
            <v>罗亚平</v>
          </cell>
          <cell r="AI117">
            <v>15307333331</v>
          </cell>
        </row>
        <row r="117">
          <cell r="AK117">
            <v>1055643189</v>
          </cell>
          <cell r="AL117" t="str">
            <v>湖南省株洲市石峰区民主村14栋204号</v>
          </cell>
          <cell r="AM117" t="str">
            <v>城镇</v>
          </cell>
          <cell r="AN117" t="str">
            <v>湖南省株洲市石峰区民主村14栋204号</v>
          </cell>
          <cell r="AO117" t="str">
            <v>2015.10.04-2017.10.03
2017.10.04-2020.10.03
2020.10.04-无固定期限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44108</v>
          </cell>
          <cell r="AT117" t="str">
            <v>无固定期限</v>
          </cell>
          <cell r="AU117" t="str">
            <v>是</v>
          </cell>
          <cell r="AV117" t="str">
            <v>4302110000672915</v>
          </cell>
          <cell r="AW117" t="str">
            <v>ZZ-DA-0126</v>
          </cell>
          <cell r="AX117" t="str">
            <v>合同工</v>
          </cell>
          <cell r="AY117" t="str">
            <v>光华荣昌</v>
          </cell>
          <cell r="AZ117" t="str">
            <v>湖南鑫起</v>
          </cell>
        </row>
        <row r="117">
          <cell r="BB117" t="str">
            <v>合同工</v>
          </cell>
          <cell r="BC117" t="str">
            <v>缺入职体检（劳务工转入）</v>
          </cell>
        </row>
        <row r="117">
          <cell r="BH117" t="e">
            <v>#N/A</v>
          </cell>
        </row>
        <row r="118">
          <cell r="B118" t="str">
            <v>罗鹏</v>
          </cell>
          <cell r="C118">
            <v>106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总装车间</v>
          </cell>
          <cell r="H118" t="str">
            <v>总装操作工</v>
          </cell>
        </row>
        <row r="118">
          <cell r="K118" t="str">
            <v>关键岗</v>
          </cell>
          <cell r="L118">
            <v>41213</v>
          </cell>
          <cell r="M118">
            <v>41243</v>
          </cell>
          <cell r="N118">
            <v>36342</v>
          </cell>
          <cell r="O118">
            <v>26</v>
          </cell>
          <cell r="P118">
            <v>12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1981-05-21</v>
          </cell>
          <cell r="W118">
            <v>44</v>
          </cell>
          <cell r="X118" t="str">
            <v>初中</v>
          </cell>
        </row>
        <row r="118">
          <cell r="AA118" t="str">
            <v>马家河中学</v>
          </cell>
        </row>
        <row r="118">
          <cell r="AD118" t="str">
            <v>无</v>
          </cell>
          <cell r="AE118" t="str">
            <v>钳工中级</v>
          </cell>
          <cell r="AF118" t="str">
            <v>430221198105216510</v>
          </cell>
          <cell r="AG118">
            <v>15675378461</v>
          </cell>
          <cell r="AH118" t="str">
            <v>袁利</v>
          </cell>
          <cell r="AI118">
            <v>13037331007</v>
          </cell>
        </row>
        <row r="118">
          <cell r="AL118" t="str">
            <v>湖南省株洲市天元区群丰镇响塘村谭碧组21号</v>
          </cell>
          <cell r="AM118" t="str">
            <v>农村</v>
          </cell>
          <cell r="AN118" t="str">
            <v>湖南省株洲市天元区响塘花园9栋101号</v>
          </cell>
          <cell r="AO118" t="str">
            <v>2015.05.01-2017.04.30
2017.05.01-2020.04.30
2020.05.01-无固定期限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43952</v>
          </cell>
          <cell r="AT118" t="str">
            <v>无固定期限</v>
          </cell>
          <cell r="AU118" t="str">
            <v>是</v>
          </cell>
          <cell r="AV118" t="str">
            <v>4302110000670931</v>
          </cell>
          <cell r="AW118" t="str">
            <v>ZZ-DA-0118</v>
          </cell>
          <cell r="AX118" t="str">
            <v>合同工</v>
          </cell>
          <cell r="AY118" t="str">
            <v>光华荣昌</v>
          </cell>
          <cell r="AZ118" t="str">
            <v>光华荣昌</v>
          </cell>
        </row>
        <row r="118">
          <cell r="BB118" t="str">
            <v>合同工</v>
          </cell>
          <cell r="BC118" t="str">
            <v>缺入职体检（劳务工转入）</v>
          </cell>
        </row>
        <row r="118">
          <cell r="BH118" t="e">
            <v>#N/A</v>
          </cell>
        </row>
        <row r="119">
          <cell r="B119" t="str">
            <v>刘明</v>
          </cell>
          <cell r="C119">
            <v>937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总装车间</v>
          </cell>
          <cell r="H119" t="str">
            <v>总装操作工</v>
          </cell>
        </row>
        <row r="119">
          <cell r="L119">
            <v>44306</v>
          </cell>
          <cell r="M119">
            <v>44336</v>
          </cell>
          <cell r="N119">
            <v>37073</v>
          </cell>
          <cell r="O119">
            <v>24</v>
          </cell>
          <cell r="P119">
            <v>4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1984-11-12</v>
          </cell>
          <cell r="W119">
            <v>40</v>
          </cell>
          <cell r="X119" t="str">
            <v>初中</v>
          </cell>
        </row>
        <row r="119">
          <cell r="AD119" t="str">
            <v>无</v>
          </cell>
        </row>
        <row r="119">
          <cell r="AF119" t="str">
            <v>430221198411125318</v>
          </cell>
          <cell r="AG119">
            <v>18173397517</v>
          </cell>
          <cell r="AH119" t="str">
            <v>刘平</v>
          </cell>
          <cell r="AI119">
            <v>18670801876</v>
          </cell>
        </row>
        <row r="119">
          <cell r="AL119" t="str">
            <v>湖南省株洲市芦淞区姚家坝乡姚家坝村苏家坝组01号</v>
          </cell>
          <cell r="AM119" t="str">
            <v>农村</v>
          </cell>
          <cell r="AN119" t="str">
            <v>湖南省株洲市芦淞区姚家坝乡姚家坝村苏家坝组01号</v>
          </cell>
          <cell r="AO119" t="str">
            <v>2021.04.18-2024.04.17     2024.04.17-2027.04.17</v>
          </cell>
          <cell r="AP119">
            <v>46494</v>
          </cell>
          <cell r="AQ119">
            <v>554</v>
          </cell>
          <cell r="AR119">
            <v>1</v>
          </cell>
        </row>
        <row r="119">
          <cell r="AT119" t="str">
            <v>有固定期限</v>
          </cell>
          <cell r="AU119" t="str">
            <v>是</v>
          </cell>
        </row>
        <row r="119">
          <cell r="AX119" t="str">
            <v>劳务工</v>
          </cell>
          <cell r="AY119" t="str">
            <v>湖南鑫起</v>
          </cell>
          <cell r="AZ119" t="str">
            <v>光华荣昌</v>
          </cell>
        </row>
        <row r="119">
          <cell r="BB119" t="str">
            <v>劳务工</v>
          </cell>
        </row>
        <row r="119">
          <cell r="BH119" t="e">
            <v>#N/A</v>
          </cell>
        </row>
        <row r="120">
          <cell r="B120" t="str">
            <v>邓日顺</v>
          </cell>
          <cell r="C120">
            <v>125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总装车间</v>
          </cell>
          <cell r="H120" t="str">
            <v>总装操作工</v>
          </cell>
        </row>
        <row r="120">
          <cell r="L120">
            <v>41881</v>
          </cell>
          <cell r="M120">
            <v>42032</v>
          </cell>
          <cell r="N120">
            <v>40725</v>
          </cell>
          <cell r="O120">
            <v>14</v>
          </cell>
          <cell r="P120">
            <v>11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1993-02-17</v>
          </cell>
          <cell r="W120">
            <v>32</v>
          </cell>
          <cell r="X120" t="str">
            <v>中专</v>
          </cell>
        </row>
        <row r="120">
          <cell r="Z120" t="str">
            <v>数控</v>
          </cell>
          <cell r="AA120" t="str">
            <v>湖南工贸技师学院</v>
          </cell>
          <cell r="AB120">
            <v>41090</v>
          </cell>
        </row>
        <row r="120">
          <cell r="AD120" t="str">
            <v>五级/初级技能</v>
          </cell>
          <cell r="AE120" t="str">
            <v>钳工中级</v>
          </cell>
          <cell r="AF120" t="str">
            <v>430204199302173239</v>
          </cell>
          <cell r="AG120">
            <v>17770910100</v>
          </cell>
          <cell r="AH120" t="str">
            <v>陈傲然</v>
          </cell>
          <cell r="AI120">
            <v>17770901616</v>
          </cell>
        </row>
        <row r="120">
          <cell r="AL120" t="str">
            <v>湖南省株洲市芦淞区枫溪街道办事处曲尺村白岳一组008号</v>
          </cell>
          <cell r="AM120" t="str">
            <v>农村</v>
          </cell>
          <cell r="AN120" t="str">
            <v>湖南省株洲市芦淞区枫溪街道办事处曲尺村白岳一组008号</v>
          </cell>
          <cell r="AO120" t="str">
            <v>2016.9.1-2019.8.31
2019.09.01-2022.08.31
2022.09.01-无固定期限</v>
          </cell>
          <cell r="AP120" t="str">
            <v>——</v>
          </cell>
          <cell r="AQ120" t="e">
            <v>#VALUE!</v>
          </cell>
          <cell r="AR120" t="e">
            <v>#VALUE!</v>
          </cell>
          <cell r="AS120">
            <v>44805</v>
          </cell>
          <cell r="AT120" t="str">
            <v>无固定期限</v>
          </cell>
          <cell r="AU120" t="str">
            <v>是</v>
          </cell>
          <cell r="AV120" t="str">
            <v>4302110000680998</v>
          </cell>
          <cell r="AW120" t="str">
            <v>ZZ-DA-0188</v>
          </cell>
          <cell r="AX120" t="str">
            <v>合同工</v>
          </cell>
          <cell r="AY120" t="str">
            <v>光华荣昌</v>
          </cell>
          <cell r="AZ120" t="str">
            <v>湖南红海</v>
          </cell>
          <cell r="BA120" t="str">
            <v>初级工</v>
          </cell>
          <cell r="BB120" t="str">
            <v>合同工</v>
          </cell>
        </row>
        <row r="120">
          <cell r="BH120" t="e">
            <v>#N/A</v>
          </cell>
        </row>
        <row r="121">
          <cell r="B121" t="str">
            <v>欧响亮</v>
          </cell>
          <cell r="C121">
            <v>709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总装车间</v>
          </cell>
          <cell r="H121" t="str">
            <v>总装操作工</v>
          </cell>
        </row>
        <row r="121">
          <cell r="L121">
            <v>43595</v>
          </cell>
          <cell r="M121">
            <v>43600</v>
          </cell>
          <cell r="N121">
            <v>39965</v>
          </cell>
          <cell r="O121">
            <v>16</v>
          </cell>
          <cell r="P121">
            <v>6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1990-06-28</v>
          </cell>
          <cell r="W121">
            <v>35</v>
          </cell>
          <cell r="X121" t="str">
            <v>高中</v>
          </cell>
        </row>
        <row r="121">
          <cell r="AA121" t="str">
            <v>株洲县第三中学</v>
          </cell>
        </row>
        <row r="121">
          <cell r="AD121" t="str">
            <v>无</v>
          </cell>
          <cell r="AE121" t="str">
            <v>钳工中级</v>
          </cell>
          <cell r="AF121" t="str">
            <v>430221199006283835</v>
          </cell>
          <cell r="AG121">
            <v>13217339556</v>
          </cell>
          <cell r="AH121" t="str">
            <v>吴倩</v>
          </cell>
          <cell r="AI121">
            <v>18673371735</v>
          </cell>
        </row>
        <row r="121">
          <cell r="AL121" t="str">
            <v>湖南省株洲县洲坪乡石板桥村祠堂组10号</v>
          </cell>
          <cell r="AM121" t="str">
            <v>农村</v>
          </cell>
          <cell r="AN121" t="str">
            <v>湖南省株洲市石峰区红旗北路亿都新天地5栋2402号</v>
          </cell>
          <cell r="AO121" t="str">
            <v>2019.12.01-2022.11.30
2022.10.01-2025.11.30</v>
          </cell>
          <cell r="AP121">
            <v>45991</v>
          </cell>
          <cell r="AQ121">
            <v>51</v>
          </cell>
          <cell r="AR121">
            <v>1</v>
          </cell>
          <cell r="AS121">
            <v>44896</v>
          </cell>
          <cell r="AT121" t="str">
            <v>有固定期限</v>
          </cell>
          <cell r="AU121" t="str">
            <v>是</v>
          </cell>
          <cell r="AV121" t="str">
            <v>4302110000746575</v>
          </cell>
          <cell r="AW121" t="str">
            <v>ZZ-DA-0237</v>
          </cell>
          <cell r="AX121" t="str">
            <v>合同工</v>
          </cell>
          <cell r="AY121" t="str">
            <v>光华荣昌</v>
          </cell>
          <cell r="AZ121" t="str">
            <v>光华荣昌</v>
          </cell>
          <cell r="BA121" t="str">
            <v>2019年12月转正式合同工</v>
          </cell>
          <cell r="BB121" t="str">
            <v>合同工</v>
          </cell>
        </row>
        <row r="121">
          <cell r="BH121" t="e">
            <v>#N/A</v>
          </cell>
        </row>
        <row r="122">
          <cell r="B122" t="str">
            <v>刘文强</v>
          </cell>
          <cell r="C122">
            <v>311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总装车间</v>
          </cell>
          <cell r="H122" t="str">
            <v>总装操作工</v>
          </cell>
        </row>
        <row r="122">
          <cell r="L122">
            <v>42554</v>
          </cell>
          <cell r="M122">
            <v>42823</v>
          </cell>
          <cell r="N122">
            <v>36342</v>
          </cell>
          <cell r="O122">
            <v>26</v>
          </cell>
          <cell r="P122">
            <v>9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1981-01-04</v>
          </cell>
          <cell r="W122">
            <v>44</v>
          </cell>
          <cell r="X122" t="str">
            <v>高中</v>
          </cell>
        </row>
        <row r="122">
          <cell r="AA122" t="str">
            <v>小南州中学</v>
          </cell>
        </row>
        <row r="122">
          <cell r="AD122" t="str">
            <v>无</v>
          </cell>
          <cell r="AE122" t="str">
            <v>钳工中级</v>
          </cell>
          <cell r="AF122" t="str">
            <v>430921198101045118</v>
          </cell>
          <cell r="AG122">
            <v>17377906558</v>
          </cell>
          <cell r="AH122" t="str">
            <v>罗艳</v>
          </cell>
          <cell r="AI122">
            <v>17377906365</v>
          </cell>
        </row>
        <row r="122">
          <cell r="AL122" t="str">
            <v>湖南省株洲市天元区马家河镇新马社区下龙8号</v>
          </cell>
          <cell r="AM122" t="str">
            <v>农村</v>
          </cell>
          <cell r="AN122" t="str">
            <v>湖南省株洲市天元区翠谷城三期16栋2201号</v>
          </cell>
          <cell r="AO122" t="str">
            <v>2019.12.01-2022.11.30
2022.10.01-2025.11.30</v>
          </cell>
          <cell r="AP122">
            <v>45991</v>
          </cell>
          <cell r="AQ122">
            <v>51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4302110000746570</v>
          </cell>
          <cell r="AW122" t="str">
            <v>ZZ-DA-0239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</row>
        <row r="122">
          <cell r="BB122" t="str">
            <v>合同工</v>
          </cell>
        </row>
        <row r="122">
          <cell r="BH122" t="e">
            <v>#N/A</v>
          </cell>
        </row>
        <row r="123">
          <cell r="B123" t="str">
            <v>杨亮亮</v>
          </cell>
          <cell r="C123">
            <v>851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总装车间</v>
          </cell>
          <cell r="H123" t="str">
            <v>总装操作工</v>
          </cell>
        </row>
        <row r="123">
          <cell r="L123">
            <v>43685</v>
          </cell>
          <cell r="M123">
            <v>43703</v>
          </cell>
          <cell r="N123">
            <v>37500</v>
          </cell>
          <cell r="O123">
            <v>23</v>
          </cell>
          <cell r="P123">
            <v>6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1986-01-16</v>
          </cell>
          <cell r="W123">
            <v>39</v>
          </cell>
          <cell r="X123" t="str">
            <v>中专</v>
          </cell>
        </row>
        <row r="123">
          <cell r="AA123" t="str">
            <v>株洲市三中</v>
          </cell>
        </row>
        <row r="123">
          <cell r="AD123" t="str">
            <v>无</v>
          </cell>
          <cell r="AE123" t="str">
            <v>钳工中级</v>
          </cell>
          <cell r="AF123" t="str">
            <v>430224198601162717</v>
          </cell>
          <cell r="AG123">
            <v>13337338300</v>
          </cell>
          <cell r="AH123" t="str">
            <v>杨金善</v>
          </cell>
          <cell r="AI123">
            <v>15873385658</v>
          </cell>
        </row>
        <row r="123">
          <cell r="AL123" t="str">
            <v>湖南省株洲市石峰区杉木塘路26号601号</v>
          </cell>
          <cell r="AM123" t="str">
            <v>城镇</v>
          </cell>
          <cell r="AN123" t="str">
            <v>湖南省株洲市石峰区杉木塘圣华名城13栋</v>
          </cell>
          <cell r="AO123" t="str">
            <v>2019.08.08-2022.08.07  2022.08.08-2025.08.07          </v>
          </cell>
          <cell r="AP123">
            <v>45876</v>
          </cell>
          <cell r="AQ123">
            <v>-64</v>
          </cell>
          <cell r="AR123">
            <v>0</v>
          </cell>
        </row>
        <row r="123">
          <cell r="AT123" t="str">
            <v>有固定期限</v>
          </cell>
          <cell r="AU123" t="str">
            <v>是</v>
          </cell>
          <cell r="AV123" t="str">
            <v>4302990003328799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</row>
        <row r="123">
          <cell r="BB123" t="str">
            <v>劳务工</v>
          </cell>
        </row>
        <row r="123">
          <cell r="BH123" t="e">
            <v>#N/A</v>
          </cell>
        </row>
        <row r="124">
          <cell r="B124" t="str">
            <v>刘谦</v>
          </cell>
          <cell r="C124">
            <v>563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总装车间</v>
          </cell>
          <cell r="H124" t="str">
            <v>总装操作工</v>
          </cell>
        </row>
        <row r="124">
          <cell r="L124">
            <v>42783</v>
          </cell>
          <cell r="M124">
            <v>42810</v>
          </cell>
          <cell r="N124">
            <v>37073</v>
          </cell>
          <cell r="O124">
            <v>24</v>
          </cell>
          <cell r="P124">
            <v>8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1981-04-03</v>
          </cell>
          <cell r="W124">
            <v>44</v>
          </cell>
          <cell r="X124" t="str">
            <v>高中</v>
          </cell>
        </row>
        <row r="124">
          <cell r="AA124" t="str">
            <v>醴陵市第八中学</v>
          </cell>
        </row>
        <row r="124">
          <cell r="AD124" t="str">
            <v>无</v>
          </cell>
          <cell r="AE124" t="str">
            <v>钳工中级</v>
          </cell>
          <cell r="AF124" t="str">
            <v>43028119810403683X</v>
          </cell>
          <cell r="AG124">
            <v>15773142835</v>
          </cell>
          <cell r="AH124" t="str">
            <v>车金芳</v>
          </cell>
          <cell r="AI124">
            <v>18874235753</v>
          </cell>
        </row>
        <row r="124">
          <cell r="AL124" t="str">
            <v>湖南省醴陵市仙霞镇清安村石塘坡组</v>
          </cell>
          <cell r="AM124" t="str">
            <v>农村</v>
          </cell>
          <cell r="AN124" t="str">
            <v>湖南省株洲市天元区天元区中建玥熙台一期12栋1002号</v>
          </cell>
          <cell r="AO124" t="str">
            <v>2019.12.01-2022.11.30
2022.10.01-2025.11.30</v>
          </cell>
          <cell r="AP124">
            <v>45991</v>
          </cell>
          <cell r="AQ124">
            <v>51</v>
          </cell>
          <cell r="AR124">
            <v>1</v>
          </cell>
          <cell r="AS124">
            <v>44896</v>
          </cell>
          <cell r="AT124" t="str">
            <v>有固定期限</v>
          </cell>
          <cell r="AU124" t="str">
            <v>是</v>
          </cell>
          <cell r="AV124" t="str">
            <v>4302110000746571</v>
          </cell>
          <cell r="AW124" t="str">
            <v>ZZ-DA-0240</v>
          </cell>
          <cell r="AX124" t="str">
            <v>合同工</v>
          </cell>
          <cell r="AY124" t="str">
            <v>光华荣昌</v>
          </cell>
          <cell r="AZ124" t="str">
            <v>光华荣昌</v>
          </cell>
          <cell r="BA124" t="str">
            <v>2019年12月转正式合同工</v>
          </cell>
          <cell r="BB124" t="str">
            <v>合同工</v>
          </cell>
        </row>
        <row r="124">
          <cell r="BH124" t="e">
            <v>#N/A</v>
          </cell>
        </row>
        <row r="125">
          <cell r="B125" t="str">
            <v>吴陈</v>
          </cell>
          <cell r="C125">
            <v>230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总装车间</v>
          </cell>
          <cell r="H125" t="str">
            <v>总装操作工</v>
          </cell>
        </row>
        <row r="125">
          <cell r="K125" t="str">
            <v>关键岗</v>
          </cell>
          <cell r="L125">
            <v>42107</v>
          </cell>
          <cell r="M125">
            <v>42137</v>
          </cell>
          <cell r="N125">
            <v>38899</v>
          </cell>
          <cell r="O125">
            <v>19</v>
          </cell>
          <cell r="P125">
            <v>10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1990-01-13</v>
          </cell>
          <cell r="W125">
            <v>35</v>
          </cell>
          <cell r="X125" t="str">
            <v>初中</v>
          </cell>
        </row>
        <row r="125">
          <cell r="AD125" t="str">
            <v>无</v>
          </cell>
          <cell r="AE125" t="str">
            <v>钳工中级</v>
          </cell>
          <cell r="AF125" t="str">
            <v>430203199001137035</v>
          </cell>
          <cell r="AG125">
            <v>18390263775</v>
          </cell>
          <cell r="AH125" t="str">
            <v>李盼盼</v>
          </cell>
          <cell r="AI125">
            <v>18670840066</v>
          </cell>
        </row>
        <row r="125">
          <cell r="AL125" t="str">
            <v>湖南省株洲市石峰区先锋村散户10号</v>
          </cell>
          <cell r="AM125" t="str">
            <v>城镇</v>
          </cell>
          <cell r="AN125" t="str">
            <v>湖南省株洲市石峰区先锋村散户10号</v>
          </cell>
          <cell r="AO125" t="str">
            <v>2016.6.1-2018.5.31
2018.06.01-2021.05.31
2021.06.01-无固定期限</v>
          </cell>
          <cell r="AP125" t="str">
            <v>——</v>
          </cell>
          <cell r="AQ125" t="e">
            <v>#VALUE!</v>
          </cell>
          <cell r="AR125" t="e">
            <v>#VALUE!</v>
          </cell>
          <cell r="AS125">
            <v>44348</v>
          </cell>
          <cell r="AT125" t="str">
            <v>无固定期限</v>
          </cell>
          <cell r="AU125" t="str">
            <v>是</v>
          </cell>
          <cell r="AV125" t="str">
            <v>4302110000679508</v>
          </cell>
          <cell r="AW125" t="str">
            <v>ZZ-DA-0176</v>
          </cell>
          <cell r="AX125" t="str">
            <v>合同工</v>
          </cell>
          <cell r="AY125" t="str">
            <v>光华荣昌</v>
          </cell>
          <cell r="AZ125" t="str">
            <v>光华荣昌</v>
          </cell>
        </row>
        <row r="125">
          <cell r="BB125" t="str">
            <v>合同工</v>
          </cell>
        </row>
        <row r="125">
          <cell r="BH125" t="e">
            <v>#N/A</v>
          </cell>
        </row>
        <row r="126">
          <cell r="B126" t="str">
            <v>李亦斌</v>
          </cell>
          <cell r="C126">
            <v>241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总装车间</v>
          </cell>
          <cell r="H126" t="str">
            <v>总装操作工</v>
          </cell>
        </row>
        <row r="126">
          <cell r="K126" t="str">
            <v>关键岗</v>
          </cell>
          <cell r="L126">
            <v>41718</v>
          </cell>
          <cell r="M126">
            <v>41780</v>
          </cell>
          <cell r="N126">
            <v>35247</v>
          </cell>
          <cell r="O126">
            <v>29</v>
          </cell>
          <cell r="P126">
            <v>11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否</v>
          </cell>
          <cell r="U126" t="str">
            <v>离异</v>
          </cell>
          <cell r="V126" t="str">
            <v>1977-10-28</v>
          </cell>
          <cell r="W126">
            <v>47</v>
          </cell>
          <cell r="X126" t="str">
            <v>高中</v>
          </cell>
        </row>
        <row r="126">
          <cell r="AD126" t="str">
            <v>无</v>
          </cell>
          <cell r="AE126" t="str">
            <v>钳工中级</v>
          </cell>
          <cell r="AF126" t="str">
            <v>430223197710281810</v>
          </cell>
          <cell r="AG126">
            <v>15773317299</v>
          </cell>
          <cell r="AH126" t="str">
            <v>李正忠</v>
          </cell>
          <cell r="AI126">
            <v>18975338550</v>
          </cell>
        </row>
        <row r="126">
          <cell r="AL126" t="str">
            <v>湖南省株洲市攸县酒埠江镇大屋场村下瓦屋组下瓦屋008</v>
          </cell>
          <cell r="AM126" t="str">
            <v>农村</v>
          </cell>
          <cell r="AN126" t="str">
            <v>湖南省株洲市天元区月塘小区9栋606号</v>
          </cell>
          <cell r="AO126" t="str">
            <v>2016.6.1-2018.5.31
2018.06.01-2021.05.31
2021.06.01-无固定期限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44348</v>
          </cell>
          <cell r="AT126" t="str">
            <v>无固定期限</v>
          </cell>
          <cell r="AU126" t="str">
            <v>是</v>
          </cell>
          <cell r="AV126" t="str">
            <v>4302110000705396</v>
          </cell>
          <cell r="AW126" t="str">
            <v>ZZ-DA-0177</v>
          </cell>
          <cell r="AX126" t="str">
            <v>合同工</v>
          </cell>
          <cell r="AY126" t="str">
            <v>光华荣昌</v>
          </cell>
          <cell r="AZ126" t="str">
            <v>湖南红海</v>
          </cell>
        </row>
        <row r="126">
          <cell r="BB126" t="str">
            <v>合同工</v>
          </cell>
        </row>
        <row r="126">
          <cell r="BH126" t="e">
            <v>#N/A</v>
          </cell>
        </row>
        <row r="127">
          <cell r="B127" t="str">
            <v>苏超</v>
          </cell>
          <cell r="C127">
            <v>173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总装车间</v>
          </cell>
          <cell r="H127" t="str">
            <v>总装操作工</v>
          </cell>
        </row>
        <row r="127">
          <cell r="L127">
            <v>41884</v>
          </cell>
          <cell r="M127">
            <v>41913</v>
          </cell>
          <cell r="N127">
            <v>38169</v>
          </cell>
          <cell r="O127">
            <v>21</v>
          </cell>
          <cell r="P127">
            <v>11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未婚</v>
          </cell>
          <cell r="V127" t="str">
            <v>1984-09-15</v>
          </cell>
          <cell r="W127">
            <v>41</v>
          </cell>
          <cell r="X127" t="str">
            <v>中技</v>
          </cell>
        </row>
        <row r="127">
          <cell r="Z127" t="str">
            <v>电子电工</v>
          </cell>
          <cell r="AA127" t="str">
            <v>冷江技校</v>
          </cell>
          <cell r="AB127">
            <v>37803</v>
          </cell>
        </row>
        <row r="127">
          <cell r="AD127" t="str">
            <v>中级</v>
          </cell>
          <cell r="AE127" t="str">
            <v>钳工中级</v>
          </cell>
          <cell r="AF127" t="str">
            <v>432502198409158371</v>
          </cell>
          <cell r="AG127">
            <v>13203344276</v>
          </cell>
          <cell r="AH127" t="str">
            <v>苏艳</v>
          </cell>
          <cell r="AI127">
            <v>18573330308</v>
          </cell>
          <cell r="AJ127" t="str">
            <v>hallcow@163.com</v>
          </cell>
          <cell r="AK127">
            <v>278246386</v>
          </cell>
          <cell r="AL127" t="str">
            <v>湖南省冷水江市岩口镇槐花村2组</v>
          </cell>
          <cell r="AM127" t="str">
            <v>农村</v>
          </cell>
          <cell r="AN127" t="str">
            <v>湖南省株洲市天元区北京海纳川株洲公司宿舍</v>
          </cell>
          <cell r="AO127" t="str">
            <v>2015.10.04-2017.10.03
2017.10.04-2020.10.03
2020.10.04-2023.10.03  2023.10.04-2026.10.03</v>
          </cell>
          <cell r="AP127">
            <v>46298</v>
          </cell>
          <cell r="AQ127">
            <v>358</v>
          </cell>
          <cell r="AR127">
            <v>1</v>
          </cell>
          <cell r="AS127">
            <v>45203</v>
          </cell>
          <cell r="AT127" t="str">
            <v>有固定期限</v>
          </cell>
          <cell r="AU127" t="str">
            <v>是</v>
          </cell>
          <cell r="AV127" t="str">
            <v>4302110000675603</v>
          </cell>
          <cell r="AW127" t="str">
            <v>ZZ-DA-0142</v>
          </cell>
          <cell r="AX127" t="str">
            <v>合同工</v>
          </cell>
          <cell r="AY127" t="str">
            <v>光华荣昌</v>
          </cell>
          <cell r="AZ127" t="str">
            <v>湖南鑫起</v>
          </cell>
          <cell r="BA127" t="str">
            <v>中级工</v>
          </cell>
          <cell r="BB127" t="str">
            <v>合同工</v>
          </cell>
        </row>
        <row r="127">
          <cell r="BH127" t="e">
            <v>#N/A</v>
          </cell>
        </row>
        <row r="128">
          <cell r="B128" t="str">
            <v>王锋卡</v>
          </cell>
          <cell r="C128">
            <v>1267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总装车间</v>
          </cell>
          <cell r="H128" t="str">
            <v>总装操作工</v>
          </cell>
        </row>
        <row r="128">
          <cell r="L128">
            <v>45102</v>
          </cell>
          <cell r="M128">
            <v>45131</v>
          </cell>
        </row>
        <row r="128">
          <cell r="O128">
            <v>125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群众</v>
          </cell>
          <cell r="T128" t="str">
            <v>否</v>
          </cell>
          <cell r="U128" t="str">
            <v>已婚</v>
          </cell>
          <cell r="V128">
            <v>32795</v>
          </cell>
          <cell r="W128">
            <v>36</v>
          </cell>
        </row>
        <row r="128">
          <cell r="AF128" t="str">
            <v>430221198910145954</v>
          </cell>
          <cell r="AG128">
            <v>18797431005</v>
          </cell>
          <cell r="AH128" t="str">
            <v>谭杏</v>
          </cell>
          <cell r="AI128">
            <v>13342531827</v>
          </cell>
        </row>
        <row r="128">
          <cell r="AL128" t="str">
            <v>天元区雷打镇建强村</v>
          </cell>
          <cell r="AM128" t="str">
            <v>农村</v>
          </cell>
          <cell r="AN128" t="str">
            <v>天元区桂花城</v>
          </cell>
          <cell r="AO128" t="str">
            <v>2023.06.25-2026.06.24</v>
          </cell>
          <cell r="AP128">
            <v>46197</v>
          </cell>
          <cell r="AQ128">
            <v>257</v>
          </cell>
        </row>
        <row r="128"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</row>
        <row r="128">
          <cell r="BB128" t="str">
            <v>劳务工</v>
          </cell>
        </row>
        <row r="129">
          <cell r="B129" t="str">
            <v>胡荣华</v>
          </cell>
          <cell r="C129">
            <v>127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总装车间</v>
          </cell>
          <cell r="H129" t="str">
            <v>总装操作工</v>
          </cell>
        </row>
        <row r="129">
          <cell r="L129">
            <v>41518</v>
          </cell>
          <cell r="M129">
            <v>41577</v>
          </cell>
          <cell r="N129">
            <v>33420</v>
          </cell>
          <cell r="O129">
            <v>34</v>
          </cell>
          <cell r="P129">
            <v>12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已婚</v>
          </cell>
          <cell r="V129" t="str">
            <v>1974-07-08</v>
          </cell>
          <cell r="W129">
            <v>51</v>
          </cell>
          <cell r="X129" t="str">
            <v>初中</v>
          </cell>
        </row>
        <row r="129">
          <cell r="AD129" t="str">
            <v>无</v>
          </cell>
          <cell r="AE129" t="str">
            <v>钳工中级</v>
          </cell>
          <cell r="AF129" t="str">
            <v>430219197407087017</v>
          </cell>
          <cell r="AG129">
            <v>18692636968</v>
          </cell>
          <cell r="AH129" t="str">
            <v>胡有期</v>
          </cell>
          <cell r="AI129">
            <v>18870853653</v>
          </cell>
        </row>
        <row r="129">
          <cell r="AL129" t="str">
            <v>湖南省醴陵市均楚镇岱兴桥村侍郎冲组5号</v>
          </cell>
          <cell r="AM129" t="str">
            <v>农村</v>
          </cell>
          <cell r="AN129" t="str">
            <v>湖南省株洲市天元区安泰小区2栋1单元501号</v>
          </cell>
          <cell r="AO129" t="str">
            <v>2016.1.4-2018.1.3
2018.01.04-2021.01.03
2021.01.04-无固定期限</v>
          </cell>
          <cell r="AP129" t="str">
            <v>——</v>
          </cell>
          <cell r="AQ129" t="e">
            <v>#VALUE!</v>
          </cell>
          <cell r="AR129" t="e">
            <v>#VALUE!</v>
          </cell>
          <cell r="AS129">
            <v>44200</v>
          </cell>
          <cell r="AT129" t="str">
            <v>无固定期限</v>
          </cell>
          <cell r="AU129" t="str">
            <v>是</v>
          </cell>
          <cell r="AV129" t="str">
            <v>4302110000675599</v>
          </cell>
          <cell r="AW129" t="str">
            <v>ZZ-DA-0152</v>
          </cell>
          <cell r="AX129" t="str">
            <v>合同工</v>
          </cell>
          <cell r="AY129" t="str">
            <v>光华荣昌</v>
          </cell>
          <cell r="AZ129" t="str">
            <v>湖南鑫起</v>
          </cell>
        </row>
        <row r="129">
          <cell r="BB129" t="str">
            <v>合同工</v>
          </cell>
        </row>
        <row r="129">
          <cell r="BH129" t="e">
            <v>#N/A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2025.9（定版）10.12"/>
      <sheetName val="10.4曹蜜"/>
      <sheetName val="Sheet1"/>
    </sheetNames>
    <sheetDataSet>
      <sheetData sheetId="0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9月份餐补天数</v>
          </cell>
          <cell r="U3" t="str">
            <v>9月加班餐补天数</v>
          </cell>
          <cell r="V3" t="str">
            <v>餐费</v>
          </cell>
          <cell r="W3" t="str">
            <v>备注</v>
          </cell>
          <cell r="X3" t="str">
            <v>9月绩效得分</v>
          </cell>
          <cell r="Y3" t="str">
            <v>绩效金额</v>
          </cell>
        </row>
        <row r="3">
          <cell r="AC3" t="str">
            <v>工资表人员</v>
          </cell>
          <cell r="AD3" t="str">
            <v>9月月报</v>
          </cell>
          <cell r="AE3" t="str">
            <v>社保明细</v>
          </cell>
          <cell r="AF3" t="str">
            <v>发泡工资表</v>
          </cell>
          <cell r="AG3" t="str">
            <v>离职</v>
          </cell>
          <cell r="AH3" t="str">
            <v>离职日期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23</v>
          </cell>
          <cell r="F4">
            <v>23</v>
          </cell>
        </row>
        <row r="4">
          <cell r="H4">
            <v>2</v>
          </cell>
          <cell r="I4">
            <v>2</v>
          </cell>
        </row>
        <row r="4">
          <cell r="P4">
            <v>1</v>
          </cell>
        </row>
        <row r="4">
          <cell r="T4">
            <v>19</v>
          </cell>
          <cell r="U4">
            <v>0</v>
          </cell>
          <cell r="V4">
            <v>228</v>
          </cell>
        </row>
        <row r="4">
          <cell r="Z4" t="str">
            <v>光华荣昌</v>
          </cell>
          <cell r="AA4">
            <v>0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str">
            <v>卢中华</v>
          </cell>
          <cell r="AF4" t="e">
            <v>#N/A</v>
          </cell>
          <cell r="AG4" t="e">
            <v>#N/A</v>
          </cell>
          <cell r="AH4" t="str">
            <v>在职</v>
          </cell>
          <cell r="AI4" t="str">
            <v>湖南荣昌</v>
          </cell>
          <cell r="AJ4">
            <v>19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23</v>
          </cell>
          <cell r="F5">
            <v>23</v>
          </cell>
        </row>
        <row r="5">
          <cell r="H5">
            <v>9</v>
          </cell>
        </row>
        <row r="5">
          <cell r="R5">
            <v>1</v>
          </cell>
        </row>
        <row r="5">
          <cell r="T5">
            <v>15</v>
          </cell>
          <cell r="U5">
            <v>5</v>
          </cell>
          <cell r="V5">
            <v>220</v>
          </cell>
        </row>
        <row r="5">
          <cell r="Z5" t="str">
            <v>光华荣昌</v>
          </cell>
          <cell r="AA5">
            <v>0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str">
            <v>曾琼</v>
          </cell>
          <cell r="AF5" t="e">
            <v>#N/A</v>
          </cell>
          <cell r="AG5" t="e">
            <v>#N/A</v>
          </cell>
          <cell r="AH5" t="str">
            <v>在职</v>
          </cell>
          <cell r="AI5" t="str">
            <v>湖南荣昌</v>
          </cell>
          <cell r="AJ5">
            <v>15</v>
          </cell>
        </row>
        <row r="6">
          <cell r="B6" t="str">
            <v>黄清梅</v>
          </cell>
          <cell r="C6" t="str">
            <v>综合管理部</v>
          </cell>
          <cell r="D6">
            <v>41197</v>
          </cell>
          <cell r="E6">
            <v>26</v>
          </cell>
          <cell r="F6">
            <v>29</v>
          </cell>
        </row>
        <row r="6">
          <cell r="P6">
            <v>2</v>
          </cell>
        </row>
        <row r="6">
          <cell r="T6">
            <v>29</v>
          </cell>
          <cell r="U6">
            <v>0</v>
          </cell>
          <cell r="V6">
            <v>348</v>
          </cell>
        </row>
        <row r="6">
          <cell r="Z6" t="str">
            <v>光华荣昌</v>
          </cell>
          <cell r="AA6" t="str">
            <v>9.14下班卡，9.16下班卡，9.28中</v>
          </cell>
          <cell r="AB6" t="str">
            <v>黄清梅</v>
          </cell>
          <cell r="AC6" t="str">
            <v>黄清梅</v>
          </cell>
          <cell r="AD6" t="str">
            <v>黄清梅</v>
          </cell>
          <cell r="AE6" t="str">
            <v>黄清梅</v>
          </cell>
          <cell r="AF6" t="e">
            <v>#N/A</v>
          </cell>
          <cell r="AG6" t="e">
            <v>#N/A</v>
          </cell>
          <cell r="AH6" t="str">
            <v>在职</v>
          </cell>
          <cell r="AI6" t="str">
            <v>鑫起</v>
          </cell>
          <cell r="AJ6">
            <v>29</v>
          </cell>
        </row>
        <row r="7">
          <cell r="B7" t="str">
            <v>李开阳</v>
          </cell>
          <cell r="C7" t="str">
            <v>财务管理部</v>
          </cell>
          <cell r="D7">
            <v>41131</v>
          </cell>
          <cell r="E7">
            <v>23</v>
          </cell>
          <cell r="F7">
            <v>23</v>
          </cell>
        </row>
        <row r="7">
          <cell r="T7">
            <v>23</v>
          </cell>
          <cell r="U7">
            <v>0</v>
          </cell>
          <cell r="V7">
            <v>276</v>
          </cell>
        </row>
        <row r="7">
          <cell r="Z7" t="str">
            <v>光华荣昌</v>
          </cell>
          <cell r="AA7">
            <v>0</v>
          </cell>
          <cell r="AB7" t="str">
            <v>李开阳</v>
          </cell>
          <cell r="AC7" t="str">
            <v>李开阳</v>
          </cell>
          <cell r="AD7" t="str">
            <v>李开阳</v>
          </cell>
          <cell r="AE7" t="str">
            <v>李开阳</v>
          </cell>
          <cell r="AF7" t="e">
            <v>#N/A</v>
          </cell>
          <cell r="AG7" t="e">
            <v>#N/A</v>
          </cell>
          <cell r="AH7" t="str">
            <v>在职</v>
          </cell>
          <cell r="AI7" t="str">
            <v>湖南荣昌</v>
          </cell>
          <cell r="AJ7">
            <v>23</v>
          </cell>
        </row>
        <row r="8">
          <cell r="B8" t="str">
            <v>刘心</v>
          </cell>
          <cell r="C8" t="str">
            <v>财务管理部</v>
          </cell>
          <cell r="D8">
            <v>41730</v>
          </cell>
          <cell r="E8">
            <v>23</v>
          </cell>
          <cell r="F8">
            <v>23</v>
          </cell>
        </row>
        <row r="8">
          <cell r="T8">
            <v>23</v>
          </cell>
          <cell r="U8">
            <v>0</v>
          </cell>
          <cell r="V8">
            <v>276</v>
          </cell>
        </row>
        <row r="8">
          <cell r="Z8" t="str">
            <v>光华荣昌</v>
          </cell>
          <cell r="AA8">
            <v>0</v>
          </cell>
          <cell r="AB8" t="str">
            <v>刘心</v>
          </cell>
          <cell r="AC8" t="str">
            <v>刘心</v>
          </cell>
          <cell r="AD8" t="str">
            <v>刘心</v>
          </cell>
          <cell r="AE8" t="str">
            <v>刘心</v>
          </cell>
          <cell r="AF8" t="e">
            <v>#N/A</v>
          </cell>
          <cell r="AG8" t="e">
            <v>#N/A</v>
          </cell>
          <cell r="AH8" t="str">
            <v>在职</v>
          </cell>
          <cell r="AI8" t="str">
            <v>湖南荣昌</v>
          </cell>
          <cell r="AJ8">
            <v>23</v>
          </cell>
        </row>
        <row r="9">
          <cell r="B9" t="str">
            <v>易兰</v>
          </cell>
          <cell r="C9" t="str">
            <v>财务管理部</v>
          </cell>
          <cell r="D9">
            <v>42900</v>
          </cell>
          <cell r="E9">
            <v>23</v>
          </cell>
          <cell r="F9">
            <v>23</v>
          </cell>
        </row>
        <row r="9">
          <cell r="M9">
            <v>1</v>
          </cell>
          <cell r="N9">
            <v>1</v>
          </cell>
        </row>
        <row r="9">
          <cell r="T9">
            <v>23</v>
          </cell>
          <cell r="U9">
            <v>0</v>
          </cell>
          <cell r="V9">
            <v>276</v>
          </cell>
        </row>
        <row r="9">
          <cell r="Z9" t="str">
            <v>光华荣昌</v>
          </cell>
          <cell r="AA9">
            <v>0</v>
          </cell>
          <cell r="AB9" t="str">
            <v>易兰</v>
          </cell>
          <cell r="AC9" t="str">
            <v>易兰</v>
          </cell>
          <cell r="AD9" t="str">
            <v>易兰</v>
          </cell>
          <cell r="AE9" t="str">
            <v>易兰</v>
          </cell>
          <cell r="AF9" t="e">
            <v>#N/A</v>
          </cell>
          <cell r="AG9" t="e">
            <v>#N/A</v>
          </cell>
          <cell r="AH9" t="str">
            <v>在职</v>
          </cell>
          <cell r="AI9" t="str">
            <v>湖南荣昌</v>
          </cell>
          <cell r="AJ9">
            <v>23</v>
          </cell>
        </row>
        <row r="10">
          <cell r="B10" t="str">
            <v>肖玲</v>
          </cell>
          <cell r="C10" t="str">
            <v>财务管理部</v>
          </cell>
          <cell r="D10">
            <v>43698</v>
          </cell>
          <cell r="E10">
            <v>23</v>
          </cell>
          <cell r="F10">
            <v>23</v>
          </cell>
        </row>
        <row r="10">
          <cell r="T10">
            <v>23</v>
          </cell>
          <cell r="U10">
            <v>0</v>
          </cell>
          <cell r="V10">
            <v>276</v>
          </cell>
        </row>
        <row r="10">
          <cell r="Z10" t="str">
            <v>光华荣昌</v>
          </cell>
          <cell r="AA10">
            <v>0</v>
          </cell>
          <cell r="AB10" t="str">
            <v>肖玲</v>
          </cell>
          <cell r="AC10" t="str">
            <v>肖玲</v>
          </cell>
          <cell r="AD10" t="str">
            <v>肖玲</v>
          </cell>
          <cell r="AE10" t="str">
            <v>肖玲</v>
          </cell>
          <cell r="AF10" t="e">
            <v>#N/A</v>
          </cell>
          <cell r="AG10" t="e">
            <v>#N/A</v>
          </cell>
          <cell r="AH10" t="str">
            <v>在职</v>
          </cell>
          <cell r="AI10" t="str">
            <v>湖南荣昌</v>
          </cell>
          <cell r="AJ10">
            <v>23</v>
          </cell>
        </row>
        <row r="11">
          <cell r="B11" t="str">
            <v>伍赤诚</v>
          </cell>
          <cell r="C11" t="str">
            <v>质量管理</v>
          </cell>
          <cell r="D11">
            <v>43789</v>
          </cell>
          <cell r="E11">
            <v>23</v>
          </cell>
          <cell r="F11">
            <v>23</v>
          </cell>
        </row>
        <row r="11">
          <cell r="M11">
            <v>1</v>
          </cell>
          <cell r="N11">
            <v>1</v>
          </cell>
        </row>
        <row r="11">
          <cell r="P11">
            <v>2</v>
          </cell>
        </row>
        <row r="11">
          <cell r="T11">
            <v>23</v>
          </cell>
          <cell r="U11">
            <v>0</v>
          </cell>
          <cell r="V11">
            <v>276</v>
          </cell>
        </row>
        <row r="11">
          <cell r="Z11" t="str">
            <v>光华荣昌</v>
          </cell>
          <cell r="AA11">
            <v>0</v>
          </cell>
          <cell r="AB11" t="str">
            <v>伍赤诚</v>
          </cell>
          <cell r="AC11" t="str">
            <v>伍赤诚</v>
          </cell>
          <cell r="AD11" t="str">
            <v>伍赤诚</v>
          </cell>
          <cell r="AE11" t="str">
            <v>伍赤诚</v>
          </cell>
          <cell r="AF11" t="e">
            <v>#N/A</v>
          </cell>
          <cell r="AG11" t="e">
            <v>#N/A</v>
          </cell>
          <cell r="AH11" t="str">
            <v>在职</v>
          </cell>
          <cell r="AI11" t="str">
            <v>湖南荣昌</v>
          </cell>
          <cell r="AJ11">
            <v>21</v>
          </cell>
        </row>
        <row r="12">
          <cell r="B12" t="str">
            <v>贺王瑜</v>
          </cell>
          <cell r="C12" t="str">
            <v>质量管理</v>
          </cell>
          <cell r="D12">
            <v>41573</v>
          </cell>
          <cell r="E12">
            <v>16.5</v>
          </cell>
          <cell r="F12">
            <v>16.5</v>
          </cell>
        </row>
        <row r="12">
          <cell r="K12">
            <v>0</v>
          </cell>
        </row>
        <row r="12">
          <cell r="O12">
            <v>0</v>
          </cell>
          <cell r="P12">
            <v>0</v>
          </cell>
          <cell r="Q12">
            <v>0</v>
          </cell>
        </row>
        <row r="12">
          <cell r="T12">
            <v>11</v>
          </cell>
          <cell r="U12">
            <v>0</v>
          </cell>
          <cell r="V12">
            <v>132</v>
          </cell>
        </row>
        <row r="12">
          <cell r="X12">
            <v>81</v>
          </cell>
          <cell r="Y12">
            <v>243</v>
          </cell>
          <cell r="Z12" t="str">
            <v>光华荣昌</v>
          </cell>
          <cell r="AA12">
            <v>0</v>
          </cell>
          <cell r="AB12" t="str">
            <v>贺王瑜</v>
          </cell>
          <cell r="AC12" t="str">
            <v>贺王瑜</v>
          </cell>
          <cell r="AD12" t="str">
            <v>贺王瑜</v>
          </cell>
          <cell r="AE12" t="str">
            <v>贺王瑜</v>
          </cell>
          <cell r="AF12" t="e">
            <v>#N/A</v>
          </cell>
          <cell r="AG12" t="e">
            <v>#N/A</v>
          </cell>
          <cell r="AH12" t="str">
            <v>在职</v>
          </cell>
          <cell r="AI12" t="str">
            <v>湖南荣昌</v>
          </cell>
          <cell r="AJ12">
            <v>22</v>
          </cell>
        </row>
        <row r="13">
          <cell r="B13" t="str">
            <v>彭健</v>
          </cell>
          <cell r="C13" t="str">
            <v>发泡质量管理</v>
          </cell>
          <cell r="D13">
            <v>41701</v>
          </cell>
          <cell r="E13">
            <v>26</v>
          </cell>
          <cell r="F13">
            <v>29</v>
          </cell>
        </row>
        <row r="13">
          <cell r="K13">
            <v>0</v>
          </cell>
        </row>
        <row r="13">
          <cell r="O13">
            <v>0</v>
          </cell>
          <cell r="P13">
            <v>0</v>
          </cell>
          <cell r="Q13">
            <v>0</v>
          </cell>
        </row>
        <row r="13">
          <cell r="T13">
            <v>29</v>
          </cell>
          <cell r="U13">
            <v>29</v>
          </cell>
          <cell r="V13">
            <v>580</v>
          </cell>
        </row>
        <row r="13">
          <cell r="X13">
            <v>83</v>
          </cell>
          <cell r="Y13">
            <v>249</v>
          </cell>
          <cell r="Z13" t="str">
            <v>光华荣昌</v>
          </cell>
          <cell r="AA13">
            <v>0</v>
          </cell>
          <cell r="AB13" t="str">
            <v>彭健</v>
          </cell>
          <cell r="AC13" t="str">
            <v>彭健</v>
          </cell>
          <cell r="AD13" t="str">
            <v>彭健</v>
          </cell>
          <cell r="AE13" t="str">
            <v>彭健</v>
          </cell>
          <cell r="AF13" t="str">
            <v>彭健</v>
          </cell>
          <cell r="AG13" t="e">
            <v>#N/A</v>
          </cell>
          <cell r="AH13" t="str">
            <v>在职</v>
          </cell>
          <cell r="AI13" t="str">
            <v>湖南荣昌</v>
          </cell>
          <cell r="AJ13">
            <v>28</v>
          </cell>
        </row>
        <row r="14">
          <cell r="B14" t="str">
            <v>李需</v>
          </cell>
          <cell r="C14" t="str">
            <v>发泡质量管理</v>
          </cell>
          <cell r="D14">
            <v>45591</v>
          </cell>
          <cell r="E14">
            <v>26</v>
          </cell>
          <cell r="F14">
            <v>29</v>
          </cell>
        </row>
        <row r="14">
          <cell r="K14">
            <v>0</v>
          </cell>
        </row>
        <row r="14">
          <cell r="O14">
            <v>0</v>
          </cell>
          <cell r="P14">
            <v>1</v>
          </cell>
          <cell r="Q14">
            <v>0</v>
          </cell>
        </row>
        <row r="14">
          <cell r="T14">
            <v>29</v>
          </cell>
          <cell r="U14">
            <v>29</v>
          </cell>
          <cell r="V14">
            <v>580</v>
          </cell>
        </row>
        <row r="14">
          <cell r="X14">
            <v>86</v>
          </cell>
          <cell r="Y14">
            <v>258</v>
          </cell>
          <cell r="Z14" t="str">
            <v>湖南诚展</v>
          </cell>
          <cell r="AA14" t="str">
            <v>9.3下班卡</v>
          </cell>
          <cell r="AB14" t="str">
            <v>李需</v>
          </cell>
          <cell r="AC14" t="str">
            <v>李需</v>
          </cell>
          <cell r="AD14" t="str">
            <v>李需</v>
          </cell>
          <cell r="AE14" t="str">
            <v>李需</v>
          </cell>
          <cell r="AF14" t="e">
            <v>#N/A</v>
          </cell>
          <cell r="AG14" t="e">
            <v>#N/A</v>
          </cell>
          <cell r="AH14" t="str">
            <v>在职</v>
          </cell>
          <cell r="AI14" t="str">
            <v>湖南诚展</v>
          </cell>
          <cell r="AJ14">
            <v>27</v>
          </cell>
        </row>
        <row r="15">
          <cell r="B15" t="str">
            <v>卫伟伟</v>
          </cell>
          <cell r="C15" t="str">
            <v>发泡质量管理</v>
          </cell>
          <cell r="D15">
            <v>45771</v>
          </cell>
          <cell r="E15">
            <v>26</v>
          </cell>
          <cell r="F15">
            <v>28</v>
          </cell>
        </row>
        <row r="15">
          <cell r="K15">
            <v>0</v>
          </cell>
        </row>
        <row r="15">
          <cell r="O15">
            <v>0</v>
          </cell>
          <cell r="P15">
            <v>1</v>
          </cell>
          <cell r="Q15">
            <v>0</v>
          </cell>
        </row>
        <row r="15">
          <cell r="T15">
            <v>28</v>
          </cell>
          <cell r="U15">
            <v>28</v>
          </cell>
          <cell r="V15">
            <v>560</v>
          </cell>
          <cell r="W15" t="str">
            <v>2025/9/30离职</v>
          </cell>
          <cell r="X15">
            <v>85</v>
          </cell>
          <cell r="Y15">
            <v>255</v>
          </cell>
          <cell r="Z15" t="str">
            <v>湘潭思泉</v>
          </cell>
          <cell r="AA15" t="str">
            <v>9下班卡</v>
          </cell>
          <cell r="AB15" t="e">
            <v>#N/A</v>
          </cell>
          <cell r="AC15" t="str">
            <v>卫伟伟</v>
          </cell>
          <cell r="AD15" t="e">
            <v>#N/A</v>
          </cell>
          <cell r="AE15" t="str">
            <v>卫伟伟</v>
          </cell>
          <cell r="AF15" t="str">
            <v>卫伟伟</v>
          </cell>
          <cell r="AG15" t="str">
            <v>卫伟伟</v>
          </cell>
          <cell r="AH15">
            <v>45930</v>
          </cell>
          <cell r="AI15" t="str">
            <v>湘潭思泉</v>
          </cell>
          <cell r="AJ15">
            <v>27</v>
          </cell>
        </row>
        <row r="16">
          <cell r="B16" t="str">
            <v>彭智勇</v>
          </cell>
          <cell r="C16" t="str">
            <v>发泡质量管理</v>
          </cell>
          <cell r="D16">
            <v>45727</v>
          </cell>
          <cell r="E16">
            <v>26</v>
          </cell>
          <cell r="F16">
            <v>29</v>
          </cell>
        </row>
        <row r="16">
          <cell r="K16">
            <v>0</v>
          </cell>
        </row>
        <row r="16">
          <cell r="O16">
            <v>0</v>
          </cell>
          <cell r="P16">
            <v>2</v>
          </cell>
          <cell r="Q16">
            <v>0</v>
          </cell>
        </row>
        <row r="16">
          <cell r="T16">
            <v>29</v>
          </cell>
          <cell r="U16">
            <v>29</v>
          </cell>
          <cell r="V16">
            <v>580</v>
          </cell>
        </row>
        <row r="16">
          <cell r="X16">
            <v>80</v>
          </cell>
          <cell r="Y16">
            <v>240</v>
          </cell>
          <cell r="Z16" t="str">
            <v>湘潭思泉</v>
          </cell>
          <cell r="AA16" t="str">
            <v>20/27下班卡</v>
          </cell>
          <cell r="AB16" t="str">
            <v>彭智勇</v>
          </cell>
          <cell r="AC16" t="str">
            <v>彭智勇</v>
          </cell>
          <cell r="AD16" t="str">
            <v>彭智勇</v>
          </cell>
          <cell r="AE16" t="str">
            <v>彭智勇</v>
          </cell>
          <cell r="AF16" t="str">
            <v>彭智勇</v>
          </cell>
          <cell r="AG16" t="e">
            <v>#N/A</v>
          </cell>
          <cell r="AH16" t="str">
            <v>在职</v>
          </cell>
          <cell r="AI16" t="str">
            <v>湘潭思泉</v>
          </cell>
          <cell r="AJ16">
            <v>29</v>
          </cell>
        </row>
        <row r="17">
          <cell r="B17" t="str">
            <v>赵五祥</v>
          </cell>
          <cell r="C17" t="str">
            <v>服务科</v>
          </cell>
          <cell r="D17">
            <v>43290</v>
          </cell>
          <cell r="E17">
            <v>23</v>
          </cell>
          <cell r="F17">
            <v>23</v>
          </cell>
        </row>
        <row r="17">
          <cell r="H17">
            <v>1</v>
          </cell>
        </row>
        <row r="17">
          <cell r="K17">
            <v>0</v>
          </cell>
        </row>
        <row r="17">
          <cell r="O17">
            <v>0</v>
          </cell>
          <cell r="P17">
            <v>0</v>
          </cell>
          <cell r="Q17">
            <v>0</v>
          </cell>
        </row>
        <row r="17">
          <cell r="T17">
            <v>22</v>
          </cell>
          <cell r="U17">
            <v>0</v>
          </cell>
          <cell r="V17">
            <v>264</v>
          </cell>
        </row>
        <row r="17">
          <cell r="Z17" t="str">
            <v>光华荣昌</v>
          </cell>
          <cell r="AA17" t="str">
            <v>2下班卡,4下班卡,15下班卡,23上班卡,28下班卡</v>
          </cell>
          <cell r="AB17" t="str">
            <v>赵五祥</v>
          </cell>
          <cell r="AC17" t="str">
            <v>赵五祥</v>
          </cell>
          <cell r="AD17" t="str">
            <v>赵五祥</v>
          </cell>
          <cell r="AE17" t="str">
            <v>赵五祥</v>
          </cell>
          <cell r="AF17" t="e">
            <v>#N/A</v>
          </cell>
          <cell r="AG17" t="e">
            <v>#N/A</v>
          </cell>
          <cell r="AH17" t="str">
            <v>在职</v>
          </cell>
          <cell r="AI17" t="str">
            <v>湖南荣昌</v>
          </cell>
          <cell r="AJ17">
            <v>23</v>
          </cell>
        </row>
        <row r="18">
          <cell r="B18" t="str">
            <v>文洪亮</v>
          </cell>
          <cell r="C18" t="str">
            <v>服务科</v>
          </cell>
          <cell r="D18">
            <v>41286</v>
          </cell>
          <cell r="E18">
            <v>22</v>
          </cell>
          <cell r="F18">
            <v>22</v>
          </cell>
        </row>
        <row r="18">
          <cell r="K18">
            <v>0</v>
          </cell>
        </row>
        <row r="18">
          <cell r="O18">
            <v>0</v>
          </cell>
          <cell r="P18">
            <v>0</v>
          </cell>
          <cell r="Q18">
            <v>0</v>
          </cell>
        </row>
        <row r="18">
          <cell r="T18">
            <v>22</v>
          </cell>
          <cell r="U18">
            <v>0</v>
          </cell>
          <cell r="V18">
            <v>264</v>
          </cell>
        </row>
        <row r="18">
          <cell r="X18">
            <v>0</v>
          </cell>
          <cell r="Y18">
            <v>0</v>
          </cell>
          <cell r="Z18" t="str">
            <v>光华荣昌</v>
          </cell>
          <cell r="AA18">
            <v>0</v>
          </cell>
          <cell r="AB18" t="str">
            <v>文洪亮</v>
          </cell>
          <cell r="AC18" t="str">
            <v>文洪亮</v>
          </cell>
          <cell r="AD18" t="str">
            <v>文洪亮</v>
          </cell>
          <cell r="AE18" t="str">
            <v>文洪亮</v>
          </cell>
          <cell r="AF18" t="e">
            <v>#N/A</v>
          </cell>
          <cell r="AG18" t="e">
            <v>#N/A</v>
          </cell>
          <cell r="AH18" t="str">
            <v>在职</v>
          </cell>
          <cell r="AI18" t="str">
            <v>湖南荣昌</v>
          </cell>
          <cell r="AJ18">
            <v>23</v>
          </cell>
        </row>
        <row r="19">
          <cell r="B19" t="str">
            <v>李松辉</v>
          </cell>
          <cell r="C19" t="str">
            <v>服务科</v>
          </cell>
          <cell r="D19">
            <v>44994</v>
          </cell>
          <cell r="E19">
            <v>26</v>
          </cell>
          <cell r="F19">
            <v>30</v>
          </cell>
        </row>
        <row r="19">
          <cell r="K19">
            <v>0</v>
          </cell>
        </row>
        <row r="19">
          <cell r="O19">
            <v>0</v>
          </cell>
          <cell r="P19">
            <v>0</v>
          </cell>
          <cell r="Q19">
            <v>0</v>
          </cell>
        </row>
        <row r="19">
          <cell r="T19">
            <v>30</v>
          </cell>
          <cell r="U19">
            <v>30</v>
          </cell>
          <cell r="V19">
            <v>600</v>
          </cell>
        </row>
        <row r="19">
          <cell r="X19">
            <v>0</v>
          </cell>
          <cell r="Y19">
            <v>0</v>
          </cell>
          <cell r="Z19" t="str">
            <v>光华荣昌</v>
          </cell>
          <cell r="AA19">
            <v>0</v>
          </cell>
          <cell r="AB19" t="str">
            <v>李松辉</v>
          </cell>
          <cell r="AC19" t="str">
            <v>李松辉</v>
          </cell>
          <cell r="AD19" t="str">
            <v>李松辉</v>
          </cell>
          <cell r="AE19" t="str">
            <v>李松辉</v>
          </cell>
          <cell r="AF19" t="e">
            <v>#N/A</v>
          </cell>
          <cell r="AG19" t="e">
            <v>#N/A</v>
          </cell>
          <cell r="AH19" t="str">
            <v>在职</v>
          </cell>
          <cell r="AI19" t="str">
            <v>鑫起</v>
          </cell>
          <cell r="AJ19">
            <v>0</v>
          </cell>
        </row>
        <row r="20">
          <cell r="B20" t="str">
            <v>黄龙</v>
          </cell>
          <cell r="C20" t="str">
            <v>服务科</v>
          </cell>
          <cell r="D20">
            <v>45718</v>
          </cell>
          <cell r="E20">
            <v>26</v>
          </cell>
          <cell r="F20">
            <v>30</v>
          </cell>
        </row>
        <row r="20">
          <cell r="K20">
            <v>0</v>
          </cell>
        </row>
        <row r="20">
          <cell r="O20">
            <v>0</v>
          </cell>
          <cell r="P20">
            <v>0</v>
          </cell>
          <cell r="Q20">
            <v>0</v>
          </cell>
        </row>
        <row r="20">
          <cell r="T20">
            <v>30</v>
          </cell>
          <cell r="U20">
            <v>30</v>
          </cell>
          <cell r="V20">
            <v>600</v>
          </cell>
        </row>
        <row r="20">
          <cell r="X20">
            <v>0</v>
          </cell>
          <cell r="Y20">
            <v>0</v>
          </cell>
          <cell r="Z20" t="str">
            <v>光华荣昌</v>
          </cell>
          <cell r="AA20">
            <v>0</v>
          </cell>
          <cell r="AB20" t="str">
            <v>黄龙</v>
          </cell>
          <cell r="AC20" t="str">
            <v>黄龙</v>
          </cell>
          <cell r="AD20" t="str">
            <v>黄龙</v>
          </cell>
          <cell r="AE20" t="str">
            <v>黄龙</v>
          </cell>
          <cell r="AF20" t="e">
            <v>#N/A</v>
          </cell>
          <cell r="AG20" t="e">
            <v>#N/A</v>
          </cell>
          <cell r="AH20" t="str">
            <v>在职</v>
          </cell>
          <cell r="AI20" t="str">
            <v>湖南诚展</v>
          </cell>
          <cell r="AJ20">
            <v>0</v>
          </cell>
        </row>
        <row r="21">
          <cell r="B21" t="str">
            <v>盛鹏威</v>
          </cell>
          <cell r="C21" t="str">
            <v>服务科</v>
          </cell>
          <cell r="D21">
            <v>45845</v>
          </cell>
          <cell r="E21">
            <v>26</v>
          </cell>
          <cell r="F21">
            <v>30</v>
          </cell>
        </row>
        <row r="21">
          <cell r="K21">
            <v>0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1">
          <cell r="T21">
            <v>30</v>
          </cell>
          <cell r="U21">
            <v>30</v>
          </cell>
          <cell r="V21">
            <v>600</v>
          </cell>
        </row>
        <row r="21">
          <cell r="X21">
            <v>0</v>
          </cell>
        </row>
        <row r="21">
          <cell r="Z21" t="str">
            <v>光华荣昌</v>
          </cell>
          <cell r="AA21">
            <v>0</v>
          </cell>
          <cell r="AB21" t="str">
            <v>盛鹏威</v>
          </cell>
          <cell r="AC21" t="str">
            <v>盛鹏威</v>
          </cell>
          <cell r="AD21" t="str">
            <v>盛鹏威</v>
          </cell>
          <cell r="AE21" t="e">
            <v>#N/A</v>
          </cell>
          <cell r="AF21" t="e">
            <v>#N/A</v>
          </cell>
          <cell r="AG21" t="e">
            <v>#N/A</v>
          </cell>
          <cell r="AH21" t="str">
            <v>在职</v>
          </cell>
          <cell r="AI21">
            <v>0</v>
          </cell>
          <cell r="AJ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26</v>
          </cell>
          <cell r="F22">
            <v>26</v>
          </cell>
        </row>
        <row r="22">
          <cell r="K22">
            <v>0</v>
          </cell>
        </row>
        <row r="22">
          <cell r="O22">
            <v>0</v>
          </cell>
          <cell r="P22">
            <v>0</v>
          </cell>
          <cell r="Q22">
            <v>0</v>
          </cell>
        </row>
        <row r="22">
          <cell r="T22">
            <v>26</v>
          </cell>
          <cell r="U22">
            <v>0</v>
          </cell>
          <cell r="V22">
            <v>312</v>
          </cell>
          <cell r="W22" t="str">
            <v>长沙现服</v>
          </cell>
          <cell r="X22">
            <v>0</v>
          </cell>
          <cell r="Y22">
            <v>0</v>
          </cell>
          <cell r="Z22" t="str">
            <v>光华荣昌</v>
          </cell>
          <cell r="AA22">
            <v>0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str">
            <v>谭建文</v>
          </cell>
          <cell r="AF22" t="e">
            <v>#N/A</v>
          </cell>
          <cell r="AG22" t="e">
            <v>#N/A</v>
          </cell>
          <cell r="AH22" t="str">
            <v>在职</v>
          </cell>
          <cell r="AI22" t="str">
            <v>湖南诚展</v>
          </cell>
          <cell r="AJ22">
            <v>0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23</v>
          </cell>
          <cell r="F23">
            <v>23</v>
          </cell>
        </row>
        <row r="23">
          <cell r="K23">
            <v>0</v>
          </cell>
        </row>
        <row r="23">
          <cell r="O23">
            <v>0</v>
          </cell>
          <cell r="P23">
            <v>0</v>
          </cell>
          <cell r="Q23">
            <v>0</v>
          </cell>
        </row>
        <row r="23">
          <cell r="T23">
            <v>23</v>
          </cell>
          <cell r="U23">
            <v>0</v>
          </cell>
          <cell r="V23">
            <v>276</v>
          </cell>
        </row>
        <row r="23">
          <cell r="X23">
            <v>0</v>
          </cell>
          <cell r="Y23">
            <v>0</v>
          </cell>
          <cell r="Z23" t="str">
            <v>光华荣昌</v>
          </cell>
          <cell r="AA23">
            <v>0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str">
            <v>李晶</v>
          </cell>
          <cell r="AF23" t="e">
            <v>#N/A</v>
          </cell>
          <cell r="AG23" t="e">
            <v>#N/A</v>
          </cell>
          <cell r="AH23" t="str">
            <v>在职</v>
          </cell>
          <cell r="AI23" t="str">
            <v>湖南荣昌</v>
          </cell>
          <cell r="AJ23">
            <v>23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23</v>
          </cell>
          <cell r="F24">
            <v>23</v>
          </cell>
        </row>
        <row r="24">
          <cell r="K24">
            <v>0</v>
          </cell>
        </row>
        <row r="24">
          <cell r="O24">
            <v>0</v>
          </cell>
          <cell r="P24">
            <v>0</v>
          </cell>
          <cell r="Q24">
            <v>0</v>
          </cell>
        </row>
        <row r="24">
          <cell r="T24">
            <v>23</v>
          </cell>
          <cell r="U24">
            <v>0</v>
          </cell>
          <cell r="V24">
            <v>276</v>
          </cell>
        </row>
        <row r="24">
          <cell r="X24">
            <v>0</v>
          </cell>
          <cell r="Y24">
            <v>0</v>
          </cell>
          <cell r="Z24" t="str">
            <v>光华荣昌</v>
          </cell>
          <cell r="AA24">
            <v>0</v>
          </cell>
          <cell r="AB24" t="str">
            <v>谭丽平</v>
          </cell>
          <cell r="AC24" t="str">
            <v>谭丽平</v>
          </cell>
          <cell r="AD24" t="str">
            <v>谭丽平</v>
          </cell>
          <cell r="AE24" t="str">
            <v>谭丽平</v>
          </cell>
          <cell r="AF24" t="e">
            <v>#N/A</v>
          </cell>
          <cell r="AG24" t="e">
            <v>#N/A</v>
          </cell>
          <cell r="AH24" t="str">
            <v>在职</v>
          </cell>
          <cell r="AI24" t="str">
            <v>湖南荣昌</v>
          </cell>
          <cell r="AJ24">
            <v>23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23</v>
          </cell>
          <cell r="F25">
            <v>23</v>
          </cell>
        </row>
        <row r="25">
          <cell r="K25">
            <v>0</v>
          </cell>
        </row>
        <row r="25">
          <cell r="O25">
            <v>0</v>
          </cell>
          <cell r="P25">
            <v>0</v>
          </cell>
          <cell r="Q25">
            <v>0</v>
          </cell>
        </row>
        <row r="25">
          <cell r="T25">
            <v>23</v>
          </cell>
          <cell r="U25">
            <v>0</v>
          </cell>
          <cell r="V25">
            <v>276</v>
          </cell>
        </row>
        <row r="25">
          <cell r="X25">
            <v>0</v>
          </cell>
          <cell r="Y25">
            <v>0</v>
          </cell>
          <cell r="Z25" t="str">
            <v>光华荣昌</v>
          </cell>
          <cell r="AA25">
            <v>0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str">
            <v>齐承平</v>
          </cell>
          <cell r="AF25" t="e">
            <v>#N/A</v>
          </cell>
          <cell r="AG25" t="e">
            <v>#N/A</v>
          </cell>
          <cell r="AH25" t="str">
            <v>在职</v>
          </cell>
          <cell r="AI25" t="str">
            <v>湖南荣昌</v>
          </cell>
          <cell r="AJ25">
            <v>23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23</v>
          </cell>
          <cell r="F26">
            <v>23</v>
          </cell>
        </row>
        <row r="26">
          <cell r="K26">
            <v>0</v>
          </cell>
        </row>
        <row r="26">
          <cell r="O26">
            <v>0</v>
          </cell>
          <cell r="P26">
            <v>1</v>
          </cell>
          <cell r="Q26">
            <v>0</v>
          </cell>
        </row>
        <row r="26">
          <cell r="T26">
            <v>23</v>
          </cell>
          <cell r="U26">
            <v>0</v>
          </cell>
          <cell r="V26">
            <v>276</v>
          </cell>
        </row>
        <row r="26">
          <cell r="X26">
            <v>0</v>
          </cell>
          <cell r="Y26">
            <v>0</v>
          </cell>
          <cell r="Z26" t="str">
            <v>光华荣昌</v>
          </cell>
          <cell r="AA26" t="str">
            <v>4下班卡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str">
            <v>刘文向</v>
          </cell>
          <cell r="AF26" t="e">
            <v>#N/A</v>
          </cell>
          <cell r="AG26" t="e">
            <v>#N/A</v>
          </cell>
          <cell r="AH26" t="str">
            <v>在职</v>
          </cell>
          <cell r="AI26" t="str">
            <v>湖南荣昌</v>
          </cell>
          <cell r="AJ26">
            <v>23</v>
          </cell>
        </row>
        <row r="27">
          <cell r="B27" t="str">
            <v>殷胜</v>
          </cell>
          <cell r="C27" t="str">
            <v>物料管理</v>
          </cell>
          <cell r="D27">
            <v>41492</v>
          </cell>
          <cell r="E27">
            <v>24</v>
          </cell>
          <cell r="F27">
            <v>28</v>
          </cell>
        </row>
        <row r="27">
          <cell r="K27">
            <v>0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32</v>
          </cell>
          <cell r="T27">
            <v>28</v>
          </cell>
          <cell r="U27">
            <v>0</v>
          </cell>
          <cell r="V27">
            <v>336</v>
          </cell>
        </row>
        <row r="27">
          <cell r="X27">
            <v>0</v>
          </cell>
          <cell r="Y27">
            <v>0</v>
          </cell>
          <cell r="Z27" t="str">
            <v>湖南红海</v>
          </cell>
          <cell r="AA27">
            <v>0</v>
          </cell>
          <cell r="AB27" t="str">
            <v>殷胜</v>
          </cell>
          <cell r="AC27" t="str">
            <v>殷胜</v>
          </cell>
          <cell r="AD27" t="str">
            <v>殷胜</v>
          </cell>
          <cell r="AE27" t="str">
            <v>殷胜</v>
          </cell>
          <cell r="AF27" t="e">
            <v>#N/A</v>
          </cell>
          <cell r="AG27" t="e">
            <v>#N/A</v>
          </cell>
          <cell r="AH27" t="str">
            <v>在职</v>
          </cell>
          <cell r="AI27" t="str">
            <v>湖南荣昌</v>
          </cell>
          <cell r="AJ27">
            <v>28</v>
          </cell>
        </row>
        <row r="28">
          <cell r="B28" t="str">
            <v>邹彬彬</v>
          </cell>
          <cell r="C28" t="str">
            <v>物料管理</v>
          </cell>
          <cell r="D28">
            <v>45708</v>
          </cell>
          <cell r="E28">
            <v>24</v>
          </cell>
          <cell r="F28">
            <v>24</v>
          </cell>
        </row>
        <row r="28">
          <cell r="K28">
            <v>5</v>
          </cell>
        </row>
        <row r="28">
          <cell r="O28">
            <v>0</v>
          </cell>
          <cell r="P28">
            <v>0</v>
          </cell>
          <cell r="Q28">
            <v>0</v>
          </cell>
          <cell r="R28">
            <v>12</v>
          </cell>
          <cell r="S28">
            <v>0</v>
          </cell>
          <cell r="T28">
            <v>24</v>
          </cell>
          <cell r="U28">
            <v>24</v>
          </cell>
          <cell r="V28">
            <v>480</v>
          </cell>
        </row>
        <row r="28">
          <cell r="X28">
            <v>0</v>
          </cell>
          <cell r="Y28">
            <v>0</v>
          </cell>
          <cell r="Z28" t="str">
            <v>光华荣昌</v>
          </cell>
          <cell r="AA28" t="str">
            <v>9.22-9.26家中老人过世事假5天</v>
          </cell>
          <cell r="AB28" t="str">
            <v>邹彬彬</v>
          </cell>
          <cell r="AC28" t="str">
            <v>邹彬彬</v>
          </cell>
          <cell r="AD28" t="str">
            <v>邹彬彬</v>
          </cell>
          <cell r="AE28" t="str">
            <v>邹彬彬</v>
          </cell>
          <cell r="AF28" t="e">
            <v>#N/A</v>
          </cell>
          <cell r="AG28" t="e">
            <v>#N/A</v>
          </cell>
          <cell r="AH28" t="str">
            <v>在职</v>
          </cell>
          <cell r="AI28" t="str">
            <v>湖南荣昌</v>
          </cell>
          <cell r="AJ28">
            <v>24</v>
          </cell>
        </row>
        <row r="29">
          <cell r="B29" t="str">
            <v>贺楚平</v>
          </cell>
          <cell r="C29" t="str">
            <v>成品管理</v>
          </cell>
          <cell r="D29">
            <v>44760</v>
          </cell>
          <cell r="E29">
            <v>24</v>
          </cell>
          <cell r="F29">
            <v>30</v>
          </cell>
        </row>
        <row r="29">
          <cell r="K29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11.5</v>
          </cell>
          <cell r="S29">
            <v>63</v>
          </cell>
          <cell r="T29">
            <v>30</v>
          </cell>
          <cell r="U29">
            <v>29</v>
          </cell>
          <cell r="V29">
            <v>592</v>
          </cell>
        </row>
        <row r="29">
          <cell r="X29">
            <v>0</v>
          </cell>
          <cell r="Y29">
            <v>0</v>
          </cell>
          <cell r="Z29" t="str">
            <v>光华荣昌</v>
          </cell>
          <cell r="AA29" t="str">
            <v>14上班卡、下班卡，29上班卡</v>
          </cell>
          <cell r="AB29" t="str">
            <v>贺楚平</v>
          </cell>
          <cell r="AC29" t="str">
            <v>贺楚平</v>
          </cell>
          <cell r="AD29" t="str">
            <v>贺楚平</v>
          </cell>
          <cell r="AE29" t="str">
            <v>贺楚平</v>
          </cell>
          <cell r="AF29" t="e">
            <v>#N/A</v>
          </cell>
          <cell r="AG29" t="e">
            <v>#N/A</v>
          </cell>
          <cell r="AH29" t="str">
            <v>在职</v>
          </cell>
          <cell r="AI29" t="str">
            <v>鑫起</v>
          </cell>
          <cell r="AJ29">
            <v>30</v>
          </cell>
        </row>
        <row r="30">
          <cell r="B30" t="str">
            <v>赵亮</v>
          </cell>
          <cell r="C30" t="str">
            <v>成品管理</v>
          </cell>
          <cell r="D30">
            <v>45814</v>
          </cell>
          <cell r="E30">
            <v>24</v>
          </cell>
          <cell r="F30">
            <v>28</v>
          </cell>
        </row>
        <row r="30">
          <cell r="K30">
            <v>0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9.5</v>
          </cell>
          <cell r="S30">
            <v>42</v>
          </cell>
          <cell r="T30">
            <v>28</v>
          </cell>
          <cell r="U30">
            <v>23</v>
          </cell>
          <cell r="V30">
            <v>520</v>
          </cell>
        </row>
        <row r="30">
          <cell r="X30">
            <v>0</v>
          </cell>
          <cell r="Y30">
            <v>0</v>
          </cell>
          <cell r="Z30" t="str">
            <v>湘潭宏顺</v>
          </cell>
          <cell r="AA30">
            <v>0</v>
          </cell>
          <cell r="AB30" t="str">
            <v>赵亮</v>
          </cell>
          <cell r="AC30" t="str">
            <v>赵亮</v>
          </cell>
          <cell r="AD30" t="str">
            <v>赵亮</v>
          </cell>
          <cell r="AE30" t="str">
            <v>赵亮</v>
          </cell>
          <cell r="AF30" t="e">
            <v>#N/A</v>
          </cell>
          <cell r="AG30" t="e">
            <v>#N/A</v>
          </cell>
          <cell r="AH30" t="str">
            <v>在职</v>
          </cell>
          <cell r="AI30" t="str">
            <v>湘潭宏顺</v>
          </cell>
          <cell r="AJ30">
            <v>28</v>
          </cell>
        </row>
        <row r="31">
          <cell r="B31" t="str">
            <v>王启明</v>
          </cell>
          <cell r="C31" t="str">
            <v>成品管理</v>
          </cell>
          <cell r="D31" t="str">
            <v>2025-06-01</v>
          </cell>
          <cell r="E31">
            <v>24</v>
          </cell>
          <cell r="F31">
            <v>30</v>
          </cell>
        </row>
        <row r="31">
          <cell r="K31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11.5</v>
          </cell>
          <cell r="S31">
            <v>63</v>
          </cell>
          <cell r="T31">
            <v>30</v>
          </cell>
          <cell r="U31">
            <v>29</v>
          </cell>
          <cell r="V31">
            <v>592</v>
          </cell>
        </row>
        <row r="31">
          <cell r="X31">
            <v>0</v>
          </cell>
          <cell r="Y31">
            <v>0</v>
          </cell>
          <cell r="Z31" t="str">
            <v>湘潭宏顺</v>
          </cell>
          <cell r="AA31">
            <v>0</v>
          </cell>
          <cell r="AB31" t="str">
            <v>王启明</v>
          </cell>
          <cell r="AC31" t="str">
            <v>王启明</v>
          </cell>
          <cell r="AD31" t="str">
            <v>王启明</v>
          </cell>
          <cell r="AE31" t="str">
            <v>王启明</v>
          </cell>
          <cell r="AF31" t="e">
            <v>#N/A</v>
          </cell>
          <cell r="AG31" t="e">
            <v>#N/A</v>
          </cell>
          <cell r="AH31" t="str">
            <v>在职</v>
          </cell>
          <cell r="AI31" t="str">
            <v>湘潭宏顺</v>
          </cell>
          <cell r="AJ31">
            <v>30</v>
          </cell>
        </row>
        <row r="32">
          <cell r="B32" t="str">
            <v>曹蜜</v>
          </cell>
          <cell r="C32" t="str">
            <v>生产制造部</v>
          </cell>
          <cell r="D32">
            <v>41477</v>
          </cell>
          <cell r="E32">
            <v>23</v>
          </cell>
          <cell r="F32">
            <v>28</v>
          </cell>
        </row>
        <row r="32">
          <cell r="K32">
            <v>0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35</v>
          </cell>
          <cell r="S32">
            <v>48</v>
          </cell>
          <cell r="T32">
            <v>28</v>
          </cell>
          <cell r="U32">
            <v>19</v>
          </cell>
          <cell r="V32">
            <v>488</v>
          </cell>
        </row>
        <row r="32">
          <cell r="X32">
            <v>0</v>
          </cell>
          <cell r="Y32">
            <v>0</v>
          </cell>
          <cell r="Z32" t="str">
            <v>光华荣昌</v>
          </cell>
          <cell r="AA32">
            <v>0</v>
          </cell>
          <cell r="AB32" t="str">
            <v>曹蜜</v>
          </cell>
          <cell r="AC32" t="str">
            <v>曹蜜</v>
          </cell>
          <cell r="AD32" t="str">
            <v>曹蜜</v>
          </cell>
          <cell r="AE32" t="str">
            <v>曹蜜</v>
          </cell>
          <cell r="AF32" t="e">
            <v>#N/A</v>
          </cell>
          <cell r="AG32" t="e">
            <v>#N/A</v>
          </cell>
          <cell r="AH32" t="str">
            <v>在职</v>
          </cell>
          <cell r="AI32" t="str">
            <v>湖南荣昌</v>
          </cell>
          <cell r="AJ32">
            <v>28</v>
          </cell>
        </row>
        <row r="33">
          <cell r="B33" t="str">
            <v>何胜春</v>
          </cell>
          <cell r="C33" t="str">
            <v>生产制造</v>
          </cell>
          <cell r="D33">
            <v>42343</v>
          </cell>
          <cell r="E33">
            <v>23</v>
          </cell>
          <cell r="F33">
            <v>23</v>
          </cell>
        </row>
        <row r="33">
          <cell r="K33">
            <v>0</v>
          </cell>
        </row>
        <row r="33">
          <cell r="O33">
            <v>0</v>
          </cell>
          <cell r="P33">
            <v>0</v>
          </cell>
          <cell r="Q33">
            <v>0</v>
          </cell>
        </row>
        <row r="33">
          <cell r="T33">
            <v>23</v>
          </cell>
          <cell r="U33">
            <v>0</v>
          </cell>
          <cell r="V33">
            <v>276</v>
          </cell>
        </row>
        <row r="33">
          <cell r="X33">
            <v>0</v>
          </cell>
          <cell r="Y33">
            <v>0</v>
          </cell>
          <cell r="Z33" t="str">
            <v>湖南鑫起</v>
          </cell>
          <cell r="AA33">
            <v>0</v>
          </cell>
          <cell r="AB33" t="str">
            <v>何胜春</v>
          </cell>
          <cell r="AC33" t="str">
            <v>何胜春</v>
          </cell>
          <cell r="AD33" t="str">
            <v>何胜春</v>
          </cell>
          <cell r="AE33" t="str">
            <v>何胜春</v>
          </cell>
          <cell r="AF33" t="e">
            <v>#N/A</v>
          </cell>
          <cell r="AG33" t="e">
            <v>#N/A</v>
          </cell>
          <cell r="AH33" t="str">
            <v>在职</v>
          </cell>
          <cell r="AI33" t="str">
            <v>湖南荣昌</v>
          </cell>
          <cell r="AJ33">
            <v>23</v>
          </cell>
        </row>
        <row r="34">
          <cell r="B34" t="str">
            <v>张海波</v>
          </cell>
          <cell r="C34" t="str">
            <v>生产制造</v>
          </cell>
          <cell r="D34">
            <v>42066</v>
          </cell>
          <cell r="E34">
            <v>23</v>
          </cell>
          <cell r="F34">
            <v>23</v>
          </cell>
        </row>
        <row r="34">
          <cell r="K34">
            <v>0</v>
          </cell>
        </row>
        <row r="34">
          <cell r="O34">
            <v>0</v>
          </cell>
          <cell r="P34">
            <v>0</v>
          </cell>
          <cell r="Q34">
            <v>0</v>
          </cell>
        </row>
        <row r="34">
          <cell r="T34">
            <v>23</v>
          </cell>
          <cell r="U34">
            <v>0</v>
          </cell>
          <cell r="V34">
            <v>276</v>
          </cell>
        </row>
        <row r="34">
          <cell r="X34">
            <v>0</v>
          </cell>
          <cell r="Y34">
            <v>0</v>
          </cell>
          <cell r="Z34" t="str">
            <v>光华荣昌</v>
          </cell>
          <cell r="AA34">
            <v>0</v>
          </cell>
          <cell r="AB34" t="str">
            <v>张海波</v>
          </cell>
          <cell r="AC34" t="str">
            <v>张海波</v>
          </cell>
          <cell r="AD34" t="str">
            <v>张海波</v>
          </cell>
          <cell r="AE34" t="str">
            <v>张海波</v>
          </cell>
          <cell r="AF34" t="e">
            <v>#N/A</v>
          </cell>
          <cell r="AG34" t="e">
            <v>#N/A</v>
          </cell>
          <cell r="AH34" t="str">
            <v>在职</v>
          </cell>
          <cell r="AI34" t="str">
            <v>湖南荣昌</v>
          </cell>
          <cell r="AJ34">
            <v>23</v>
          </cell>
        </row>
        <row r="35">
          <cell r="B35" t="str">
            <v>马英</v>
          </cell>
          <cell r="C35" t="str">
            <v>设备安技科</v>
          </cell>
          <cell r="D35">
            <v>41977</v>
          </cell>
          <cell r="E35">
            <v>23</v>
          </cell>
          <cell r="F35">
            <v>23</v>
          </cell>
        </row>
        <row r="35">
          <cell r="H35">
            <v>5</v>
          </cell>
        </row>
        <row r="35">
          <cell r="K35">
            <v>0</v>
          </cell>
        </row>
        <row r="35">
          <cell r="O35">
            <v>0</v>
          </cell>
          <cell r="P35">
            <v>0</v>
          </cell>
          <cell r="Q35">
            <v>0</v>
          </cell>
        </row>
        <row r="35">
          <cell r="T35">
            <v>18</v>
          </cell>
          <cell r="U35">
            <v>3</v>
          </cell>
          <cell r="V35">
            <v>240</v>
          </cell>
        </row>
        <row r="35">
          <cell r="X35">
            <v>0</v>
          </cell>
          <cell r="Y35">
            <v>0</v>
          </cell>
          <cell r="Z35" t="str">
            <v>光华荣昌</v>
          </cell>
          <cell r="AA35">
            <v>0</v>
          </cell>
          <cell r="AB35" t="str">
            <v>马英</v>
          </cell>
          <cell r="AC35" t="str">
            <v>马英</v>
          </cell>
          <cell r="AD35" t="str">
            <v>马英</v>
          </cell>
          <cell r="AE35" t="str">
            <v>马英</v>
          </cell>
          <cell r="AF35" t="e">
            <v>#N/A</v>
          </cell>
          <cell r="AG35" t="e">
            <v>#N/A</v>
          </cell>
          <cell r="AH35" t="str">
            <v>在职</v>
          </cell>
          <cell r="AI35" t="str">
            <v>湖南荣昌</v>
          </cell>
          <cell r="AJ35">
            <v>23</v>
          </cell>
        </row>
        <row r="36">
          <cell r="B36" t="str">
            <v>何柒林</v>
          </cell>
          <cell r="C36" t="str">
            <v>发泡设备安技科</v>
          </cell>
          <cell r="D36">
            <v>45658</v>
          </cell>
          <cell r="E36">
            <v>24</v>
          </cell>
          <cell r="F36">
            <v>28</v>
          </cell>
        </row>
        <row r="36">
          <cell r="K36">
            <v>0</v>
          </cell>
        </row>
        <row r="36">
          <cell r="O36">
            <v>0</v>
          </cell>
          <cell r="P36">
            <v>0</v>
          </cell>
          <cell r="Q36">
            <v>0</v>
          </cell>
        </row>
        <row r="36">
          <cell r="T36">
            <v>28</v>
          </cell>
          <cell r="U36">
            <v>28</v>
          </cell>
          <cell r="V36">
            <v>560</v>
          </cell>
        </row>
        <row r="36">
          <cell r="X36">
            <v>0</v>
          </cell>
          <cell r="Y36">
            <v>0</v>
          </cell>
          <cell r="Z36" t="str">
            <v>光华荣昌</v>
          </cell>
          <cell r="AA36">
            <v>0</v>
          </cell>
          <cell r="AB36" t="str">
            <v>何柒林</v>
          </cell>
          <cell r="AC36" t="str">
            <v>何柒林</v>
          </cell>
          <cell r="AD36" t="str">
            <v>何柒林</v>
          </cell>
          <cell r="AE36" t="str">
            <v>何柒林</v>
          </cell>
          <cell r="AF36" t="e">
            <v>#N/A</v>
          </cell>
          <cell r="AG36" t="e">
            <v>#N/A</v>
          </cell>
          <cell r="AH36" t="str">
            <v>在职</v>
          </cell>
          <cell r="AI36" t="str">
            <v>湖南荣昌</v>
          </cell>
          <cell r="AJ36">
            <v>28</v>
          </cell>
        </row>
        <row r="37">
          <cell r="B37" t="str">
            <v>周建华</v>
          </cell>
          <cell r="C37" t="str">
            <v>发泡设备安技科</v>
          </cell>
          <cell r="D37">
            <v>45802</v>
          </cell>
          <cell r="E37">
            <v>24</v>
          </cell>
          <cell r="F37">
            <v>13</v>
          </cell>
        </row>
        <row r="37">
          <cell r="K37">
            <v>13</v>
          </cell>
        </row>
        <row r="37">
          <cell r="O37">
            <v>0</v>
          </cell>
          <cell r="P37">
            <v>0</v>
          </cell>
          <cell r="Q37">
            <v>0</v>
          </cell>
        </row>
        <row r="37">
          <cell r="T37">
            <v>13</v>
          </cell>
          <cell r="U37">
            <v>13</v>
          </cell>
          <cell r="V37">
            <v>260</v>
          </cell>
        </row>
        <row r="37">
          <cell r="X37">
            <v>92</v>
          </cell>
          <cell r="Y37">
            <v>276</v>
          </cell>
          <cell r="Z37" t="str">
            <v>湘潭宏顺</v>
          </cell>
          <cell r="AA37">
            <v>0</v>
          </cell>
          <cell r="AB37" t="str">
            <v>周建华</v>
          </cell>
          <cell r="AC37" t="str">
            <v>周建华</v>
          </cell>
          <cell r="AD37" t="str">
            <v>周建华</v>
          </cell>
          <cell r="AE37" t="str">
            <v>周建华</v>
          </cell>
          <cell r="AF37" t="e">
            <v>#N/A</v>
          </cell>
          <cell r="AG37" t="e">
            <v>#N/A</v>
          </cell>
          <cell r="AH37" t="str">
            <v>在职</v>
          </cell>
          <cell r="AI37" t="str">
            <v>湘潭宏顺</v>
          </cell>
          <cell r="AJ37">
            <v>13</v>
          </cell>
        </row>
        <row r="38">
          <cell r="B38" t="str">
            <v>赖金龙</v>
          </cell>
          <cell r="C38" t="str">
            <v>发泡-A班</v>
          </cell>
          <cell r="D38">
            <v>45810</v>
          </cell>
          <cell r="E38">
            <v>24</v>
          </cell>
          <cell r="F38">
            <v>26</v>
          </cell>
        </row>
        <row r="38">
          <cell r="K38">
            <v>2</v>
          </cell>
        </row>
        <row r="38">
          <cell r="O38">
            <v>0</v>
          </cell>
          <cell r="P38">
            <v>0</v>
          </cell>
          <cell r="Q38">
            <v>0</v>
          </cell>
        </row>
        <row r="38">
          <cell r="T38">
            <v>26</v>
          </cell>
          <cell r="U38">
            <v>26</v>
          </cell>
          <cell r="V38">
            <v>520</v>
          </cell>
        </row>
        <row r="38">
          <cell r="X38">
            <v>90</v>
          </cell>
          <cell r="Y38">
            <v>270</v>
          </cell>
          <cell r="Z38" t="str">
            <v>湘潭宏顺</v>
          </cell>
          <cell r="AA38" t="str">
            <v>9.1事假1天，9.22事假1天</v>
          </cell>
          <cell r="AB38" t="str">
            <v>赖金龙</v>
          </cell>
          <cell r="AC38" t="str">
            <v>赖金龙</v>
          </cell>
          <cell r="AD38" t="str">
            <v>赖金龙</v>
          </cell>
          <cell r="AE38" t="str">
            <v>赖金龙</v>
          </cell>
          <cell r="AF38" t="str">
            <v>赖金龙</v>
          </cell>
          <cell r="AG38" t="e">
            <v>#N/A</v>
          </cell>
          <cell r="AH38" t="str">
            <v>在职</v>
          </cell>
          <cell r="AI38" t="str">
            <v>湘潭宏顺</v>
          </cell>
          <cell r="AJ38">
            <v>26</v>
          </cell>
        </row>
        <row r="39">
          <cell r="B39" t="str">
            <v>赵新辉</v>
          </cell>
          <cell r="C39" t="str">
            <v>发泡设备</v>
          </cell>
          <cell r="D39">
            <v>41689</v>
          </cell>
          <cell r="E39">
            <v>26</v>
          </cell>
          <cell r="F39">
            <v>29.4</v>
          </cell>
        </row>
        <row r="39">
          <cell r="K39">
            <v>0</v>
          </cell>
        </row>
        <row r="39">
          <cell r="O39">
            <v>0</v>
          </cell>
          <cell r="P39">
            <v>0</v>
          </cell>
          <cell r="Q39">
            <v>0</v>
          </cell>
        </row>
        <row r="39">
          <cell r="T39">
            <v>29</v>
          </cell>
          <cell r="U39">
            <v>29</v>
          </cell>
          <cell r="V39">
            <v>580</v>
          </cell>
        </row>
        <row r="39">
          <cell r="X39">
            <v>98</v>
          </cell>
          <cell r="Y39">
            <v>294</v>
          </cell>
          <cell r="Z39" t="str">
            <v>湖南鑫起</v>
          </cell>
          <cell r="AA39">
            <v>0</v>
          </cell>
          <cell r="AB39" t="str">
            <v>赵新辉</v>
          </cell>
          <cell r="AC39" t="str">
            <v>赵新辉</v>
          </cell>
          <cell r="AD39" t="str">
            <v>赵新辉</v>
          </cell>
          <cell r="AE39" t="str">
            <v>赵新辉</v>
          </cell>
          <cell r="AF39" t="str">
            <v>赵新辉</v>
          </cell>
          <cell r="AG39" t="e">
            <v>#N/A</v>
          </cell>
          <cell r="AH39" t="str">
            <v>在职</v>
          </cell>
          <cell r="AI39" t="str">
            <v>湖南荣昌</v>
          </cell>
          <cell r="AJ39">
            <v>29.4</v>
          </cell>
        </row>
        <row r="40">
          <cell r="B40" t="str">
            <v>麻志超</v>
          </cell>
          <cell r="C40" t="str">
            <v>发泡设备</v>
          </cell>
          <cell r="D40">
            <v>44741</v>
          </cell>
          <cell r="E40">
            <v>24</v>
          </cell>
          <cell r="F40">
            <v>29</v>
          </cell>
        </row>
        <row r="40">
          <cell r="K40">
            <v>0</v>
          </cell>
        </row>
        <row r="40">
          <cell r="O40">
            <v>0</v>
          </cell>
          <cell r="P40">
            <v>0</v>
          </cell>
          <cell r="Q40">
            <v>0</v>
          </cell>
        </row>
        <row r="40">
          <cell r="T40">
            <v>29</v>
          </cell>
          <cell r="U40">
            <v>29</v>
          </cell>
          <cell r="V40">
            <v>580</v>
          </cell>
        </row>
        <row r="40">
          <cell r="X40">
            <v>96</v>
          </cell>
          <cell r="Y40">
            <v>288</v>
          </cell>
          <cell r="Z40" t="str">
            <v>光华荣昌</v>
          </cell>
          <cell r="AA40">
            <v>0</v>
          </cell>
          <cell r="AB40" t="str">
            <v>麻志超</v>
          </cell>
          <cell r="AC40" t="str">
            <v>麻志超</v>
          </cell>
          <cell r="AD40" t="str">
            <v>麻志超</v>
          </cell>
          <cell r="AE40" t="str">
            <v>麻志超</v>
          </cell>
          <cell r="AF40" t="e">
            <v>#N/A</v>
          </cell>
          <cell r="AG40" t="e">
            <v>#N/A</v>
          </cell>
          <cell r="AH40" t="str">
            <v>在职</v>
          </cell>
          <cell r="AI40" t="str">
            <v>鑫起</v>
          </cell>
          <cell r="AJ40">
            <v>29</v>
          </cell>
        </row>
        <row r="41">
          <cell r="B41" t="str">
            <v>左昌福</v>
          </cell>
          <cell r="C41" t="str">
            <v>发泡设备</v>
          </cell>
          <cell r="D41">
            <v>43554</v>
          </cell>
          <cell r="E41">
            <v>26</v>
          </cell>
          <cell r="F41">
            <v>29</v>
          </cell>
        </row>
        <row r="41">
          <cell r="K41">
            <v>0</v>
          </cell>
        </row>
        <row r="41">
          <cell r="O41">
            <v>0</v>
          </cell>
          <cell r="P41">
            <v>0</v>
          </cell>
          <cell r="Q41">
            <v>0</v>
          </cell>
        </row>
        <row r="41">
          <cell r="T41">
            <v>29</v>
          </cell>
          <cell r="U41">
            <v>29</v>
          </cell>
          <cell r="V41">
            <v>580</v>
          </cell>
        </row>
        <row r="41">
          <cell r="X41">
            <v>94</v>
          </cell>
          <cell r="Y41">
            <v>282</v>
          </cell>
          <cell r="Z41" t="str">
            <v>光华荣昌</v>
          </cell>
          <cell r="AA41">
            <v>0</v>
          </cell>
          <cell r="AB41" t="str">
            <v>左昌福</v>
          </cell>
          <cell r="AC41" t="str">
            <v>左昌福</v>
          </cell>
          <cell r="AD41" t="str">
            <v>左昌福</v>
          </cell>
          <cell r="AE41" t="str">
            <v>左昌福</v>
          </cell>
          <cell r="AF41" t="str">
            <v>左昌福</v>
          </cell>
          <cell r="AG41" t="e">
            <v>#N/A</v>
          </cell>
          <cell r="AH41" t="str">
            <v>在职</v>
          </cell>
          <cell r="AI41" t="str">
            <v>湖南荣昌</v>
          </cell>
          <cell r="AJ41">
            <v>29</v>
          </cell>
        </row>
        <row r="42">
          <cell r="B42" t="str">
            <v>肖燕丹</v>
          </cell>
          <cell r="C42" t="str">
            <v>发泡</v>
          </cell>
          <cell r="D42">
            <v>44801</v>
          </cell>
          <cell r="E42">
            <v>26</v>
          </cell>
          <cell r="F42">
            <v>24.875</v>
          </cell>
        </row>
        <row r="42">
          <cell r="K42">
            <v>1.125</v>
          </cell>
        </row>
        <row r="42">
          <cell r="O42">
            <v>0</v>
          </cell>
          <cell r="P42">
            <v>0</v>
          </cell>
          <cell r="Q42">
            <v>0</v>
          </cell>
        </row>
        <row r="42">
          <cell r="T42">
            <v>24</v>
          </cell>
          <cell r="U42">
            <v>0</v>
          </cell>
          <cell r="V42">
            <v>288</v>
          </cell>
        </row>
        <row r="42">
          <cell r="X42">
            <v>98</v>
          </cell>
          <cell r="Y42">
            <v>294</v>
          </cell>
          <cell r="Z42" t="str">
            <v>光华荣昌</v>
          </cell>
          <cell r="AA42" t="str">
            <v>9月24日8:30-11点，14:20-15点事假4小时；9月25日8点-10点36事假2.5h；9.29 14点-16点25事假2.5h</v>
          </cell>
          <cell r="AB42" t="str">
            <v>肖燕丹</v>
          </cell>
          <cell r="AC42" t="str">
            <v>肖燕丹</v>
          </cell>
          <cell r="AD42" t="str">
            <v>肖燕丹</v>
          </cell>
          <cell r="AE42" t="str">
            <v>肖燕丹</v>
          </cell>
          <cell r="AF42" t="str">
            <v>肖燕丹</v>
          </cell>
          <cell r="AG42" t="e">
            <v>#N/A</v>
          </cell>
          <cell r="AH42" t="str">
            <v>在职</v>
          </cell>
          <cell r="AI42" t="str">
            <v>湖南荣昌</v>
          </cell>
          <cell r="AJ42">
            <v>26</v>
          </cell>
        </row>
        <row r="43">
          <cell r="B43" t="str">
            <v>王虎彪</v>
          </cell>
          <cell r="C43" t="str">
            <v>发泡-A班</v>
          </cell>
          <cell r="D43">
            <v>44743</v>
          </cell>
          <cell r="E43">
            <v>24</v>
          </cell>
          <cell r="F43">
            <v>28</v>
          </cell>
        </row>
        <row r="43">
          <cell r="K43">
            <v>0</v>
          </cell>
        </row>
        <row r="43">
          <cell r="O43">
            <v>0</v>
          </cell>
          <cell r="P43">
            <v>0</v>
          </cell>
          <cell r="Q43">
            <v>0</v>
          </cell>
        </row>
        <row r="43">
          <cell r="T43">
            <v>28</v>
          </cell>
          <cell r="U43">
            <v>28</v>
          </cell>
          <cell r="V43">
            <v>560</v>
          </cell>
        </row>
        <row r="43">
          <cell r="X43">
            <v>91</v>
          </cell>
          <cell r="Y43">
            <v>273</v>
          </cell>
          <cell r="Z43" t="str">
            <v>光华荣昌</v>
          </cell>
          <cell r="AA43">
            <v>0</v>
          </cell>
          <cell r="AB43" t="str">
            <v>王虎彪</v>
          </cell>
          <cell r="AC43" t="str">
            <v>王虎彪</v>
          </cell>
          <cell r="AD43" t="str">
            <v>王虎彪</v>
          </cell>
          <cell r="AE43" t="str">
            <v>王虎彪</v>
          </cell>
          <cell r="AF43" t="str">
            <v>王虎彪</v>
          </cell>
          <cell r="AG43" t="e">
            <v>#N/A</v>
          </cell>
          <cell r="AH43" t="str">
            <v>在职</v>
          </cell>
          <cell r="AI43" t="str">
            <v>鑫起</v>
          </cell>
          <cell r="AJ43">
            <v>28</v>
          </cell>
        </row>
        <row r="44">
          <cell r="B44" t="str">
            <v>张忠宝</v>
          </cell>
          <cell r="C44" t="str">
            <v>发泡</v>
          </cell>
          <cell r="D44">
            <v>45587</v>
          </cell>
          <cell r="E44">
            <v>26</v>
          </cell>
          <cell r="F44">
            <v>26</v>
          </cell>
        </row>
        <row r="44">
          <cell r="K44">
            <v>0</v>
          </cell>
        </row>
        <row r="44">
          <cell r="O44">
            <v>0</v>
          </cell>
          <cell r="P44">
            <v>0</v>
          </cell>
          <cell r="Q44">
            <v>0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97</v>
          </cell>
          <cell r="Y44">
            <v>291</v>
          </cell>
          <cell r="Z44" t="str">
            <v>湖南诚展</v>
          </cell>
          <cell r="AA44">
            <v>0</v>
          </cell>
          <cell r="AB44" t="str">
            <v>张忠宝</v>
          </cell>
          <cell r="AC44" t="str">
            <v>张忠宝</v>
          </cell>
          <cell r="AD44" t="str">
            <v>张忠宝</v>
          </cell>
          <cell r="AE44" t="str">
            <v>张忠宝</v>
          </cell>
          <cell r="AF44" t="str">
            <v>张忠宝</v>
          </cell>
          <cell r="AG44" t="e">
            <v>#N/A</v>
          </cell>
          <cell r="AH44" t="str">
            <v>在职</v>
          </cell>
          <cell r="AI44" t="str">
            <v>湖南诚展</v>
          </cell>
          <cell r="AJ44">
            <v>26</v>
          </cell>
        </row>
        <row r="45">
          <cell r="B45" t="str">
            <v>谭金祥</v>
          </cell>
          <cell r="C45" t="str">
            <v>发泡</v>
          </cell>
          <cell r="D45">
            <v>45703</v>
          </cell>
          <cell r="E45">
            <v>26</v>
          </cell>
          <cell r="F45">
            <v>28</v>
          </cell>
        </row>
        <row r="45">
          <cell r="K45">
            <v>0</v>
          </cell>
        </row>
        <row r="45">
          <cell r="O45">
            <v>0</v>
          </cell>
          <cell r="P45">
            <v>0</v>
          </cell>
          <cell r="Q45">
            <v>0</v>
          </cell>
        </row>
        <row r="45">
          <cell r="T45">
            <v>28</v>
          </cell>
          <cell r="U45">
            <v>28</v>
          </cell>
          <cell r="V45">
            <v>560</v>
          </cell>
        </row>
        <row r="45">
          <cell r="X45">
            <v>90</v>
          </cell>
          <cell r="Y45">
            <v>270</v>
          </cell>
          <cell r="Z45" t="str">
            <v>湖南诚展</v>
          </cell>
          <cell r="AA45">
            <v>0</v>
          </cell>
          <cell r="AB45" t="str">
            <v>谭金祥</v>
          </cell>
          <cell r="AC45" t="str">
            <v>谭金祥</v>
          </cell>
          <cell r="AD45" t="str">
            <v>谭金祥</v>
          </cell>
          <cell r="AE45" t="str">
            <v>谭金祥</v>
          </cell>
          <cell r="AF45" t="str">
            <v>谭金祥</v>
          </cell>
          <cell r="AG45" t="e">
            <v>#N/A</v>
          </cell>
          <cell r="AH45" t="str">
            <v>在职</v>
          </cell>
          <cell r="AI45" t="str">
            <v>湖南诚展</v>
          </cell>
          <cell r="AJ45">
            <v>28</v>
          </cell>
        </row>
        <row r="46">
          <cell r="B46" t="str">
            <v>龙意倩</v>
          </cell>
          <cell r="C46" t="str">
            <v>发泡</v>
          </cell>
          <cell r="D46">
            <v>45790</v>
          </cell>
          <cell r="E46">
            <v>26</v>
          </cell>
          <cell r="F46">
            <v>29</v>
          </cell>
        </row>
        <row r="46">
          <cell r="K46">
            <v>0</v>
          </cell>
        </row>
        <row r="46">
          <cell r="O46">
            <v>0</v>
          </cell>
          <cell r="P46">
            <v>0</v>
          </cell>
          <cell r="Q46">
            <v>0</v>
          </cell>
        </row>
        <row r="46">
          <cell r="T46">
            <v>29</v>
          </cell>
          <cell r="U46">
            <v>29</v>
          </cell>
          <cell r="V46">
            <v>580</v>
          </cell>
        </row>
        <row r="46">
          <cell r="X46">
            <v>88</v>
          </cell>
          <cell r="Y46">
            <v>264</v>
          </cell>
          <cell r="Z46" t="str">
            <v>湖南诚展</v>
          </cell>
          <cell r="AA46">
            <v>0</v>
          </cell>
          <cell r="AB46" t="str">
            <v>龙意倩</v>
          </cell>
          <cell r="AC46" t="str">
            <v>龙意倩</v>
          </cell>
          <cell r="AD46" t="str">
            <v>龙意倩</v>
          </cell>
          <cell r="AE46" t="str">
            <v>龙意倩</v>
          </cell>
          <cell r="AF46" t="str">
            <v>龙意倩</v>
          </cell>
          <cell r="AG46" t="e">
            <v>#N/A</v>
          </cell>
          <cell r="AH46" t="str">
            <v>在职</v>
          </cell>
          <cell r="AI46" t="str">
            <v>湖南诚展</v>
          </cell>
          <cell r="AJ46">
            <v>29</v>
          </cell>
        </row>
        <row r="47">
          <cell r="B47" t="str">
            <v>刘季香</v>
          </cell>
          <cell r="C47" t="str">
            <v>发泡-A班</v>
          </cell>
          <cell r="D47">
            <v>45809</v>
          </cell>
          <cell r="E47">
            <v>26</v>
          </cell>
          <cell r="F47">
            <v>29</v>
          </cell>
        </row>
        <row r="47">
          <cell r="K47">
            <v>0</v>
          </cell>
        </row>
        <row r="47">
          <cell r="O47">
            <v>0</v>
          </cell>
          <cell r="P47">
            <v>0</v>
          </cell>
          <cell r="Q47">
            <v>0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90</v>
          </cell>
          <cell r="Y47">
            <v>270</v>
          </cell>
          <cell r="Z47" t="str">
            <v>湘潭宏顺</v>
          </cell>
          <cell r="AA47">
            <v>0</v>
          </cell>
          <cell r="AB47" t="str">
            <v>刘季香</v>
          </cell>
          <cell r="AC47" t="str">
            <v>刘季香</v>
          </cell>
          <cell r="AD47" t="str">
            <v>刘季香</v>
          </cell>
          <cell r="AE47" t="str">
            <v>刘季香</v>
          </cell>
          <cell r="AF47" t="e">
            <v>#N/A</v>
          </cell>
          <cell r="AG47" t="e">
            <v>#N/A</v>
          </cell>
          <cell r="AH47" t="str">
            <v>在职</v>
          </cell>
          <cell r="AI47" t="str">
            <v>湘潭宏顺</v>
          </cell>
          <cell r="AJ47">
            <v>29</v>
          </cell>
        </row>
        <row r="48">
          <cell r="B48" t="str">
            <v>林虎</v>
          </cell>
          <cell r="C48" t="str">
            <v>发泡</v>
          </cell>
          <cell r="D48">
            <v>41904</v>
          </cell>
          <cell r="E48">
            <v>26</v>
          </cell>
          <cell r="F48">
            <v>28</v>
          </cell>
        </row>
        <row r="48">
          <cell r="K48">
            <v>0</v>
          </cell>
        </row>
        <row r="48">
          <cell r="O48">
            <v>0</v>
          </cell>
          <cell r="P48">
            <v>1</v>
          </cell>
          <cell r="Q48">
            <v>0</v>
          </cell>
        </row>
        <row r="48">
          <cell r="T48">
            <v>28</v>
          </cell>
          <cell r="U48">
            <v>28</v>
          </cell>
          <cell r="V48">
            <v>560</v>
          </cell>
        </row>
        <row r="48">
          <cell r="X48">
            <v>90</v>
          </cell>
          <cell r="Y48">
            <v>270</v>
          </cell>
          <cell r="Z48" t="str">
            <v>光华荣昌</v>
          </cell>
          <cell r="AA48" t="str">
            <v>11下班卡</v>
          </cell>
          <cell r="AB48" t="str">
            <v>林虎</v>
          </cell>
          <cell r="AC48" t="str">
            <v>林虎</v>
          </cell>
          <cell r="AD48" t="str">
            <v>林虎</v>
          </cell>
          <cell r="AE48" t="str">
            <v>林虎</v>
          </cell>
          <cell r="AF48" t="str">
            <v>林虎</v>
          </cell>
          <cell r="AG48" t="e">
            <v>#N/A</v>
          </cell>
          <cell r="AH48" t="str">
            <v>在职</v>
          </cell>
          <cell r="AI48" t="str">
            <v>湖南荣昌</v>
          </cell>
          <cell r="AJ48">
            <v>27</v>
          </cell>
        </row>
        <row r="49">
          <cell r="B49" t="str">
            <v>肖军奇</v>
          </cell>
          <cell r="C49" t="str">
            <v>发泡</v>
          </cell>
          <cell r="D49">
            <v>45801</v>
          </cell>
          <cell r="E49">
            <v>26</v>
          </cell>
          <cell r="F49">
            <v>29</v>
          </cell>
        </row>
        <row r="49">
          <cell r="K49">
            <v>0</v>
          </cell>
        </row>
        <row r="49">
          <cell r="O49">
            <v>0</v>
          </cell>
          <cell r="P49">
            <v>1</v>
          </cell>
          <cell r="Q49">
            <v>0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92</v>
          </cell>
          <cell r="Y49">
            <v>276</v>
          </cell>
          <cell r="Z49" t="str">
            <v>湘潭思泉</v>
          </cell>
          <cell r="AA49" t="str">
            <v>29下班卡</v>
          </cell>
          <cell r="AB49" t="str">
            <v>肖军奇</v>
          </cell>
          <cell r="AC49" t="str">
            <v>肖军奇</v>
          </cell>
          <cell r="AD49" t="str">
            <v>肖军奇</v>
          </cell>
          <cell r="AE49" t="str">
            <v>肖军奇</v>
          </cell>
          <cell r="AF49" t="str">
            <v>肖军奇</v>
          </cell>
          <cell r="AG49" t="e">
            <v>#N/A</v>
          </cell>
          <cell r="AH49" t="str">
            <v>在职</v>
          </cell>
          <cell r="AI49" t="str">
            <v>湘潭思泉</v>
          </cell>
          <cell r="AJ49">
            <v>28</v>
          </cell>
        </row>
        <row r="50">
          <cell r="B50" t="str">
            <v>袁珊珊</v>
          </cell>
          <cell r="C50" t="str">
            <v>发泡</v>
          </cell>
          <cell r="D50">
            <v>45739</v>
          </cell>
          <cell r="E50">
            <v>26</v>
          </cell>
          <cell r="F50">
            <v>28.8</v>
          </cell>
        </row>
        <row r="50">
          <cell r="K50">
            <v>0</v>
          </cell>
        </row>
        <row r="50">
          <cell r="O50">
            <v>0</v>
          </cell>
          <cell r="P50">
            <v>0</v>
          </cell>
          <cell r="Q50">
            <v>0</v>
          </cell>
        </row>
        <row r="50">
          <cell r="T50">
            <v>29</v>
          </cell>
          <cell r="U50">
            <v>28</v>
          </cell>
          <cell r="V50">
            <v>572</v>
          </cell>
        </row>
        <row r="50">
          <cell r="X50">
            <v>92</v>
          </cell>
          <cell r="Y50">
            <v>276</v>
          </cell>
          <cell r="Z50" t="str">
            <v>德顺</v>
          </cell>
          <cell r="AA50">
            <v>0</v>
          </cell>
          <cell r="AB50" t="str">
            <v>袁珊珊</v>
          </cell>
          <cell r="AC50" t="str">
            <v>袁珊珊</v>
          </cell>
          <cell r="AD50" t="str">
            <v>袁珊珊</v>
          </cell>
          <cell r="AE50" t="str">
            <v>袁珊珊</v>
          </cell>
          <cell r="AF50" t="str">
            <v>袁珊珊</v>
          </cell>
          <cell r="AG50" t="e">
            <v>#N/A</v>
          </cell>
          <cell r="AH50" t="str">
            <v>在职</v>
          </cell>
          <cell r="AI50" t="str">
            <v>德顺</v>
          </cell>
          <cell r="AJ50">
            <v>28.8</v>
          </cell>
        </row>
        <row r="51">
          <cell r="B51" t="str">
            <v>张迪辉</v>
          </cell>
          <cell r="C51" t="str">
            <v>发泡</v>
          </cell>
          <cell r="D51">
            <v>43669</v>
          </cell>
          <cell r="E51">
            <v>26</v>
          </cell>
          <cell r="F51">
            <v>29</v>
          </cell>
        </row>
        <row r="51">
          <cell r="K51">
            <v>0</v>
          </cell>
        </row>
        <row r="51">
          <cell r="O51">
            <v>0</v>
          </cell>
          <cell r="P51">
            <v>2</v>
          </cell>
          <cell r="Q51">
            <v>0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96</v>
          </cell>
          <cell r="Y51">
            <v>288</v>
          </cell>
          <cell r="Z51" t="str">
            <v>光华荣昌</v>
          </cell>
          <cell r="AA51" t="str">
            <v>18上班卡，22上班卡</v>
          </cell>
          <cell r="AB51" t="str">
            <v>张迪辉</v>
          </cell>
          <cell r="AC51" t="str">
            <v>张迪辉</v>
          </cell>
          <cell r="AD51" t="str">
            <v>张迪辉</v>
          </cell>
          <cell r="AE51" t="str">
            <v>张迪辉</v>
          </cell>
          <cell r="AF51" t="str">
            <v>张迪辉</v>
          </cell>
          <cell r="AG51" t="e">
            <v>#N/A</v>
          </cell>
          <cell r="AH51" t="str">
            <v>在职</v>
          </cell>
          <cell r="AI51" t="str">
            <v>鑫起</v>
          </cell>
          <cell r="AJ51">
            <v>27</v>
          </cell>
        </row>
        <row r="52">
          <cell r="B52" t="str">
            <v>瞿芬</v>
          </cell>
          <cell r="C52" t="str">
            <v>发泡</v>
          </cell>
          <cell r="D52">
            <v>45727</v>
          </cell>
          <cell r="E52">
            <v>26</v>
          </cell>
          <cell r="F52">
            <v>28.25</v>
          </cell>
        </row>
        <row r="52">
          <cell r="K52">
            <v>0.5</v>
          </cell>
        </row>
        <row r="52">
          <cell r="O52">
            <v>0</v>
          </cell>
          <cell r="P52">
            <v>0</v>
          </cell>
          <cell r="Q52">
            <v>0</v>
          </cell>
        </row>
        <row r="52">
          <cell r="T52">
            <v>28</v>
          </cell>
          <cell r="U52">
            <v>27</v>
          </cell>
          <cell r="V52">
            <v>552</v>
          </cell>
        </row>
        <row r="52">
          <cell r="X52">
            <v>90</v>
          </cell>
          <cell r="Y52">
            <v>270</v>
          </cell>
          <cell r="Z52" t="str">
            <v>湘潭思泉</v>
          </cell>
          <cell r="AA52" t="str">
            <v>9.5下午13点-20点事假5.5h；20号下午五点半-8点半；</v>
          </cell>
          <cell r="AB52" t="str">
            <v>瞿芬</v>
          </cell>
          <cell r="AC52" t="str">
            <v>瞿芬</v>
          </cell>
          <cell r="AD52" t="str">
            <v>瞿芬</v>
          </cell>
          <cell r="AE52" t="str">
            <v>瞿芬</v>
          </cell>
          <cell r="AF52" t="str">
            <v>瞿芬</v>
          </cell>
          <cell r="AG52" t="e">
            <v>#N/A</v>
          </cell>
          <cell r="AH52" t="str">
            <v>在职</v>
          </cell>
          <cell r="AI52" t="str">
            <v>湘潭思泉</v>
          </cell>
          <cell r="AJ52">
            <v>28</v>
          </cell>
        </row>
        <row r="53">
          <cell r="B53" t="str">
            <v>瞿欢</v>
          </cell>
          <cell r="C53" t="str">
            <v>发泡</v>
          </cell>
          <cell r="D53">
            <v>45727</v>
          </cell>
          <cell r="E53">
            <v>26</v>
          </cell>
          <cell r="F53">
            <v>28.25</v>
          </cell>
        </row>
        <row r="53">
          <cell r="K53">
            <v>0.5</v>
          </cell>
        </row>
        <row r="53">
          <cell r="O53">
            <v>0</v>
          </cell>
          <cell r="P53">
            <v>2</v>
          </cell>
          <cell r="Q53">
            <v>0</v>
          </cell>
        </row>
        <row r="53">
          <cell r="T53">
            <v>28</v>
          </cell>
          <cell r="U53">
            <v>27</v>
          </cell>
          <cell r="V53">
            <v>552</v>
          </cell>
        </row>
        <row r="53">
          <cell r="X53">
            <v>90</v>
          </cell>
          <cell r="Y53">
            <v>270</v>
          </cell>
          <cell r="Z53" t="str">
            <v>湘潭思泉</v>
          </cell>
          <cell r="AA53" t="str">
            <v>9.8下午13点-20点事假5.5h；20号下午五点半-8点半；8下班卡,28下班卡，</v>
          </cell>
          <cell r="AB53" t="str">
            <v>瞿欢</v>
          </cell>
          <cell r="AC53" t="str">
            <v>瞿欢</v>
          </cell>
          <cell r="AD53" t="str">
            <v>瞿欢</v>
          </cell>
          <cell r="AE53" t="str">
            <v>瞿欢</v>
          </cell>
          <cell r="AF53" t="str">
            <v>瞿欢</v>
          </cell>
          <cell r="AG53" t="e">
            <v>#N/A</v>
          </cell>
          <cell r="AH53" t="str">
            <v>在职</v>
          </cell>
          <cell r="AI53" t="str">
            <v>湘潭思泉</v>
          </cell>
          <cell r="AJ53">
            <v>27.2</v>
          </cell>
        </row>
        <row r="54">
          <cell r="B54" t="str">
            <v>毛伟</v>
          </cell>
          <cell r="C54" t="str">
            <v>发泡-A班</v>
          </cell>
          <cell r="D54">
            <v>41234</v>
          </cell>
          <cell r="E54">
            <v>26</v>
          </cell>
          <cell r="F54">
            <v>30</v>
          </cell>
        </row>
        <row r="54">
          <cell r="K54">
            <v>0</v>
          </cell>
        </row>
        <row r="54">
          <cell r="O54">
            <v>0</v>
          </cell>
          <cell r="P54">
            <v>0</v>
          </cell>
          <cell r="Q54">
            <v>0</v>
          </cell>
        </row>
        <row r="54">
          <cell r="T54">
            <v>30</v>
          </cell>
          <cell r="U54">
            <v>30</v>
          </cell>
          <cell r="V54">
            <v>600</v>
          </cell>
        </row>
        <row r="54">
          <cell r="X54">
            <v>90</v>
          </cell>
          <cell r="Y54">
            <v>270</v>
          </cell>
          <cell r="Z54" t="str">
            <v>湖南红海</v>
          </cell>
          <cell r="AA54">
            <v>0</v>
          </cell>
          <cell r="AB54" t="str">
            <v>毛伟</v>
          </cell>
          <cell r="AC54" t="str">
            <v>毛伟</v>
          </cell>
          <cell r="AD54" t="str">
            <v>毛伟</v>
          </cell>
          <cell r="AE54" t="str">
            <v>毛伟</v>
          </cell>
          <cell r="AF54" t="str">
            <v>毛伟</v>
          </cell>
          <cell r="AG54" t="e">
            <v>#N/A</v>
          </cell>
          <cell r="AH54" t="str">
            <v>在职</v>
          </cell>
          <cell r="AI54" t="str">
            <v>鑫起</v>
          </cell>
          <cell r="AJ54">
            <v>30</v>
          </cell>
        </row>
        <row r="55">
          <cell r="B55" t="str">
            <v>陶勇军</v>
          </cell>
          <cell r="C55" t="str">
            <v>发泡</v>
          </cell>
          <cell r="D55">
            <v>45810</v>
          </cell>
          <cell r="E55">
            <v>26</v>
          </cell>
          <cell r="F55">
            <v>28</v>
          </cell>
        </row>
        <row r="55">
          <cell r="K55">
            <v>1</v>
          </cell>
        </row>
        <row r="55">
          <cell r="O55">
            <v>0</v>
          </cell>
          <cell r="P55">
            <v>0</v>
          </cell>
          <cell r="Q55">
            <v>0</v>
          </cell>
        </row>
        <row r="55">
          <cell r="T55">
            <v>28</v>
          </cell>
          <cell r="U55">
            <v>28</v>
          </cell>
          <cell r="V55">
            <v>560</v>
          </cell>
        </row>
        <row r="55">
          <cell r="X55">
            <v>91</v>
          </cell>
          <cell r="Y55">
            <v>273</v>
          </cell>
          <cell r="Z55" t="str">
            <v>湖南诚展</v>
          </cell>
          <cell r="AA55" t="str">
            <v>9.1事假1天</v>
          </cell>
          <cell r="AB55" t="str">
            <v>陶勇军</v>
          </cell>
          <cell r="AC55" t="str">
            <v>陶勇军</v>
          </cell>
          <cell r="AD55" t="str">
            <v>陶勇军</v>
          </cell>
          <cell r="AE55" t="str">
            <v>陶勇军</v>
          </cell>
          <cell r="AF55" t="str">
            <v>陶勇军</v>
          </cell>
          <cell r="AG55" t="e">
            <v>#N/A</v>
          </cell>
          <cell r="AH55" t="str">
            <v>在职</v>
          </cell>
          <cell r="AI55" t="str">
            <v>湖南诚展</v>
          </cell>
          <cell r="AJ55">
            <v>28</v>
          </cell>
        </row>
        <row r="56">
          <cell r="B56" t="str">
            <v>易任红</v>
          </cell>
          <cell r="C56" t="str">
            <v>发泡</v>
          </cell>
          <cell r="D56">
            <v>41332</v>
          </cell>
          <cell r="E56">
            <v>26</v>
          </cell>
          <cell r="F56">
            <v>29</v>
          </cell>
        </row>
        <row r="56">
          <cell r="K56">
            <v>0</v>
          </cell>
        </row>
        <row r="56">
          <cell r="O56">
            <v>0</v>
          </cell>
          <cell r="P56">
            <v>0</v>
          </cell>
          <cell r="Q56">
            <v>0</v>
          </cell>
        </row>
        <row r="56">
          <cell r="T56">
            <v>29</v>
          </cell>
          <cell r="U56">
            <v>29</v>
          </cell>
          <cell r="V56">
            <v>580</v>
          </cell>
        </row>
        <row r="56">
          <cell r="X56">
            <v>90</v>
          </cell>
          <cell r="Y56">
            <v>270</v>
          </cell>
          <cell r="Z56" t="str">
            <v>湖南红海</v>
          </cell>
          <cell r="AA56">
            <v>0</v>
          </cell>
          <cell r="AB56" t="str">
            <v>易任红</v>
          </cell>
          <cell r="AC56" t="str">
            <v>易任红</v>
          </cell>
          <cell r="AD56" t="str">
            <v>易任红</v>
          </cell>
          <cell r="AE56" t="e">
            <v>#N/A</v>
          </cell>
          <cell r="AF56" t="e">
            <v>#N/A</v>
          </cell>
          <cell r="AG56" t="e">
            <v>#N/A</v>
          </cell>
          <cell r="AH56" t="str">
            <v>在职</v>
          </cell>
          <cell r="AI56">
            <v>0</v>
          </cell>
          <cell r="AJ56" t="e">
            <v>#N/A</v>
          </cell>
        </row>
        <row r="57">
          <cell r="B57" t="str">
            <v>刘俊杰</v>
          </cell>
          <cell r="C57" t="str">
            <v>发泡</v>
          </cell>
          <cell r="D57">
            <v>45727</v>
          </cell>
          <cell r="E57">
            <v>26</v>
          </cell>
          <cell r="F57">
            <v>14</v>
          </cell>
        </row>
        <row r="57">
          <cell r="K57">
            <v>0</v>
          </cell>
        </row>
        <row r="57">
          <cell r="O57">
            <v>0</v>
          </cell>
          <cell r="P57">
            <v>0</v>
          </cell>
          <cell r="Q57">
            <v>0</v>
          </cell>
        </row>
        <row r="57">
          <cell r="T57">
            <v>14</v>
          </cell>
          <cell r="U57">
            <v>14</v>
          </cell>
          <cell r="V57">
            <v>280</v>
          </cell>
          <cell r="W57" t="str">
            <v>2025/9/16离职</v>
          </cell>
          <cell r="X57">
            <v>79</v>
          </cell>
          <cell r="Y57">
            <v>237</v>
          </cell>
          <cell r="Z57" t="str">
            <v>湘潭思泉</v>
          </cell>
          <cell r="AA57">
            <v>0</v>
          </cell>
          <cell r="AB57" t="e">
            <v>#N/A</v>
          </cell>
          <cell r="AC57" t="str">
            <v>刘俊杰</v>
          </cell>
          <cell r="AD57" t="e">
            <v>#N/A</v>
          </cell>
          <cell r="AE57" t="str">
            <v>刘俊杰</v>
          </cell>
          <cell r="AF57" t="str">
            <v>刘俊杰</v>
          </cell>
          <cell r="AG57" t="str">
            <v>刘俊杰</v>
          </cell>
          <cell r="AH57">
            <v>45916</v>
          </cell>
          <cell r="AI57" t="str">
            <v>湘潭思泉</v>
          </cell>
          <cell r="AJ57">
            <v>14</v>
          </cell>
        </row>
        <row r="58">
          <cell r="B58" t="str">
            <v>张永桂</v>
          </cell>
          <cell r="C58" t="str">
            <v>发泡</v>
          </cell>
          <cell r="D58">
            <v>45802</v>
          </cell>
          <cell r="E58">
            <v>26</v>
          </cell>
          <cell r="F58">
            <v>27</v>
          </cell>
        </row>
        <row r="58">
          <cell r="K58">
            <v>0</v>
          </cell>
        </row>
        <row r="58">
          <cell r="O58">
            <v>0</v>
          </cell>
          <cell r="P58">
            <v>0</v>
          </cell>
          <cell r="Q58">
            <v>0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86</v>
          </cell>
          <cell r="Y58">
            <v>258</v>
          </cell>
          <cell r="Z58" t="str">
            <v>湘潭宏顺</v>
          </cell>
          <cell r="AA58">
            <v>0</v>
          </cell>
          <cell r="AB58" t="str">
            <v>张永桂</v>
          </cell>
          <cell r="AC58" t="str">
            <v>张永桂</v>
          </cell>
          <cell r="AD58" t="str">
            <v>张永桂</v>
          </cell>
          <cell r="AE58" t="str">
            <v>张永桂</v>
          </cell>
          <cell r="AF58" t="str">
            <v>张永桂</v>
          </cell>
          <cell r="AG58" t="e">
            <v>#N/A</v>
          </cell>
          <cell r="AH58" t="str">
            <v>在职</v>
          </cell>
          <cell r="AI58" t="str">
            <v>湘潭宏顺</v>
          </cell>
          <cell r="AJ58">
            <v>27</v>
          </cell>
        </row>
        <row r="59">
          <cell r="B59" t="str">
            <v>刘爱国</v>
          </cell>
          <cell r="C59" t="str">
            <v>发泡</v>
          </cell>
          <cell r="D59">
            <v>45805</v>
          </cell>
          <cell r="E59">
            <v>26</v>
          </cell>
          <cell r="F59">
            <v>28</v>
          </cell>
        </row>
        <row r="59">
          <cell r="K59">
            <v>0</v>
          </cell>
        </row>
        <row r="59">
          <cell r="O59">
            <v>0</v>
          </cell>
          <cell r="P59">
            <v>0</v>
          </cell>
          <cell r="Q59">
            <v>0</v>
          </cell>
        </row>
        <row r="59">
          <cell r="T59">
            <v>28</v>
          </cell>
          <cell r="U59">
            <v>28</v>
          </cell>
          <cell r="V59">
            <v>560</v>
          </cell>
        </row>
        <row r="59">
          <cell r="X59">
            <v>90</v>
          </cell>
          <cell r="Y59">
            <v>270</v>
          </cell>
          <cell r="Z59" t="str">
            <v>湘潭思泉</v>
          </cell>
          <cell r="AA59" t="str">
            <v>1号无打卡记录手工考勤上班？</v>
          </cell>
          <cell r="AB59" t="str">
            <v>刘爱国</v>
          </cell>
          <cell r="AC59" t="str">
            <v>刘爱国</v>
          </cell>
          <cell r="AD59" t="str">
            <v>刘爱国</v>
          </cell>
          <cell r="AE59" t="str">
            <v>刘爱国</v>
          </cell>
          <cell r="AF59" t="str">
            <v>刘爱国</v>
          </cell>
          <cell r="AG59" t="e">
            <v>#N/A</v>
          </cell>
          <cell r="AH59" t="str">
            <v>在职</v>
          </cell>
          <cell r="AI59" t="str">
            <v>湘潭思泉</v>
          </cell>
          <cell r="AJ59">
            <v>28</v>
          </cell>
        </row>
        <row r="60">
          <cell r="B60" t="str">
            <v>贺翌昂</v>
          </cell>
          <cell r="C60" t="str">
            <v>发泡</v>
          </cell>
          <cell r="D60">
            <v>45739</v>
          </cell>
          <cell r="E60">
            <v>26</v>
          </cell>
          <cell r="F60">
            <v>27</v>
          </cell>
        </row>
        <row r="60">
          <cell r="K60">
            <v>0</v>
          </cell>
        </row>
        <row r="60">
          <cell r="O60">
            <v>0</v>
          </cell>
          <cell r="P60">
            <v>1</v>
          </cell>
          <cell r="Q60">
            <v>0</v>
          </cell>
        </row>
        <row r="60">
          <cell r="T60">
            <v>27</v>
          </cell>
          <cell r="U60">
            <v>27</v>
          </cell>
          <cell r="V60">
            <v>540</v>
          </cell>
        </row>
        <row r="60">
          <cell r="X60">
            <v>92</v>
          </cell>
          <cell r="Y60">
            <v>276</v>
          </cell>
          <cell r="Z60" t="str">
            <v>德顺</v>
          </cell>
          <cell r="AA60" t="str">
            <v>16下班卡</v>
          </cell>
          <cell r="AB60" t="str">
            <v>贺翌昂</v>
          </cell>
          <cell r="AC60" t="str">
            <v>贺翌昂</v>
          </cell>
          <cell r="AD60" t="str">
            <v>贺翌昂</v>
          </cell>
          <cell r="AE60" t="str">
            <v>贺翌昂</v>
          </cell>
          <cell r="AF60" t="str">
            <v>贺翌昂</v>
          </cell>
          <cell r="AG60" t="e">
            <v>#N/A</v>
          </cell>
          <cell r="AH60" t="str">
            <v>在职</v>
          </cell>
          <cell r="AI60" t="str">
            <v>德顺</v>
          </cell>
          <cell r="AJ60">
            <v>26</v>
          </cell>
        </row>
        <row r="61">
          <cell r="B61" t="str">
            <v>佘军</v>
          </cell>
          <cell r="C61" t="str">
            <v>发泡</v>
          </cell>
          <cell r="D61">
            <v>45804</v>
          </cell>
          <cell r="E61">
            <v>26</v>
          </cell>
          <cell r="F61">
            <v>26</v>
          </cell>
        </row>
        <row r="61">
          <cell r="K61">
            <v>1</v>
          </cell>
        </row>
        <row r="61">
          <cell r="O61">
            <v>0</v>
          </cell>
          <cell r="P61">
            <v>2</v>
          </cell>
          <cell r="Q61">
            <v>0</v>
          </cell>
        </row>
        <row r="61">
          <cell r="T61">
            <v>25</v>
          </cell>
          <cell r="U61">
            <v>25</v>
          </cell>
          <cell r="V61">
            <v>500</v>
          </cell>
        </row>
        <row r="61">
          <cell r="X61">
            <v>86</v>
          </cell>
          <cell r="Y61">
            <v>258</v>
          </cell>
          <cell r="Z61" t="str">
            <v>湖南诚展</v>
          </cell>
          <cell r="AA61" t="str">
            <v>9.22 8点-12点事假半天；9.5 13点-20点事假5.5h；3号上班卡；5下班卡</v>
          </cell>
          <cell r="AB61" t="str">
            <v>佘军</v>
          </cell>
          <cell r="AC61" t="str">
            <v>佘军</v>
          </cell>
          <cell r="AD61" t="str">
            <v>佘军</v>
          </cell>
          <cell r="AE61" t="str">
            <v>佘军</v>
          </cell>
          <cell r="AF61" t="str">
            <v>佘军</v>
          </cell>
          <cell r="AG61" t="e">
            <v>#N/A</v>
          </cell>
          <cell r="AH61" t="str">
            <v>在职</v>
          </cell>
          <cell r="AI61" t="str">
            <v>湖南诚展</v>
          </cell>
          <cell r="AJ61">
            <v>26</v>
          </cell>
        </row>
        <row r="62">
          <cell r="B62" t="str">
            <v>陈爱军</v>
          </cell>
          <cell r="C62" t="str">
            <v>发泡-A班</v>
          </cell>
          <cell r="D62">
            <v>44803</v>
          </cell>
          <cell r="E62">
            <v>26</v>
          </cell>
          <cell r="F62">
            <v>28.75</v>
          </cell>
        </row>
        <row r="62">
          <cell r="K62">
            <v>0.25</v>
          </cell>
        </row>
        <row r="62">
          <cell r="O62">
            <v>0</v>
          </cell>
          <cell r="P62">
            <v>0</v>
          </cell>
          <cell r="Q62">
            <v>0</v>
          </cell>
        </row>
        <row r="62">
          <cell r="T62">
            <v>29</v>
          </cell>
          <cell r="U62">
            <v>28</v>
          </cell>
          <cell r="V62">
            <v>572</v>
          </cell>
        </row>
        <row r="62">
          <cell r="X62">
            <v>91</v>
          </cell>
          <cell r="Y62">
            <v>273</v>
          </cell>
          <cell r="Z62" t="str">
            <v>光华荣昌</v>
          </cell>
          <cell r="AA62" t="str">
            <v>9.1日17点-20点事假2.5h</v>
          </cell>
          <cell r="AB62" t="str">
            <v>陈爱军</v>
          </cell>
          <cell r="AC62" t="str">
            <v>陈爱军</v>
          </cell>
          <cell r="AD62" t="str">
            <v>陈爱军</v>
          </cell>
          <cell r="AE62" t="str">
            <v>陈爱军</v>
          </cell>
          <cell r="AF62" t="str">
            <v>陈爱军</v>
          </cell>
          <cell r="AG62" t="e">
            <v>#N/A</v>
          </cell>
          <cell r="AH62" t="str">
            <v>在职</v>
          </cell>
          <cell r="AI62" t="str">
            <v>鑫起</v>
          </cell>
          <cell r="AJ62">
            <v>29</v>
          </cell>
        </row>
        <row r="63">
          <cell r="B63" t="str">
            <v>肖春菊</v>
          </cell>
          <cell r="C63" t="str">
            <v>发泡-A班</v>
          </cell>
          <cell r="D63">
            <v>44805</v>
          </cell>
          <cell r="E63">
            <v>26</v>
          </cell>
          <cell r="F63">
            <v>29.75</v>
          </cell>
        </row>
        <row r="63">
          <cell r="K63">
            <v>0.25</v>
          </cell>
        </row>
        <row r="63">
          <cell r="O63">
            <v>0</v>
          </cell>
          <cell r="P63">
            <v>1</v>
          </cell>
          <cell r="Q63">
            <v>0</v>
          </cell>
        </row>
        <row r="63">
          <cell r="T63">
            <v>30</v>
          </cell>
          <cell r="U63">
            <v>29</v>
          </cell>
          <cell r="V63">
            <v>592</v>
          </cell>
        </row>
        <row r="63">
          <cell r="X63">
            <v>90</v>
          </cell>
          <cell r="Y63">
            <v>270</v>
          </cell>
          <cell r="Z63" t="str">
            <v>湖南鑫起</v>
          </cell>
          <cell r="AA63" t="str">
            <v>9.1日17点-20点事假2.5h；29下班卡</v>
          </cell>
          <cell r="AB63" t="str">
            <v>肖春菊</v>
          </cell>
          <cell r="AC63" t="str">
            <v>肖春菊</v>
          </cell>
          <cell r="AD63" t="str">
            <v>肖春菊</v>
          </cell>
          <cell r="AE63" t="str">
            <v>肖春菊</v>
          </cell>
          <cell r="AF63" t="str">
            <v>肖春菊</v>
          </cell>
          <cell r="AG63" t="e">
            <v>#N/A</v>
          </cell>
          <cell r="AH63" t="str">
            <v>在职</v>
          </cell>
          <cell r="AI63" t="str">
            <v>鑫起</v>
          </cell>
          <cell r="AJ63">
            <v>29</v>
          </cell>
        </row>
        <row r="64">
          <cell r="B64" t="str">
            <v>王西明</v>
          </cell>
          <cell r="C64" t="str">
            <v>发泡-A班</v>
          </cell>
          <cell r="D64">
            <v>44754</v>
          </cell>
          <cell r="E64">
            <v>26</v>
          </cell>
          <cell r="F64">
            <v>29</v>
          </cell>
        </row>
        <row r="64">
          <cell r="K64">
            <v>0</v>
          </cell>
        </row>
        <row r="64">
          <cell r="O64">
            <v>0</v>
          </cell>
          <cell r="P64">
            <v>2</v>
          </cell>
          <cell r="Q64">
            <v>0</v>
          </cell>
        </row>
        <row r="64">
          <cell r="T64">
            <v>29</v>
          </cell>
          <cell r="U64">
            <v>29</v>
          </cell>
          <cell r="V64">
            <v>580</v>
          </cell>
        </row>
        <row r="64">
          <cell r="X64">
            <v>84</v>
          </cell>
          <cell r="Y64">
            <v>252</v>
          </cell>
          <cell r="Z64" t="str">
            <v>光华荣昌</v>
          </cell>
          <cell r="AA64" t="str">
            <v>25下班卡，29上班卡</v>
          </cell>
          <cell r="AB64" t="str">
            <v>王西明</v>
          </cell>
          <cell r="AC64" t="str">
            <v>王西明</v>
          </cell>
          <cell r="AD64" t="str">
            <v>王西明</v>
          </cell>
          <cell r="AE64" t="str">
            <v>王西明</v>
          </cell>
          <cell r="AF64" t="str">
            <v>王西明</v>
          </cell>
          <cell r="AG64" t="e">
            <v>#N/A</v>
          </cell>
          <cell r="AH64" t="str">
            <v>在职</v>
          </cell>
          <cell r="AI64" t="str">
            <v>鑫起</v>
          </cell>
          <cell r="AJ64">
            <v>27</v>
          </cell>
        </row>
        <row r="65">
          <cell r="B65" t="str">
            <v>吴国秋</v>
          </cell>
          <cell r="C65" t="str">
            <v>发泡-A班</v>
          </cell>
          <cell r="D65">
            <v>41956</v>
          </cell>
          <cell r="E65">
            <v>26</v>
          </cell>
          <cell r="F65">
            <v>27</v>
          </cell>
        </row>
        <row r="65">
          <cell r="K65">
            <v>0</v>
          </cell>
        </row>
        <row r="65">
          <cell r="O65">
            <v>0</v>
          </cell>
          <cell r="P65">
            <v>0</v>
          </cell>
          <cell r="Q65">
            <v>0</v>
          </cell>
        </row>
        <row r="65">
          <cell r="T65">
            <v>27</v>
          </cell>
          <cell r="U65">
            <v>27</v>
          </cell>
          <cell r="V65">
            <v>540</v>
          </cell>
        </row>
        <row r="65">
          <cell r="X65">
            <v>90</v>
          </cell>
          <cell r="Y65">
            <v>270</v>
          </cell>
          <cell r="Z65" t="str">
            <v>湖南鑫起</v>
          </cell>
          <cell r="AA65">
            <v>0</v>
          </cell>
          <cell r="AB65" t="str">
            <v>吴国秋</v>
          </cell>
          <cell r="AC65" t="str">
            <v>吴国秋</v>
          </cell>
          <cell r="AD65" t="str">
            <v>吴国秋</v>
          </cell>
          <cell r="AE65" t="str">
            <v>吴国秋</v>
          </cell>
          <cell r="AF65" t="str">
            <v>吴国秋</v>
          </cell>
          <cell r="AG65" t="e">
            <v>#N/A</v>
          </cell>
          <cell r="AH65" t="str">
            <v>在职</v>
          </cell>
          <cell r="AI65" t="str">
            <v>湖南荣昌</v>
          </cell>
          <cell r="AJ65">
            <v>27</v>
          </cell>
        </row>
        <row r="66">
          <cell r="B66" t="str">
            <v>史双宇</v>
          </cell>
          <cell r="C66" t="str">
            <v>发泡-A班</v>
          </cell>
          <cell r="D66">
            <v>45573</v>
          </cell>
          <cell r="E66">
            <v>26</v>
          </cell>
          <cell r="F66">
            <v>25</v>
          </cell>
        </row>
        <row r="66">
          <cell r="K66">
            <v>0</v>
          </cell>
        </row>
        <row r="66">
          <cell r="O66">
            <v>0</v>
          </cell>
          <cell r="P66">
            <v>2</v>
          </cell>
          <cell r="Q66">
            <v>0</v>
          </cell>
        </row>
        <row r="66">
          <cell r="T66">
            <v>25</v>
          </cell>
          <cell r="U66">
            <v>25</v>
          </cell>
          <cell r="V66">
            <v>500</v>
          </cell>
        </row>
        <row r="66">
          <cell r="X66">
            <v>90</v>
          </cell>
          <cell r="Y66">
            <v>270</v>
          </cell>
          <cell r="Z66" t="str">
            <v>湖南诚展</v>
          </cell>
          <cell r="AA66" t="str">
            <v>1上班卡，9下班卡，13下班卡，15上班卡,22下班卡,26下班卡</v>
          </cell>
          <cell r="AB66" t="str">
            <v>史双宇</v>
          </cell>
          <cell r="AC66" t="str">
            <v>史双宇</v>
          </cell>
          <cell r="AD66" t="str">
            <v>史双宇</v>
          </cell>
          <cell r="AE66" t="str">
            <v>史双宇</v>
          </cell>
          <cell r="AF66" t="str">
            <v>史双宇</v>
          </cell>
          <cell r="AG66" t="e">
            <v>#N/A</v>
          </cell>
          <cell r="AH66" t="str">
            <v>在职</v>
          </cell>
          <cell r="AI66" t="str">
            <v>湖南诚展</v>
          </cell>
          <cell r="AJ66">
            <v>23</v>
          </cell>
        </row>
        <row r="67">
          <cell r="B67" t="str">
            <v>谢桂华</v>
          </cell>
          <cell r="C67" t="str">
            <v>发泡-A班</v>
          </cell>
          <cell r="D67">
            <v>45579</v>
          </cell>
          <cell r="E67">
            <v>26</v>
          </cell>
          <cell r="F67">
            <v>29</v>
          </cell>
        </row>
        <row r="67">
          <cell r="K67">
            <v>0</v>
          </cell>
        </row>
        <row r="67">
          <cell r="O67">
            <v>0</v>
          </cell>
          <cell r="P67">
            <v>2</v>
          </cell>
          <cell r="Q67">
            <v>0</v>
          </cell>
        </row>
        <row r="67">
          <cell r="T67">
            <v>29</v>
          </cell>
          <cell r="U67">
            <v>29</v>
          </cell>
          <cell r="V67">
            <v>580</v>
          </cell>
        </row>
        <row r="67">
          <cell r="X67">
            <v>90</v>
          </cell>
          <cell r="Y67">
            <v>270</v>
          </cell>
          <cell r="Z67" t="str">
            <v>湖南诚展</v>
          </cell>
          <cell r="AA67" t="str">
            <v>22上班卡，23下班卡，29上班卡，</v>
          </cell>
          <cell r="AB67" t="str">
            <v>谢桂华</v>
          </cell>
          <cell r="AC67" t="str">
            <v>谢桂华</v>
          </cell>
          <cell r="AD67" t="str">
            <v>谢桂华</v>
          </cell>
          <cell r="AE67" t="str">
            <v>谢桂华</v>
          </cell>
          <cell r="AF67" t="str">
            <v>谢桂华</v>
          </cell>
          <cell r="AG67" t="e">
            <v>#N/A</v>
          </cell>
          <cell r="AH67" t="str">
            <v>在职</v>
          </cell>
          <cell r="AI67" t="str">
            <v>湖南诚展</v>
          </cell>
          <cell r="AJ67">
            <v>27</v>
          </cell>
        </row>
        <row r="68">
          <cell r="B68" t="str">
            <v>刘顺新</v>
          </cell>
          <cell r="C68" t="str">
            <v>发泡</v>
          </cell>
          <cell r="D68">
            <v>45777</v>
          </cell>
          <cell r="E68">
            <v>26</v>
          </cell>
          <cell r="F68">
            <v>26</v>
          </cell>
        </row>
        <row r="68">
          <cell r="K68">
            <v>0</v>
          </cell>
        </row>
        <row r="68">
          <cell r="O68">
            <v>0</v>
          </cell>
          <cell r="P68">
            <v>2</v>
          </cell>
          <cell r="Q68">
            <v>0</v>
          </cell>
        </row>
        <row r="68">
          <cell r="T68">
            <v>26</v>
          </cell>
          <cell r="U68">
            <v>26</v>
          </cell>
          <cell r="V68">
            <v>520</v>
          </cell>
        </row>
        <row r="68">
          <cell r="X68">
            <v>92</v>
          </cell>
          <cell r="Y68">
            <v>276</v>
          </cell>
          <cell r="Z68" t="str">
            <v>湖南诚展</v>
          </cell>
          <cell r="AA68" t="str">
            <v>16上班卡，18上班卡,26上班卡，24事假单</v>
          </cell>
          <cell r="AB68" t="str">
            <v>刘顺新</v>
          </cell>
          <cell r="AC68" t="str">
            <v>刘顺新</v>
          </cell>
          <cell r="AD68" t="str">
            <v>刘顺新</v>
          </cell>
          <cell r="AE68" t="str">
            <v>刘顺新</v>
          </cell>
          <cell r="AF68" t="str">
            <v>刘顺新</v>
          </cell>
          <cell r="AG68" t="e">
            <v>#N/A</v>
          </cell>
          <cell r="AH68" t="str">
            <v>在职</v>
          </cell>
          <cell r="AI68" t="str">
            <v>湖南诚展</v>
          </cell>
          <cell r="AJ68">
            <v>23</v>
          </cell>
        </row>
        <row r="69">
          <cell r="B69" t="str">
            <v>李力争</v>
          </cell>
          <cell r="C69" t="str">
            <v>发泡-A班</v>
          </cell>
          <cell r="D69">
            <v>45643</v>
          </cell>
          <cell r="E69">
            <v>26</v>
          </cell>
          <cell r="F69">
            <v>15</v>
          </cell>
        </row>
        <row r="69">
          <cell r="K69">
            <v>0</v>
          </cell>
        </row>
        <row r="69">
          <cell r="O69">
            <v>0</v>
          </cell>
          <cell r="P69">
            <v>0</v>
          </cell>
          <cell r="Q69">
            <v>0</v>
          </cell>
        </row>
        <row r="69">
          <cell r="T69">
            <v>15</v>
          </cell>
          <cell r="U69">
            <v>15</v>
          </cell>
          <cell r="V69">
            <v>300</v>
          </cell>
          <cell r="W69" t="str">
            <v>2025/9/15离职</v>
          </cell>
          <cell r="X69">
            <v>87</v>
          </cell>
          <cell r="Y69">
            <v>261</v>
          </cell>
          <cell r="Z69" t="str">
            <v>湖南诚展</v>
          </cell>
          <cell r="AA69">
            <v>0</v>
          </cell>
          <cell r="AB69" t="e">
            <v>#N/A</v>
          </cell>
          <cell r="AC69" t="str">
            <v>李力争</v>
          </cell>
          <cell r="AD69" t="e">
            <v>#N/A</v>
          </cell>
          <cell r="AE69" t="str">
            <v>李力争</v>
          </cell>
          <cell r="AF69" t="str">
            <v>李力争</v>
          </cell>
          <cell r="AG69" t="str">
            <v>李力争</v>
          </cell>
          <cell r="AH69">
            <v>45915</v>
          </cell>
          <cell r="AI69" t="str">
            <v>湖南诚展</v>
          </cell>
          <cell r="AJ69">
            <v>15</v>
          </cell>
        </row>
        <row r="70">
          <cell r="B70" t="str">
            <v>唐亮</v>
          </cell>
          <cell r="C70" t="str">
            <v>发泡-A班</v>
          </cell>
          <cell r="D70">
            <v>45587</v>
          </cell>
          <cell r="E70">
            <v>26</v>
          </cell>
          <cell r="F70">
            <v>30</v>
          </cell>
        </row>
        <row r="70">
          <cell r="K70">
            <v>0</v>
          </cell>
        </row>
        <row r="70">
          <cell r="O70">
            <v>0</v>
          </cell>
          <cell r="P70">
            <v>0</v>
          </cell>
          <cell r="Q70">
            <v>0</v>
          </cell>
        </row>
        <row r="70">
          <cell r="T70">
            <v>30</v>
          </cell>
          <cell r="U70">
            <v>30</v>
          </cell>
          <cell r="V70">
            <v>600</v>
          </cell>
        </row>
        <row r="70">
          <cell r="X70">
            <v>90</v>
          </cell>
          <cell r="Y70">
            <v>270</v>
          </cell>
          <cell r="Z70" t="str">
            <v>湖南诚展</v>
          </cell>
          <cell r="AA70">
            <v>0</v>
          </cell>
          <cell r="AB70" t="str">
            <v>唐亮</v>
          </cell>
          <cell r="AC70" t="str">
            <v>唐亮</v>
          </cell>
          <cell r="AD70" t="str">
            <v>唐亮</v>
          </cell>
          <cell r="AE70" t="str">
            <v>唐亮</v>
          </cell>
          <cell r="AF70" t="str">
            <v>唐亮</v>
          </cell>
          <cell r="AG70" t="e">
            <v>#N/A</v>
          </cell>
          <cell r="AH70" t="str">
            <v>在职</v>
          </cell>
          <cell r="AI70" t="str">
            <v>湖南诚展</v>
          </cell>
          <cell r="AJ70">
            <v>30</v>
          </cell>
        </row>
        <row r="71">
          <cell r="B71" t="str">
            <v>李水平</v>
          </cell>
          <cell r="C71" t="str">
            <v>发泡-A班</v>
          </cell>
          <cell r="D71">
            <v>45734</v>
          </cell>
          <cell r="E71">
            <v>26</v>
          </cell>
          <cell r="F71">
            <v>28</v>
          </cell>
        </row>
        <row r="71">
          <cell r="K71">
            <v>0</v>
          </cell>
        </row>
        <row r="71">
          <cell r="O71">
            <v>0</v>
          </cell>
          <cell r="P71">
            <v>0</v>
          </cell>
          <cell r="Q71">
            <v>0</v>
          </cell>
        </row>
        <row r="71">
          <cell r="T71">
            <v>28</v>
          </cell>
          <cell r="U71">
            <v>28</v>
          </cell>
          <cell r="V71">
            <v>560</v>
          </cell>
        </row>
        <row r="71">
          <cell r="X71">
            <v>90</v>
          </cell>
          <cell r="Y71">
            <v>270</v>
          </cell>
          <cell r="Z71" t="str">
            <v>湖南诚展</v>
          </cell>
          <cell r="AA71">
            <v>0</v>
          </cell>
          <cell r="AB71" t="str">
            <v>李水平</v>
          </cell>
          <cell r="AC71" t="str">
            <v>李水平</v>
          </cell>
          <cell r="AD71" t="str">
            <v>李水平</v>
          </cell>
          <cell r="AE71" t="str">
            <v>李水平</v>
          </cell>
          <cell r="AF71" t="str">
            <v>李水平</v>
          </cell>
          <cell r="AG71" t="e">
            <v>#N/A</v>
          </cell>
          <cell r="AH71" t="str">
            <v>在职</v>
          </cell>
          <cell r="AI71" t="str">
            <v>湖南诚展</v>
          </cell>
          <cell r="AJ71">
            <v>28</v>
          </cell>
        </row>
        <row r="72">
          <cell r="B72" t="str">
            <v>吴明贵</v>
          </cell>
          <cell r="C72" t="str">
            <v>发泡-A班</v>
          </cell>
          <cell r="D72">
            <v>45736</v>
          </cell>
          <cell r="E72">
            <v>26</v>
          </cell>
          <cell r="F72">
            <v>27</v>
          </cell>
        </row>
        <row r="72">
          <cell r="K72">
            <v>1</v>
          </cell>
        </row>
        <row r="72">
          <cell r="O72">
            <v>0</v>
          </cell>
          <cell r="P72">
            <v>1</v>
          </cell>
          <cell r="Q72">
            <v>0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94</v>
          </cell>
          <cell r="Y72">
            <v>282</v>
          </cell>
          <cell r="Z72" t="str">
            <v>湖南诚展</v>
          </cell>
          <cell r="AA72" t="str">
            <v>9.4事假1天；14上班卡</v>
          </cell>
          <cell r="AB72" t="str">
            <v>吴明贵</v>
          </cell>
          <cell r="AC72" t="str">
            <v>吴明贵</v>
          </cell>
          <cell r="AD72" t="str">
            <v>吴明贵</v>
          </cell>
          <cell r="AE72" t="str">
            <v>吴明贵</v>
          </cell>
          <cell r="AF72" t="str">
            <v>吴明贵</v>
          </cell>
          <cell r="AG72" t="e">
            <v>#N/A</v>
          </cell>
          <cell r="AH72" t="str">
            <v>在职</v>
          </cell>
          <cell r="AI72" t="str">
            <v>湖南诚展</v>
          </cell>
          <cell r="AJ72">
            <v>26</v>
          </cell>
        </row>
        <row r="73">
          <cell r="B73" t="str">
            <v>周孝勇</v>
          </cell>
          <cell r="C73" t="str">
            <v>发泡-A班</v>
          </cell>
          <cell r="D73">
            <v>45729</v>
          </cell>
          <cell r="E73">
            <v>26</v>
          </cell>
          <cell r="F73">
            <v>30</v>
          </cell>
        </row>
        <row r="73">
          <cell r="K73">
            <v>0</v>
          </cell>
        </row>
        <row r="73">
          <cell r="O73">
            <v>0</v>
          </cell>
          <cell r="P73">
            <v>0</v>
          </cell>
          <cell r="Q73">
            <v>0</v>
          </cell>
        </row>
        <row r="73">
          <cell r="T73">
            <v>30</v>
          </cell>
          <cell r="U73">
            <v>30</v>
          </cell>
          <cell r="V73">
            <v>600</v>
          </cell>
        </row>
        <row r="73">
          <cell r="X73">
            <v>83</v>
          </cell>
          <cell r="Y73">
            <v>249</v>
          </cell>
          <cell r="Z73" t="str">
            <v>东方人才</v>
          </cell>
          <cell r="AA73">
            <v>0</v>
          </cell>
          <cell r="AB73" t="str">
            <v>周孝勇</v>
          </cell>
          <cell r="AC73" t="str">
            <v>周孝勇</v>
          </cell>
          <cell r="AD73" t="str">
            <v>周孝勇</v>
          </cell>
          <cell r="AE73" t="str">
            <v>周孝勇</v>
          </cell>
          <cell r="AF73" t="str">
            <v>周孝勇</v>
          </cell>
          <cell r="AG73" t="e">
            <v>#N/A</v>
          </cell>
          <cell r="AH73" t="str">
            <v>在职</v>
          </cell>
          <cell r="AI73" t="str">
            <v>东方人才</v>
          </cell>
          <cell r="AJ73">
            <v>30</v>
          </cell>
        </row>
        <row r="74">
          <cell r="B74" t="str">
            <v>高玉霞</v>
          </cell>
          <cell r="C74" t="str">
            <v>发泡-A班</v>
          </cell>
          <cell r="D74">
            <v>45806</v>
          </cell>
          <cell r="E74">
            <v>26</v>
          </cell>
          <cell r="F74">
            <v>30</v>
          </cell>
        </row>
        <row r="74">
          <cell r="K74">
            <v>0</v>
          </cell>
        </row>
        <row r="74">
          <cell r="O74">
            <v>0</v>
          </cell>
          <cell r="P74">
            <v>1</v>
          </cell>
          <cell r="Q74">
            <v>0</v>
          </cell>
        </row>
        <row r="74">
          <cell r="T74">
            <v>30</v>
          </cell>
          <cell r="U74">
            <v>30</v>
          </cell>
          <cell r="V74">
            <v>600</v>
          </cell>
        </row>
        <row r="74">
          <cell r="X74">
            <v>88</v>
          </cell>
          <cell r="Y74">
            <v>264</v>
          </cell>
          <cell r="Z74" t="str">
            <v>湘潭宏顺</v>
          </cell>
          <cell r="AA74" t="str">
            <v>8上班卡</v>
          </cell>
          <cell r="AB74" t="str">
            <v>高玉霞</v>
          </cell>
          <cell r="AC74" t="str">
            <v>高玉霞</v>
          </cell>
          <cell r="AD74" t="str">
            <v>高玉霞</v>
          </cell>
          <cell r="AE74" t="str">
            <v>高玉霞</v>
          </cell>
          <cell r="AF74" t="str">
            <v>高玉霞</v>
          </cell>
          <cell r="AG74" t="e">
            <v>#N/A</v>
          </cell>
          <cell r="AH74" t="str">
            <v>在职</v>
          </cell>
          <cell r="AI74" t="str">
            <v>湘潭宏顺</v>
          </cell>
          <cell r="AJ74">
            <v>29</v>
          </cell>
        </row>
        <row r="75">
          <cell r="B75" t="str">
            <v>蒋鹏</v>
          </cell>
          <cell r="C75" t="str">
            <v>发泡</v>
          </cell>
          <cell r="D75">
            <v>45800</v>
          </cell>
          <cell r="E75">
            <v>26</v>
          </cell>
          <cell r="F75">
            <v>28</v>
          </cell>
        </row>
        <row r="75">
          <cell r="K75">
            <v>0</v>
          </cell>
        </row>
        <row r="75">
          <cell r="O75">
            <v>0</v>
          </cell>
          <cell r="P75">
            <v>0</v>
          </cell>
          <cell r="Q75">
            <v>0</v>
          </cell>
        </row>
        <row r="75">
          <cell r="T75">
            <v>28</v>
          </cell>
          <cell r="U75">
            <v>28</v>
          </cell>
          <cell r="V75">
            <v>560</v>
          </cell>
        </row>
        <row r="75">
          <cell r="X75">
            <v>85</v>
          </cell>
          <cell r="Y75">
            <v>255</v>
          </cell>
          <cell r="Z75" t="str">
            <v>德顺</v>
          </cell>
          <cell r="AA75">
            <v>0</v>
          </cell>
          <cell r="AB75" t="str">
            <v>蒋鹏</v>
          </cell>
          <cell r="AC75" t="str">
            <v>蒋鹏</v>
          </cell>
          <cell r="AD75" t="str">
            <v>蒋鹏</v>
          </cell>
          <cell r="AE75" t="str">
            <v>蒋鹏</v>
          </cell>
          <cell r="AF75" t="str">
            <v>蒋鹏</v>
          </cell>
          <cell r="AG75" t="e">
            <v>#N/A</v>
          </cell>
          <cell r="AH75" t="str">
            <v>在职</v>
          </cell>
          <cell r="AI75" t="str">
            <v>德顺</v>
          </cell>
          <cell r="AJ75">
            <v>28</v>
          </cell>
        </row>
        <row r="76">
          <cell r="B76" t="str">
            <v>卢喜春</v>
          </cell>
          <cell r="C76" t="str">
            <v>发泡</v>
          </cell>
          <cell r="D76">
            <v>45802</v>
          </cell>
          <cell r="E76">
            <v>26</v>
          </cell>
          <cell r="F76">
            <v>22.3</v>
          </cell>
        </row>
        <row r="76">
          <cell r="K76">
            <v>3</v>
          </cell>
        </row>
        <row r="76">
          <cell r="O76">
            <v>0</v>
          </cell>
          <cell r="P76">
            <v>0</v>
          </cell>
          <cell r="Q76">
            <v>0</v>
          </cell>
        </row>
        <row r="76">
          <cell r="T76">
            <v>22</v>
          </cell>
          <cell r="U76">
            <v>22</v>
          </cell>
          <cell r="V76">
            <v>440</v>
          </cell>
        </row>
        <row r="76">
          <cell r="X76">
            <v>89</v>
          </cell>
          <cell r="Y76">
            <v>267</v>
          </cell>
          <cell r="Z76" t="str">
            <v>湘潭宏顺</v>
          </cell>
          <cell r="AA76" t="str">
            <v>9.28摔伤了事假1天，9.22-23上班摔了事假2天</v>
          </cell>
          <cell r="AB76" t="str">
            <v>卢喜春</v>
          </cell>
          <cell r="AC76" t="str">
            <v>卢喜春</v>
          </cell>
          <cell r="AD76" t="str">
            <v>卢喜春</v>
          </cell>
          <cell r="AE76" t="str">
            <v>卢喜春</v>
          </cell>
          <cell r="AF76" t="str">
            <v>卢喜春</v>
          </cell>
          <cell r="AG76" t="e">
            <v>#N/A</v>
          </cell>
          <cell r="AH76" t="str">
            <v>在职</v>
          </cell>
          <cell r="AI76" t="str">
            <v>湘潭宏顺</v>
          </cell>
          <cell r="AJ76">
            <v>22.3</v>
          </cell>
        </row>
        <row r="77">
          <cell r="B77" t="str">
            <v>马凤</v>
          </cell>
          <cell r="C77" t="str">
            <v>发泡-A班</v>
          </cell>
          <cell r="D77">
            <v>45705</v>
          </cell>
          <cell r="E77">
            <v>26</v>
          </cell>
          <cell r="F77">
            <v>27</v>
          </cell>
        </row>
        <row r="77">
          <cell r="K77">
            <v>0</v>
          </cell>
        </row>
        <row r="77">
          <cell r="O77">
            <v>0</v>
          </cell>
          <cell r="P77">
            <v>2</v>
          </cell>
          <cell r="Q77">
            <v>0</v>
          </cell>
        </row>
        <row r="77">
          <cell r="T77">
            <v>27</v>
          </cell>
          <cell r="U77">
            <v>27</v>
          </cell>
          <cell r="V77">
            <v>540</v>
          </cell>
        </row>
        <row r="77">
          <cell r="X77">
            <v>97</v>
          </cell>
          <cell r="Y77">
            <v>291</v>
          </cell>
          <cell r="Z77" t="str">
            <v>湘潭思泉</v>
          </cell>
          <cell r="AA77" t="str">
            <v>22下班卡，30下班卡</v>
          </cell>
          <cell r="AB77" t="str">
            <v>马凤</v>
          </cell>
          <cell r="AC77" t="str">
            <v>马凤</v>
          </cell>
          <cell r="AD77" t="str">
            <v>马凤</v>
          </cell>
          <cell r="AE77" t="str">
            <v>马凤</v>
          </cell>
          <cell r="AF77" t="str">
            <v>马凤</v>
          </cell>
          <cell r="AG77" t="e">
            <v>#N/A</v>
          </cell>
          <cell r="AH77" t="str">
            <v>在职</v>
          </cell>
          <cell r="AI77" t="str">
            <v>湘潭思泉</v>
          </cell>
          <cell r="AJ77">
            <v>27</v>
          </cell>
        </row>
        <row r="78">
          <cell r="B78" t="str">
            <v>蔡建兵</v>
          </cell>
          <cell r="C78" t="str">
            <v>发泡</v>
          </cell>
          <cell r="D78">
            <v>45814</v>
          </cell>
          <cell r="E78">
            <v>26</v>
          </cell>
          <cell r="F78">
            <v>28</v>
          </cell>
        </row>
        <row r="78">
          <cell r="K78">
            <v>0</v>
          </cell>
        </row>
        <row r="78">
          <cell r="O78">
            <v>0</v>
          </cell>
          <cell r="P78">
            <v>0</v>
          </cell>
          <cell r="Q78">
            <v>0</v>
          </cell>
        </row>
        <row r="78">
          <cell r="T78">
            <v>28</v>
          </cell>
          <cell r="U78">
            <v>28</v>
          </cell>
          <cell r="V78">
            <v>560</v>
          </cell>
        </row>
        <row r="78">
          <cell r="X78">
            <v>88</v>
          </cell>
          <cell r="Y78">
            <v>264</v>
          </cell>
          <cell r="Z78" t="str">
            <v>湘潭思泉</v>
          </cell>
          <cell r="AA78">
            <v>0</v>
          </cell>
          <cell r="AB78" t="str">
            <v>蔡建兵</v>
          </cell>
          <cell r="AC78" t="str">
            <v>蔡建兵</v>
          </cell>
          <cell r="AD78" t="str">
            <v>蔡建兵</v>
          </cell>
          <cell r="AE78" t="str">
            <v>蔡建兵</v>
          </cell>
          <cell r="AF78" t="str">
            <v>蔡建兵</v>
          </cell>
          <cell r="AG78" t="e">
            <v>#N/A</v>
          </cell>
          <cell r="AH78" t="str">
            <v>在职</v>
          </cell>
          <cell r="AI78" t="str">
            <v>湘潭思泉</v>
          </cell>
          <cell r="AJ78">
            <v>28</v>
          </cell>
        </row>
        <row r="79">
          <cell r="B79" t="str">
            <v>李先文</v>
          </cell>
          <cell r="C79" t="str">
            <v>发泡</v>
          </cell>
          <cell r="D79">
            <v>45817</v>
          </cell>
          <cell r="E79">
            <v>26</v>
          </cell>
          <cell r="F79">
            <v>28</v>
          </cell>
        </row>
        <row r="79">
          <cell r="K79">
            <v>0</v>
          </cell>
        </row>
        <row r="79">
          <cell r="O79">
            <v>0</v>
          </cell>
          <cell r="P79">
            <v>1</v>
          </cell>
          <cell r="Q79">
            <v>0</v>
          </cell>
        </row>
        <row r="79">
          <cell r="T79">
            <v>28</v>
          </cell>
          <cell r="U79">
            <v>28</v>
          </cell>
          <cell r="V79">
            <v>560</v>
          </cell>
        </row>
        <row r="79">
          <cell r="X79">
            <v>90</v>
          </cell>
          <cell r="Y79">
            <v>270</v>
          </cell>
          <cell r="Z79" t="str">
            <v>湘潭思泉</v>
          </cell>
          <cell r="AA79" t="str">
            <v>1下班卡,9下班卡转晚班</v>
          </cell>
          <cell r="AB79" t="str">
            <v>李先文</v>
          </cell>
          <cell r="AC79" t="str">
            <v>李先文</v>
          </cell>
          <cell r="AD79" t="str">
            <v>李先文</v>
          </cell>
          <cell r="AE79" t="str">
            <v>李先文</v>
          </cell>
          <cell r="AF79" t="str">
            <v>李先文</v>
          </cell>
          <cell r="AG79" t="e">
            <v>#N/A</v>
          </cell>
          <cell r="AH79" t="str">
            <v>在职</v>
          </cell>
          <cell r="AI79" t="str">
            <v>湘潭思泉</v>
          </cell>
          <cell r="AJ79">
            <v>27</v>
          </cell>
        </row>
        <row r="80">
          <cell r="B80" t="str">
            <v>王攀</v>
          </cell>
          <cell r="C80" t="str">
            <v>发泡-A班</v>
          </cell>
          <cell r="D80">
            <v>45826</v>
          </cell>
          <cell r="E80">
            <v>26</v>
          </cell>
          <cell r="F80">
            <v>29</v>
          </cell>
        </row>
        <row r="80">
          <cell r="K80">
            <v>0</v>
          </cell>
        </row>
        <row r="80">
          <cell r="O80">
            <v>0</v>
          </cell>
          <cell r="P80">
            <v>0</v>
          </cell>
          <cell r="Q80">
            <v>0</v>
          </cell>
        </row>
        <row r="80">
          <cell r="T80">
            <v>29</v>
          </cell>
          <cell r="U80">
            <v>29</v>
          </cell>
          <cell r="V80">
            <v>580</v>
          </cell>
        </row>
        <row r="80">
          <cell r="X80">
            <v>90</v>
          </cell>
          <cell r="Y80">
            <v>270</v>
          </cell>
          <cell r="Z80" t="str">
            <v>湘潭思泉</v>
          </cell>
          <cell r="AA80">
            <v>0</v>
          </cell>
          <cell r="AB80" t="str">
            <v>王攀</v>
          </cell>
          <cell r="AC80" t="str">
            <v>王攀</v>
          </cell>
          <cell r="AD80" t="str">
            <v>王攀</v>
          </cell>
          <cell r="AE80" t="str">
            <v>王攀</v>
          </cell>
          <cell r="AF80" t="str">
            <v>王攀</v>
          </cell>
          <cell r="AG80" t="e">
            <v>#N/A</v>
          </cell>
          <cell r="AH80" t="str">
            <v>在职</v>
          </cell>
          <cell r="AI80" t="str">
            <v>湘潭思泉</v>
          </cell>
          <cell r="AJ80">
            <v>29</v>
          </cell>
        </row>
        <row r="81">
          <cell r="B81" t="str">
            <v>张波滔</v>
          </cell>
          <cell r="C81" t="str">
            <v>发泡-A班</v>
          </cell>
          <cell r="D81">
            <v>45825</v>
          </cell>
          <cell r="E81">
            <v>26</v>
          </cell>
          <cell r="F81">
            <v>30</v>
          </cell>
        </row>
        <row r="81">
          <cell r="K81">
            <v>0</v>
          </cell>
        </row>
        <row r="81">
          <cell r="O81">
            <v>0</v>
          </cell>
          <cell r="P81">
            <v>1</v>
          </cell>
          <cell r="Q81">
            <v>0</v>
          </cell>
        </row>
        <row r="81">
          <cell r="T81">
            <v>30</v>
          </cell>
          <cell r="U81">
            <v>30</v>
          </cell>
          <cell r="V81">
            <v>600</v>
          </cell>
        </row>
        <row r="81">
          <cell r="X81">
            <v>87</v>
          </cell>
          <cell r="Y81">
            <v>261</v>
          </cell>
          <cell r="Z81" t="str">
            <v>湘潭思泉</v>
          </cell>
          <cell r="AA81" t="str">
            <v>6上班卡</v>
          </cell>
          <cell r="AB81" t="str">
            <v>张波滔</v>
          </cell>
          <cell r="AC81" t="str">
            <v>张波滔</v>
          </cell>
          <cell r="AD81" t="str">
            <v>张波滔</v>
          </cell>
          <cell r="AE81" t="str">
            <v>张波滔</v>
          </cell>
          <cell r="AF81" t="str">
            <v>张波滔</v>
          </cell>
          <cell r="AG81" t="e">
            <v>#N/A</v>
          </cell>
          <cell r="AH81" t="str">
            <v>在职</v>
          </cell>
          <cell r="AI81" t="str">
            <v>湘潭思泉</v>
          </cell>
          <cell r="AJ81">
            <v>29</v>
          </cell>
        </row>
        <row r="82">
          <cell r="B82" t="str">
            <v>谭哲</v>
          </cell>
          <cell r="C82" t="str">
            <v>发泡-A班</v>
          </cell>
          <cell r="D82">
            <v>45825</v>
          </cell>
          <cell r="E82">
            <v>26</v>
          </cell>
          <cell r="F82">
            <v>2.5</v>
          </cell>
        </row>
        <row r="82">
          <cell r="K82">
            <v>0</v>
          </cell>
        </row>
        <row r="82">
          <cell r="O82">
            <v>0</v>
          </cell>
          <cell r="P82">
            <v>0</v>
          </cell>
          <cell r="Q82">
            <v>0</v>
          </cell>
        </row>
        <row r="82">
          <cell r="T82">
            <v>2</v>
          </cell>
          <cell r="U82">
            <v>2</v>
          </cell>
          <cell r="V82">
            <v>40</v>
          </cell>
          <cell r="W82" t="str">
            <v>2025/9/3退回</v>
          </cell>
          <cell r="X82">
            <v>0</v>
          </cell>
          <cell r="Y82">
            <v>0</v>
          </cell>
          <cell r="Z82" t="str">
            <v>湘潭思泉</v>
          </cell>
          <cell r="AA82" t="str">
            <v>3下班卡，2025/9/3退回</v>
          </cell>
          <cell r="AB82" t="e">
            <v>#N/A</v>
          </cell>
          <cell r="AC82" t="str">
            <v>谭哲</v>
          </cell>
          <cell r="AD82" t="e">
            <v>#N/A</v>
          </cell>
          <cell r="AE82" t="str">
            <v>谭哲</v>
          </cell>
          <cell r="AF82" t="str">
            <v>谭哲</v>
          </cell>
          <cell r="AG82" t="str">
            <v>谭哲</v>
          </cell>
          <cell r="AH82">
            <v>45903</v>
          </cell>
          <cell r="AI82" t="str">
            <v>湘潭思泉</v>
          </cell>
          <cell r="AJ82">
            <v>2</v>
          </cell>
        </row>
        <row r="83">
          <cell r="B83" t="str">
            <v>黄翠兰</v>
          </cell>
          <cell r="C83" t="str">
            <v>发泡-A班</v>
          </cell>
          <cell r="D83">
            <v>45811</v>
          </cell>
          <cell r="E83">
            <v>26</v>
          </cell>
          <cell r="F83">
            <v>29</v>
          </cell>
        </row>
        <row r="83">
          <cell r="K83">
            <v>0</v>
          </cell>
        </row>
        <row r="83">
          <cell r="O83">
            <v>0</v>
          </cell>
          <cell r="P83">
            <v>1</v>
          </cell>
          <cell r="Q83">
            <v>0</v>
          </cell>
        </row>
        <row r="83">
          <cell r="T83">
            <v>29</v>
          </cell>
          <cell r="U83">
            <v>29</v>
          </cell>
          <cell r="V83">
            <v>580</v>
          </cell>
        </row>
        <row r="83">
          <cell r="X83">
            <v>90</v>
          </cell>
          <cell r="Y83">
            <v>270</v>
          </cell>
          <cell r="Z83" t="str">
            <v>湘潭宏顺</v>
          </cell>
          <cell r="AA83" t="str">
            <v>24上班卡</v>
          </cell>
          <cell r="AB83" t="str">
            <v>黄翠兰</v>
          </cell>
          <cell r="AC83" t="str">
            <v>黄翠兰</v>
          </cell>
          <cell r="AD83" t="str">
            <v>黄翠兰</v>
          </cell>
          <cell r="AE83" t="str">
            <v>黄翠兰</v>
          </cell>
          <cell r="AF83" t="str">
            <v>黄翠兰</v>
          </cell>
          <cell r="AG83" t="e">
            <v>#N/A</v>
          </cell>
          <cell r="AH83" t="str">
            <v>在职</v>
          </cell>
          <cell r="AI83" t="str">
            <v>湘潭宏顺</v>
          </cell>
          <cell r="AJ83">
            <v>28</v>
          </cell>
        </row>
        <row r="84">
          <cell r="B84" t="str">
            <v>王明</v>
          </cell>
          <cell r="C84" t="str">
            <v>发泡-A班</v>
          </cell>
          <cell r="D84">
            <v>45677</v>
          </cell>
          <cell r="E84">
            <v>26</v>
          </cell>
          <cell r="F84">
            <v>1.5</v>
          </cell>
        </row>
        <row r="84">
          <cell r="K84">
            <v>0</v>
          </cell>
        </row>
        <row r="84">
          <cell r="O84">
            <v>0</v>
          </cell>
          <cell r="P84">
            <v>1</v>
          </cell>
          <cell r="Q84">
            <v>0</v>
          </cell>
        </row>
        <row r="84">
          <cell r="T84">
            <v>1</v>
          </cell>
          <cell r="U84">
            <v>1</v>
          </cell>
          <cell r="V84">
            <v>20</v>
          </cell>
          <cell r="W84" t="str">
            <v>2025/9/3退回</v>
          </cell>
          <cell r="X84">
            <v>0</v>
          </cell>
          <cell r="Y84">
            <v>0</v>
          </cell>
          <cell r="Z84" t="str">
            <v>湖南诚展</v>
          </cell>
          <cell r="AA84" t="str">
            <v>3下班卡，2025/9/3退回</v>
          </cell>
          <cell r="AB84" t="e">
            <v>#N/A</v>
          </cell>
          <cell r="AC84" t="str">
            <v>王明</v>
          </cell>
          <cell r="AD84" t="e">
            <v>#N/A</v>
          </cell>
          <cell r="AE84" t="str">
            <v>王明</v>
          </cell>
          <cell r="AF84" t="e">
            <v>#N/A</v>
          </cell>
          <cell r="AG84" t="str">
            <v>王明</v>
          </cell>
          <cell r="AH84">
            <v>45903</v>
          </cell>
          <cell r="AI84" t="str">
            <v>湖南诚展</v>
          </cell>
          <cell r="AJ84">
            <v>1</v>
          </cell>
        </row>
        <row r="85">
          <cell r="B85" t="str">
            <v>杨兰方</v>
          </cell>
          <cell r="C85" t="str">
            <v>发泡</v>
          </cell>
          <cell r="D85">
            <v>45897</v>
          </cell>
          <cell r="E85">
            <v>26</v>
          </cell>
          <cell r="F85">
            <v>29</v>
          </cell>
        </row>
        <row r="85">
          <cell r="K85">
            <v>0</v>
          </cell>
        </row>
        <row r="85">
          <cell r="O85">
            <v>0</v>
          </cell>
          <cell r="P85">
            <v>0</v>
          </cell>
          <cell r="Q85">
            <v>0</v>
          </cell>
        </row>
        <row r="85">
          <cell r="T85">
            <v>29</v>
          </cell>
          <cell r="U85">
            <v>29</v>
          </cell>
          <cell r="V85">
            <v>580</v>
          </cell>
        </row>
        <row r="85">
          <cell r="X85">
            <v>84</v>
          </cell>
          <cell r="Y85">
            <v>252</v>
          </cell>
          <cell r="Z85" t="str">
            <v>湘潭思泉</v>
          </cell>
          <cell r="AA85">
            <v>0</v>
          </cell>
          <cell r="AB85" t="str">
            <v>杨兰方</v>
          </cell>
          <cell r="AC85" t="str">
            <v>杨兰方</v>
          </cell>
          <cell r="AD85" t="str">
            <v>杨兰方</v>
          </cell>
          <cell r="AE85" t="e">
            <v>#N/A</v>
          </cell>
          <cell r="AF85" t="e">
            <v>#N/A</v>
          </cell>
          <cell r="AG85" t="e">
            <v>#N/A</v>
          </cell>
          <cell r="AH85" t="str">
            <v>在职</v>
          </cell>
          <cell r="AI85">
            <v>0</v>
          </cell>
          <cell r="AJ85" t="e">
            <v>#N/A</v>
          </cell>
        </row>
        <row r="86">
          <cell r="B86" t="str">
            <v>刘湘宇</v>
          </cell>
          <cell r="C86" t="str">
            <v>发泡</v>
          </cell>
          <cell r="D86">
            <v>45900</v>
          </cell>
          <cell r="E86">
            <v>26</v>
          </cell>
          <cell r="F86">
            <v>28.8</v>
          </cell>
        </row>
        <row r="86">
          <cell r="K86">
            <v>0.2</v>
          </cell>
        </row>
        <row r="86">
          <cell r="O86">
            <v>0</v>
          </cell>
          <cell r="P86">
            <v>0</v>
          </cell>
          <cell r="Q86">
            <v>0</v>
          </cell>
        </row>
        <row r="86">
          <cell r="T86">
            <v>29</v>
          </cell>
          <cell r="U86">
            <v>28</v>
          </cell>
          <cell r="V86">
            <v>572</v>
          </cell>
        </row>
        <row r="86">
          <cell r="X86">
            <v>88</v>
          </cell>
          <cell r="Y86">
            <v>264</v>
          </cell>
          <cell r="Z86" t="str">
            <v>湘潭思泉</v>
          </cell>
          <cell r="AA86" t="str">
            <v>9.8日18点-20点事假2h</v>
          </cell>
          <cell r="AB86" t="str">
            <v>刘湘宇</v>
          </cell>
          <cell r="AC86" t="str">
            <v>刘湘宇</v>
          </cell>
          <cell r="AD86" t="str">
            <v>刘湘宇</v>
          </cell>
          <cell r="AE86" t="e">
            <v>#N/A</v>
          </cell>
          <cell r="AF86" t="str">
            <v>刘湘宇</v>
          </cell>
          <cell r="AG86" t="e">
            <v>#N/A</v>
          </cell>
          <cell r="AH86">
            <v>45875</v>
          </cell>
        </row>
        <row r="86">
          <cell r="AJ86" t="e">
            <v>#N/A</v>
          </cell>
        </row>
        <row r="87">
          <cell r="B87" t="str">
            <v>袁卫星</v>
          </cell>
          <cell r="C87" t="str">
            <v>发泡</v>
          </cell>
          <cell r="D87">
            <v>45901</v>
          </cell>
          <cell r="E87">
            <v>26</v>
          </cell>
          <cell r="F87">
            <v>28</v>
          </cell>
        </row>
        <row r="87">
          <cell r="K87">
            <v>0</v>
          </cell>
        </row>
        <row r="87">
          <cell r="O87">
            <v>0</v>
          </cell>
          <cell r="P87">
            <v>0</v>
          </cell>
          <cell r="Q87">
            <v>0</v>
          </cell>
        </row>
        <row r="87">
          <cell r="T87">
            <v>28</v>
          </cell>
          <cell r="U87">
            <v>28</v>
          </cell>
          <cell r="V87">
            <v>560</v>
          </cell>
        </row>
        <row r="87">
          <cell r="X87">
            <v>90</v>
          </cell>
          <cell r="Y87">
            <v>270</v>
          </cell>
          <cell r="Z87" t="str">
            <v>湘潭思泉</v>
          </cell>
          <cell r="AA87">
            <v>0</v>
          </cell>
          <cell r="AB87" t="str">
            <v>袁卫星</v>
          </cell>
          <cell r="AC87" t="str">
            <v>袁卫星</v>
          </cell>
          <cell r="AD87" t="str">
            <v>袁卫星</v>
          </cell>
          <cell r="AE87" t="e">
            <v>#N/A</v>
          </cell>
          <cell r="AF87" t="e">
            <v>#N/A</v>
          </cell>
          <cell r="AG87" t="e">
            <v>#N/A</v>
          </cell>
          <cell r="AH87" t="str">
            <v>在职</v>
          </cell>
        </row>
        <row r="87">
          <cell r="AJ87" t="e">
            <v>#N/A</v>
          </cell>
        </row>
        <row r="88">
          <cell r="B88" t="str">
            <v>彭新泉</v>
          </cell>
          <cell r="C88" t="str">
            <v>发泡</v>
          </cell>
          <cell r="D88">
            <v>45903</v>
          </cell>
          <cell r="E88">
            <v>26</v>
          </cell>
          <cell r="F88">
            <v>24.5</v>
          </cell>
        </row>
        <row r="88">
          <cell r="K88">
            <v>2.45</v>
          </cell>
        </row>
        <row r="88">
          <cell r="O88">
            <v>0</v>
          </cell>
          <cell r="P88">
            <v>1</v>
          </cell>
          <cell r="Q88">
            <v>0</v>
          </cell>
        </row>
        <row r="88">
          <cell r="T88">
            <v>24</v>
          </cell>
          <cell r="U88">
            <v>24</v>
          </cell>
          <cell r="V88">
            <v>480</v>
          </cell>
        </row>
        <row r="88">
          <cell r="X88">
            <v>82</v>
          </cell>
          <cell r="Y88">
            <v>246</v>
          </cell>
          <cell r="Z88" t="str">
            <v>湘潭思泉</v>
          </cell>
          <cell r="AA88" t="str">
            <v>9.12 15点-9.13 20点1天4.5h;9.21晚班事假1天；12下班卡</v>
          </cell>
          <cell r="AB88" t="str">
            <v>彭新泉</v>
          </cell>
          <cell r="AC88" t="str">
            <v>彭新泉</v>
          </cell>
          <cell r="AD88" t="str">
            <v>彭新泉</v>
          </cell>
          <cell r="AE88" t="e">
            <v>#N/A</v>
          </cell>
          <cell r="AF88" t="e">
            <v>#N/A</v>
          </cell>
          <cell r="AG88" t="e">
            <v>#N/A</v>
          </cell>
          <cell r="AH88" t="str">
            <v>在职</v>
          </cell>
        </row>
        <row r="88">
          <cell r="AJ88" t="e">
            <v>#N/A</v>
          </cell>
        </row>
        <row r="89">
          <cell r="B89" t="str">
            <v>黄亚英</v>
          </cell>
          <cell r="C89" t="str">
            <v>发泡</v>
          </cell>
          <cell r="D89">
            <v>45904</v>
          </cell>
          <cell r="E89">
            <v>26</v>
          </cell>
          <cell r="F89">
            <v>26</v>
          </cell>
        </row>
        <row r="89">
          <cell r="K89">
            <v>1</v>
          </cell>
        </row>
        <row r="89">
          <cell r="O89">
            <v>0</v>
          </cell>
          <cell r="P89">
            <v>0</v>
          </cell>
          <cell r="Q89">
            <v>0</v>
          </cell>
        </row>
        <row r="89">
          <cell r="T89">
            <v>26</v>
          </cell>
          <cell r="U89">
            <v>26</v>
          </cell>
          <cell r="V89">
            <v>520</v>
          </cell>
        </row>
        <row r="89">
          <cell r="X89">
            <v>83</v>
          </cell>
          <cell r="Y89">
            <v>249</v>
          </cell>
          <cell r="Z89" t="str">
            <v>湘潭思泉</v>
          </cell>
          <cell r="AA89" t="str">
            <v>9.11事假1天</v>
          </cell>
          <cell r="AB89" t="str">
            <v>黄亚英</v>
          </cell>
          <cell r="AC89" t="str">
            <v>黄亚英</v>
          </cell>
          <cell r="AD89" t="str">
            <v>黄亚英</v>
          </cell>
          <cell r="AE89" t="e">
            <v>#N/A</v>
          </cell>
          <cell r="AF89" t="e">
            <v>#N/A</v>
          </cell>
          <cell r="AG89" t="e">
            <v>#N/A</v>
          </cell>
          <cell r="AH89" t="str">
            <v>在职</v>
          </cell>
        </row>
        <row r="89">
          <cell r="AJ89" t="e">
            <v>#N/A</v>
          </cell>
        </row>
        <row r="90">
          <cell r="B90" t="str">
            <v>陈夏君</v>
          </cell>
          <cell r="C90" t="str">
            <v>发泡</v>
          </cell>
          <cell r="D90">
            <v>45905</v>
          </cell>
          <cell r="E90">
            <v>26</v>
          </cell>
          <cell r="F90">
            <v>22</v>
          </cell>
        </row>
        <row r="90">
          <cell r="K90">
            <v>0</v>
          </cell>
        </row>
        <row r="90">
          <cell r="O90">
            <v>0</v>
          </cell>
          <cell r="P90">
            <v>0</v>
          </cell>
          <cell r="Q90">
            <v>0</v>
          </cell>
        </row>
        <row r="90">
          <cell r="T90">
            <v>22</v>
          </cell>
          <cell r="U90">
            <v>22</v>
          </cell>
          <cell r="V90">
            <v>440</v>
          </cell>
        </row>
        <row r="90">
          <cell r="X90">
            <v>89</v>
          </cell>
          <cell r="Y90">
            <v>267</v>
          </cell>
          <cell r="Z90" t="str">
            <v>德顺</v>
          </cell>
          <cell r="AA90">
            <v>0</v>
          </cell>
          <cell r="AB90" t="e">
            <v>#N/A</v>
          </cell>
          <cell r="AC90" t="str">
            <v>陈夏君</v>
          </cell>
          <cell r="AD90" t="e">
            <v>#N/A</v>
          </cell>
          <cell r="AE90" t="e">
            <v>#N/A</v>
          </cell>
          <cell r="AF90" t="e">
            <v>#N/A</v>
          </cell>
          <cell r="AG90" t="e">
            <v>#N/A</v>
          </cell>
          <cell r="AH90" t="str">
            <v>在职</v>
          </cell>
        </row>
        <row r="90">
          <cell r="AJ90" t="e">
            <v>#N/A</v>
          </cell>
        </row>
        <row r="91">
          <cell r="B91" t="str">
            <v>陈迪</v>
          </cell>
          <cell r="C91" t="str">
            <v>发泡</v>
          </cell>
          <cell r="D91">
            <v>45912</v>
          </cell>
          <cell r="E91">
            <v>26</v>
          </cell>
          <cell r="F91">
            <v>16</v>
          </cell>
        </row>
        <row r="91">
          <cell r="K91">
            <v>0</v>
          </cell>
        </row>
        <row r="91">
          <cell r="O91">
            <v>0</v>
          </cell>
          <cell r="P91">
            <v>1</v>
          </cell>
          <cell r="Q91">
            <v>0</v>
          </cell>
        </row>
        <row r="91">
          <cell r="T91">
            <v>16</v>
          </cell>
          <cell r="U91">
            <v>16</v>
          </cell>
          <cell r="V91">
            <v>320</v>
          </cell>
        </row>
        <row r="91">
          <cell r="X91">
            <v>90</v>
          </cell>
          <cell r="Y91">
            <v>270</v>
          </cell>
          <cell r="Z91" t="str">
            <v>湘潭思泉</v>
          </cell>
          <cell r="AA91" t="str">
            <v>21上班卡，</v>
          </cell>
          <cell r="AB91" t="str">
            <v>陈迪</v>
          </cell>
          <cell r="AC91" t="str">
            <v>陈迪</v>
          </cell>
          <cell r="AD91" t="str">
            <v>陈迪</v>
          </cell>
          <cell r="AE91" t="e">
            <v>#N/A</v>
          </cell>
          <cell r="AF91" t="e">
            <v>#N/A</v>
          </cell>
          <cell r="AG91" t="e">
            <v>#N/A</v>
          </cell>
          <cell r="AH91" t="str">
            <v>在职</v>
          </cell>
        </row>
        <row r="91">
          <cell r="AJ91" t="e">
            <v>#N/A</v>
          </cell>
        </row>
        <row r="92">
          <cell r="B92" t="str">
            <v>胡平根</v>
          </cell>
          <cell r="C92" t="str">
            <v>发泡</v>
          </cell>
          <cell r="D92">
            <v>45908</v>
          </cell>
          <cell r="E92">
            <v>26</v>
          </cell>
          <cell r="F92">
            <v>21</v>
          </cell>
        </row>
        <row r="92">
          <cell r="K92">
            <v>0</v>
          </cell>
        </row>
        <row r="92">
          <cell r="O92">
            <v>0</v>
          </cell>
          <cell r="P92">
            <v>0</v>
          </cell>
          <cell r="Q92">
            <v>0</v>
          </cell>
        </row>
        <row r="92">
          <cell r="T92">
            <v>21</v>
          </cell>
          <cell r="U92">
            <v>21</v>
          </cell>
          <cell r="V92">
            <v>420</v>
          </cell>
        </row>
        <row r="92">
          <cell r="X92">
            <v>89</v>
          </cell>
          <cell r="Y92">
            <v>267</v>
          </cell>
          <cell r="Z92" t="str">
            <v>湘潭思泉</v>
          </cell>
          <cell r="AA92">
            <v>0</v>
          </cell>
          <cell r="AB92" t="str">
            <v>胡平根</v>
          </cell>
          <cell r="AC92" t="str">
            <v>胡平根</v>
          </cell>
          <cell r="AD92" t="str">
            <v>胡平根</v>
          </cell>
          <cell r="AE92" t="e">
            <v>#N/A</v>
          </cell>
          <cell r="AF92" t="e">
            <v>#N/A</v>
          </cell>
          <cell r="AG92" t="e">
            <v>#N/A</v>
          </cell>
          <cell r="AH92" t="str">
            <v>在职</v>
          </cell>
        </row>
        <row r="92">
          <cell r="AJ92" t="e">
            <v>#N/A</v>
          </cell>
        </row>
        <row r="93">
          <cell r="B93" t="str">
            <v>石素平</v>
          </cell>
          <cell r="C93" t="str">
            <v>发泡</v>
          </cell>
          <cell r="D93">
            <v>45909</v>
          </cell>
          <cell r="E93">
            <v>26</v>
          </cell>
          <cell r="F93">
            <v>21</v>
          </cell>
        </row>
        <row r="93">
          <cell r="K93">
            <v>1</v>
          </cell>
        </row>
        <row r="93">
          <cell r="O93">
            <v>0</v>
          </cell>
          <cell r="P93">
            <v>0</v>
          </cell>
          <cell r="Q93">
            <v>0</v>
          </cell>
        </row>
        <row r="93">
          <cell r="T93">
            <v>21</v>
          </cell>
          <cell r="U93">
            <v>21</v>
          </cell>
          <cell r="V93">
            <v>420</v>
          </cell>
        </row>
        <row r="93">
          <cell r="X93">
            <v>82</v>
          </cell>
          <cell r="Y93">
            <v>246</v>
          </cell>
          <cell r="Z93" t="str">
            <v>德顺</v>
          </cell>
          <cell r="AA93" t="str">
            <v>9.24事假1天</v>
          </cell>
          <cell r="AB93" t="str">
            <v>石素平</v>
          </cell>
          <cell r="AC93" t="str">
            <v>石素平</v>
          </cell>
          <cell r="AD93" t="str">
            <v>石素平</v>
          </cell>
          <cell r="AE93" t="e">
            <v>#N/A</v>
          </cell>
          <cell r="AF93" t="e">
            <v>#N/A</v>
          </cell>
          <cell r="AG93" t="e">
            <v>#N/A</v>
          </cell>
          <cell r="AH93" t="str">
            <v>在职</v>
          </cell>
        </row>
        <row r="93">
          <cell r="AJ93" t="e">
            <v>#N/A</v>
          </cell>
        </row>
        <row r="94">
          <cell r="B94" t="str">
            <v>李立群</v>
          </cell>
          <cell r="C94" t="str">
            <v>发泡</v>
          </cell>
          <cell r="D94">
            <v>45912</v>
          </cell>
          <cell r="E94">
            <v>26</v>
          </cell>
          <cell r="F94">
            <v>18</v>
          </cell>
        </row>
        <row r="94">
          <cell r="K94">
            <v>0</v>
          </cell>
        </row>
        <row r="94">
          <cell r="O94">
            <v>0</v>
          </cell>
          <cell r="P94">
            <v>1</v>
          </cell>
          <cell r="Q94">
            <v>0</v>
          </cell>
        </row>
        <row r="94">
          <cell r="T94">
            <v>18</v>
          </cell>
          <cell r="U94">
            <v>18</v>
          </cell>
          <cell r="V94">
            <v>360</v>
          </cell>
        </row>
        <row r="94">
          <cell r="X94">
            <v>82</v>
          </cell>
          <cell r="Y94">
            <v>246</v>
          </cell>
          <cell r="Z94" t="str">
            <v>湘潭思泉</v>
          </cell>
          <cell r="AA94" t="str">
            <v>30晚班下班卡</v>
          </cell>
          <cell r="AB94" t="str">
            <v>李立群</v>
          </cell>
          <cell r="AC94" t="str">
            <v>李立群</v>
          </cell>
          <cell r="AD94" t="str">
            <v>李立群</v>
          </cell>
          <cell r="AE94" t="e">
            <v>#N/A</v>
          </cell>
          <cell r="AF94" t="e">
            <v>#N/A</v>
          </cell>
          <cell r="AG94" t="e">
            <v>#N/A</v>
          </cell>
          <cell r="AH94" t="str">
            <v>在职</v>
          </cell>
        </row>
        <row r="94">
          <cell r="AJ94" t="e">
            <v>#N/A</v>
          </cell>
        </row>
        <row r="95">
          <cell r="B95" t="str">
            <v>周兵湘</v>
          </cell>
          <cell r="C95" t="str">
            <v>发泡</v>
          </cell>
          <cell r="D95">
            <v>45914</v>
          </cell>
          <cell r="E95">
            <v>26</v>
          </cell>
          <cell r="F95">
            <v>15</v>
          </cell>
        </row>
        <row r="95">
          <cell r="K95">
            <v>0</v>
          </cell>
        </row>
        <row r="95">
          <cell r="O95">
            <v>0</v>
          </cell>
          <cell r="P95">
            <v>0</v>
          </cell>
          <cell r="Q95">
            <v>0</v>
          </cell>
        </row>
        <row r="95">
          <cell r="T95">
            <v>15</v>
          </cell>
          <cell r="U95">
            <v>15</v>
          </cell>
          <cell r="V95">
            <v>300</v>
          </cell>
        </row>
        <row r="95">
          <cell r="X95">
            <v>92</v>
          </cell>
          <cell r="Y95">
            <v>276</v>
          </cell>
          <cell r="Z95" t="str">
            <v>湘潭思泉</v>
          </cell>
          <cell r="AA95">
            <v>0</v>
          </cell>
          <cell r="AB95" t="str">
            <v>周兵湘</v>
          </cell>
          <cell r="AC95" t="str">
            <v>周兵湘</v>
          </cell>
          <cell r="AD95" t="str">
            <v>周兵湘</v>
          </cell>
          <cell r="AE95" t="e">
            <v>#N/A</v>
          </cell>
          <cell r="AF95" t="e">
            <v>#N/A</v>
          </cell>
          <cell r="AG95" t="e">
            <v>#N/A</v>
          </cell>
          <cell r="AH95" t="str">
            <v>在职</v>
          </cell>
        </row>
        <row r="95">
          <cell r="AJ95" t="e">
            <v>#N/A</v>
          </cell>
        </row>
        <row r="96">
          <cell r="B96" t="str">
            <v>陈连湘</v>
          </cell>
          <cell r="C96" t="str">
            <v>发泡</v>
          </cell>
          <cell r="D96">
            <v>45914</v>
          </cell>
          <cell r="E96">
            <v>26</v>
          </cell>
          <cell r="F96">
            <v>15</v>
          </cell>
        </row>
        <row r="96">
          <cell r="K96">
            <v>0</v>
          </cell>
        </row>
        <row r="96">
          <cell r="O96">
            <v>0</v>
          </cell>
          <cell r="P96">
            <v>1</v>
          </cell>
          <cell r="Q96">
            <v>0</v>
          </cell>
        </row>
        <row r="96">
          <cell r="T96">
            <v>15</v>
          </cell>
          <cell r="U96">
            <v>15</v>
          </cell>
          <cell r="V96">
            <v>300</v>
          </cell>
        </row>
        <row r="96">
          <cell r="X96">
            <v>98</v>
          </cell>
          <cell r="Y96">
            <v>294</v>
          </cell>
          <cell r="Z96" t="str">
            <v>湘潭思泉</v>
          </cell>
          <cell r="AA96" t="str">
            <v>27下班卡</v>
          </cell>
          <cell r="AB96" t="str">
            <v>陈连湘</v>
          </cell>
          <cell r="AC96" t="str">
            <v>陈连湘</v>
          </cell>
          <cell r="AD96" t="str">
            <v>陈连湘</v>
          </cell>
          <cell r="AE96" t="e">
            <v>#N/A</v>
          </cell>
          <cell r="AF96" t="e">
            <v>#N/A</v>
          </cell>
          <cell r="AG96" t="e">
            <v>#N/A</v>
          </cell>
          <cell r="AH96" t="str">
            <v>在职</v>
          </cell>
        </row>
        <row r="96">
          <cell r="AJ96" t="e">
            <v>#N/A</v>
          </cell>
        </row>
        <row r="97">
          <cell r="B97" t="str">
            <v>吴旺宇</v>
          </cell>
          <cell r="C97" t="str">
            <v>发泡</v>
          </cell>
          <cell r="D97">
            <v>45917</v>
          </cell>
          <cell r="E97">
            <v>26</v>
          </cell>
          <cell r="F97">
            <v>14</v>
          </cell>
        </row>
        <row r="97">
          <cell r="K97">
            <v>0</v>
          </cell>
        </row>
        <row r="97">
          <cell r="O97">
            <v>0</v>
          </cell>
          <cell r="P97">
            <v>1</v>
          </cell>
          <cell r="Q97">
            <v>0</v>
          </cell>
        </row>
        <row r="97">
          <cell r="T97">
            <v>14</v>
          </cell>
          <cell r="U97">
            <v>14</v>
          </cell>
          <cell r="V97">
            <v>280</v>
          </cell>
        </row>
        <row r="97">
          <cell r="X97">
            <v>94</v>
          </cell>
          <cell r="Y97">
            <v>282</v>
          </cell>
          <cell r="Z97" t="str">
            <v>湘潭思泉</v>
          </cell>
          <cell r="AA97" t="str">
            <v>30上班卡</v>
          </cell>
          <cell r="AB97" t="str">
            <v>吴旺宇</v>
          </cell>
          <cell r="AC97" t="str">
            <v>吴旺宇</v>
          </cell>
          <cell r="AD97" t="str">
            <v>吴旺宇</v>
          </cell>
          <cell r="AE97" t="e">
            <v>#N/A</v>
          </cell>
          <cell r="AF97" t="e">
            <v>#N/A</v>
          </cell>
          <cell r="AG97" t="e">
            <v>#N/A</v>
          </cell>
          <cell r="AH97" t="str">
            <v>在职</v>
          </cell>
        </row>
        <row r="97">
          <cell r="AJ97" t="e">
            <v>#N/A</v>
          </cell>
        </row>
        <row r="98">
          <cell r="B98" t="str">
            <v>孙鸿岩</v>
          </cell>
          <cell r="C98" t="str">
            <v>发泡</v>
          </cell>
          <cell r="D98">
            <v>45919</v>
          </cell>
          <cell r="E98">
            <v>26</v>
          </cell>
          <cell r="F98">
            <v>11</v>
          </cell>
        </row>
        <row r="98">
          <cell r="K98">
            <v>0</v>
          </cell>
        </row>
        <row r="98">
          <cell r="O98">
            <v>0</v>
          </cell>
          <cell r="P98">
            <v>1</v>
          </cell>
          <cell r="Q98">
            <v>0</v>
          </cell>
        </row>
        <row r="98">
          <cell r="T98">
            <v>11</v>
          </cell>
          <cell r="U98">
            <v>11</v>
          </cell>
          <cell r="V98">
            <v>220</v>
          </cell>
        </row>
        <row r="98">
          <cell r="X98">
            <v>88</v>
          </cell>
          <cell r="Y98">
            <v>264</v>
          </cell>
          <cell r="Z98" t="str">
            <v>湘潭思泉</v>
          </cell>
          <cell r="AA98" t="str">
            <v>21下班卡</v>
          </cell>
          <cell r="AB98" t="str">
            <v>孙鸿岩</v>
          </cell>
          <cell r="AC98" t="str">
            <v>孙鸿岩</v>
          </cell>
          <cell r="AD98" t="str">
            <v>孙鸿岩</v>
          </cell>
          <cell r="AE98" t="e">
            <v>#N/A</v>
          </cell>
          <cell r="AF98" t="e">
            <v>#N/A</v>
          </cell>
          <cell r="AG98" t="e">
            <v>#N/A</v>
          </cell>
          <cell r="AH98" t="str">
            <v>在职</v>
          </cell>
        </row>
        <row r="98">
          <cell r="AJ98" t="e">
            <v>#N/A</v>
          </cell>
        </row>
        <row r="99">
          <cell r="B99" t="str">
            <v>罗晚花</v>
          </cell>
          <cell r="C99" t="str">
            <v>发泡</v>
          </cell>
          <cell r="D99">
            <v>45921</v>
          </cell>
          <cell r="E99">
            <v>26</v>
          </cell>
          <cell r="F99">
            <v>10</v>
          </cell>
        </row>
        <row r="99">
          <cell r="K99">
            <v>0</v>
          </cell>
        </row>
        <row r="99">
          <cell r="O99">
            <v>0</v>
          </cell>
          <cell r="P99">
            <v>0</v>
          </cell>
          <cell r="Q99">
            <v>0</v>
          </cell>
        </row>
        <row r="99">
          <cell r="T99">
            <v>10</v>
          </cell>
          <cell r="U99">
            <v>10</v>
          </cell>
          <cell r="V99">
            <v>200</v>
          </cell>
        </row>
        <row r="99">
          <cell r="X99">
            <v>91</v>
          </cell>
          <cell r="Y99">
            <v>273</v>
          </cell>
          <cell r="Z99" t="str">
            <v>湘潭思泉</v>
          </cell>
          <cell r="AA99">
            <v>0</v>
          </cell>
          <cell r="AB99" t="str">
            <v>罗晚花</v>
          </cell>
          <cell r="AC99" t="str">
            <v>罗晚花</v>
          </cell>
          <cell r="AD99" t="str">
            <v>罗晚花</v>
          </cell>
          <cell r="AE99" t="e">
            <v>#N/A</v>
          </cell>
          <cell r="AF99" t="e">
            <v>#N/A</v>
          </cell>
          <cell r="AG99" t="e">
            <v>#N/A</v>
          </cell>
          <cell r="AH99" t="str">
            <v>在职</v>
          </cell>
        </row>
        <row r="99">
          <cell r="AJ99" t="e">
            <v>#N/A</v>
          </cell>
        </row>
        <row r="100">
          <cell r="B100" t="str">
            <v>任勇</v>
          </cell>
          <cell r="C100" t="str">
            <v>发泡</v>
          </cell>
          <cell r="D100">
            <v>45923</v>
          </cell>
          <cell r="E100">
            <v>26</v>
          </cell>
          <cell r="F100">
            <v>8</v>
          </cell>
        </row>
        <row r="100">
          <cell r="K100">
            <v>0</v>
          </cell>
        </row>
        <row r="100">
          <cell r="O100">
            <v>0</v>
          </cell>
          <cell r="P100">
            <v>0</v>
          </cell>
          <cell r="Q100">
            <v>0</v>
          </cell>
        </row>
        <row r="100">
          <cell r="T100">
            <v>8</v>
          </cell>
          <cell r="U100">
            <v>8</v>
          </cell>
          <cell r="V100">
            <v>160</v>
          </cell>
        </row>
        <row r="100">
          <cell r="X100">
            <v>82</v>
          </cell>
          <cell r="Y100">
            <v>246</v>
          </cell>
          <cell r="Z100" t="str">
            <v>湘潭思泉</v>
          </cell>
          <cell r="AA100">
            <v>0</v>
          </cell>
          <cell r="AB100" t="str">
            <v>任勇</v>
          </cell>
          <cell r="AC100" t="str">
            <v>任勇</v>
          </cell>
          <cell r="AD100" t="str">
            <v>任勇</v>
          </cell>
          <cell r="AE100" t="e">
            <v>#N/A</v>
          </cell>
          <cell r="AF100" t="e">
            <v>#N/A</v>
          </cell>
          <cell r="AG100" t="e">
            <v>#N/A</v>
          </cell>
          <cell r="AH100" t="str">
            <v>在职</v>
          </cell>
        </row>
        <row r="100">
          <cell r="AJ100" t="e">
            <v>#N/A</v>
          </cell>
        </row>
        <row r="101">
          <cell r="B101" t="str">
            <v>康嵩</v>
          </cell>
          <cell r="C101" t="str">
            <v>发泡</v>
          </cell>
          <cell r="D101">
            <v>45925</v>
          </cell>
          <cell r="E101">
            <v>26</v>
          </cell>
          <cell r="F101">
            <v>6</v>
          </cell>
        </row>
        <row r="101">
          <cell r="K101">
            <v>0</v>
          </cell>
        </row>
        <row r="101">
          <cell r="O101">
            <v>0</v>
          </cell>
          <cell r="P101">
            <v>0</v>
          </cell>
          <cell r="Q101">
            <v>0</v>
          </cell>
        </row>
        <row r="101">
          <cell r="T101">
            <v>6</v>
          </cell>
          <cell r="U101">
            <v>6</v>
          </cell>
          <cell r="V101">
            <v>120</v>
          </cell>
        </row>
        <row r="101">
          <cell r="X101">
            <v>83</v>
          </cell>
          <cell r="Y101">
            <v>249</v>
          </cell>
          <cell r="Z101" t="str">
            <v>湘潭思泉</v>
          </cell>
          <cell r="AA101">
            <v>0</v>
          </cell>
          <cell r="AB101" t="str">
            <v>康嵩</v>
          </cell>
          <cell r="AC101" t="str">
            <v>康嵩</v>
          </cell>
          <cell r="AD101" t="str">
            <v>康嵩</v>
          </cell>
          <cell r="AE101" t="e">
            <v>#N/A</v>
          </cell>
          <cell r="AF101" t="e">
            <v>#N/A</v>
          </cell>
          <cell r="AG101" t="e">
            <v>#N/A</v>
          </cell>
          <cell r="AH101" t="str">
            <v>在职</v>
          </cell>
        </row>
        <row r="101">
          <cell r="AJ101" t="e">
            <v>#N/A</v>
          </cell>
        </row>
        <row r="102">
          <cell r="B102" t="str">
            <v>张定华</v>
          </cell>
          <cell r="C102" t="str">
            <v>发泡</v>
          </cell>
          <cell r="D102">
            <v>45927</v>
          </cell>
          <cell r="E102">
            <v>26</v>
          </cell>
          <cell r="F102">
            <v>4</v>
          </cell>
        </row>
        <row r="102">
          <cell r="K102">
            <v>0</v>
          </cell>
        </row>
        <row r="102">
          <cell r="O102">
            <v>0</v>
          </cell>
          <cell r="P102">
            <v>0</v>
          </cell>
          <cell r="Q102">
            <v>0</v>
          </cell>
        </row>
        <row r="102">
          <cell r="T102">
            <v>4</v>
          </cell>
          <cell r="U102">
            <v>4</v>
          </cell>
          <cell r="V102">
            <v>80</v>
          </cell>
        </row>
        <row r="102">
          <cell r="X102">
            <v>88</v>
          </cell>
          <cell r="Y102">
            <v>264</v>
          </cell>
          <cell r="Z102" t="str">
            <v>湘潭思泉</v>
          </cell>
          <cell r="AA102">
            <v>0</v>
          </cell>
          <cell r="AB102" t="str">
            <v>张定华</v>
          </cell>
          <cell r="AC102" t="str">
            <v>张定华</v>
          </cell>
          <cell r="AD102" t="str">
            <v>张定华</v>
          </cell>
          <cell r="AE102" t="e">
            <v>#N/A</v>
          </cell>
          <cell r="AF102" t="e">
            <v>#N/A</v>
          </cell>
          <cell r="AG102" t="e">
            <v>#N/A</v>
          </cell>
          <cell r="AH102" t="str">
            <v>在职</v>
          </cell>
        </row>
        <row r="102">
          <cell r="AJ102" t="e">
            <v>#N/A</v>
          </cell>
        </row>
        <row r="103">
          <cell r="B103" t="str">
            <v>章志华</v>
          </cell>
          <cell r="C103" t="str">
            <v>发泡</v>
          </cell>
          <cell r="D103">
            <v>45929</v>
          </cell>
          <cell r="E103">
            <v>26</v>
          </cell>
          <cell r="F103">
            <v>2</v>
          </cell>
        </row>
        <row r="103">
          <cell r="K103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</row>
        <row r="103">
          <cell r="T103">
            <v>2</v>
          </cell>
          <cell r="U103">
            <v>2</v>
          </cell>
          <cell r="V103">
            <v>40</v>
          </cell>
          <cell r="W103" t="str">
            <v>2025/10/6退回</v>
          </cell>
          <cell r="X103">
            <v>0</v>
          </cell>
          <cell r="Y103">
            <v>0</v>
          </cell>
          <cell r="Z103" t="str">
            <v>湘潭思泉</v>
          </cell>
          <cell r="AA103">
            <v>0</v>
          </cell>
          <cell r="AB103" t="str">
            <v>章志华</v>
          </cell>
          <cell r="AC103" t="str">
            <v>章志华</v>
          </cell>
          <cell r="AD103" t="str">
            <v>章志华</v>
          </cell>
          <cell r="AE103" t="e">
            <v>#N/A</v>
          </cell>
          <cell r="AF103" t="e">
            <v>#N/A</v>
          </cell>
          <cell r="AG103" t="e">
            <v>#N/A</v>
          </cell>
          <cell r="AH103" t="str">
            <v>在职</v>
          </cell>
        </row>
        <row r="103">
          <cell r="AJ103" t="e">
            <v>#N/A</v>
          </cell>
        </row>
        <row r="104">
          <cell r="B104" t="str">
            <v>吴鑫</v>
          </cell>
          <cell r="C104" t="str">
            <v>发泡</v>
          </cell>
          <cell r="D104">
            <v>45929</v>
          </cell>
          <cell r="E104">
            <v>26</v>
          </cell>
          <cell r="F104">
            <v>2</v>
          </cell>
        </row>
        <row r="104">
          <cell r="K104">
            <v>0</v>
          </cell>
        </row>
        <row r="104">
          <cell r="O104">
            <v>0</v>
          </cell>
          <cell r="P104">
            <v>1</v>
          </cell>
          <cell r="Q104">
            <v>0</v>
          </cell>
        </row>
        <row r="104">
          <cell r="T104">
            <v>2</v>
          </cell>
          <cell r="U104">
            <v>2</v>
          </cell>
          <cell r="V104">
            <v>40</v>
          </cell>
          <cell r="W104" t="str">
            <v>2025/10/5退回</v>
          </cell>
          <cell r="X104">
            <v>0</v>
          </cell>
          <cell r="Y104">
            <v>0</v>
          </cell>
          <cell r="Z104" t="str">
            <v>湘潭思泉</v>
          </cell>
          <cell r="AA104" t="str">
            <v>30上班卡</v>
          </cell>
          <cell r="AB104" t="str">
            <v>吴鑫</v>
          </cell>
          <cell r="AC104" t="str">
            <v>吴鑫</v>
          </cell>
          <cell r="AD104" t="str">
            <v>吴鑫</v>
          </cell>
          <cell r="AE104" t="e">
            <v>#N/A</v>
          </cell>
          <cell r="AF104" t="e">
            <v>#N/A</v>
          </cell>
          <cell r="AG104" t="e">
            <v>#N/A</v>
          </cell>
          <cell r="AH104" t="str">
            <v>在职</v>
          </cell>
        </row>
        <row r="104">
          <cell r="AJ104" t="e">
            <v>#N/A</v>
          </cell>
        </row>
        <row r="105">
          <cell r="B105" t="str">
            <v>阳为风</v>
          </cell>
          <cell r="C105" t="str">
            <v>发泡</v>
          </cell>
          <cell r="D105">
            <v>45904</v>
          </cell>
          <cell r="E105">
            <v>26</v>
          </cell>
          <cell r="F105">
            <v>6</v>
          </cell>
        </row>
        <row r="105">
          <cell r="K105">
            <v>0</v>
          </cell>
        </row>
        <row r="105">
          <cell r="O105">
            <v>0</v>
          </cell>
          <cell r="P105">
            <v>0</v>
          </cell>
          <cell r="Q105">
            <v>0</v>
          </cell>
        </row>
        <row r="105">
          <cell r="T105">
            <v>6</v>
          </cell>
          <cell r="U105">
            <v>6</v>
          </cell>
          <cell r="V105">
            <v>120</v>
          </cell>
          <cell r="W105" t="str">
            <v>2025/9/9退回</v>
          </cell>
          <cell r="X105">
            <v>90</v>
          </cell>
          <cell r="Y105">
            <v>270</v>
          </cell>
          <cell r="Z105" t="str">
            <v>湘潭思泉</v>
          </cell>
          <cell r="AA105">
            <v>0</v>
          </cell>
          <cell r="AB105" t="e">
            <v>#N/A</v>
          </cell>
          <cell r="AC105" t="str">
            <v>阳为风</v>
          </cell>
          <cell r="AD105" t="e">
            <v>#N/A</v>
          </cell>
          <cell r="AE105" t="e">
            <v>#N/A</v>
          </cell>
          <cell r="AF105" t="e">
            <v>#N/A</v>
          </cell>
          <cell r="AG105" t="str">
            <v>阳为风</v>
          </cell>
          <cell r="AH105">
            <v>45909</v>
          </cell>
        </row>
        <row r="105">
          <cell r="AJ105" t="e">
            <v>#N/A</v>
          </cell>
        </row>
        <row r="106">
          <cell r="B106" t="str">
            <v>熊建成</v>
          </cell>
          <cell r="C106" t="str">
            <v>发泡</v>
          </cell>
          <cell r="D106">
            <v>45908</v>
          </cell>
          <cell r="E106">
            <v>26</v>
          </cell>
          <cell r="F106">
            <v>5</v>
          </cell>
        </row>
        <row r="106">
          <cell r="K106">
            <v>0</v>
          </cell>
        </row>
        <row r="106">
          <cell r="O106">
            <v>0</v>
          </cell>
          <cell r="P106">
            <v>0</v>
          </cell>
          <cell r="Q106">
            <v>0</v>
          </cell>
        </row>
        <row r="106">
          <cell r="T106">
            <v>5</v>
          </cell>
          <cell r="U106">
            <v>5</v>
          </cell>
          <cell r="V106">
            <v>100</v>
          </cell>
          <cell r="W106" t="str">
            <v>2025/9/12退回</v>
          </cell>
          <cell r="X106">
            <v>83</v>
          </cell>
          <cell r="Y106">
            <v>249</v>
          </cell>
          <cell r="Z106" t="str">
            <v>德顺</v>
          </cell>
          <cell r="AA106">
            <v>0</v>
          </cell>
          <cell r="AB106" t="e">
            <v>#N/A</v>
          </cell>
          <cell r="AC106" t="str">
            <v>熊建成</v>
          </cell>
          <cell r="AD106" t="e">
            <v>#N/A</v>
          </cell>
          <cell r="AE106" t="e">
            <v>#N/A</v>
          </cell>
          <cell r="AF106" t="e">
            <v>#N/A</v>
          </cell>
          <cell r="AG106" t="str">
            <v>熊建成</v>
          </cell>
          <cell r="AH106">
            <v>45912</v>
          </cell>
        </row>
        <row r="106">
          <cell r="AJ106" t="e">
            <v>#N/A</v>
          </cell>
        </row>
        <row r="107">
          <cell r="B107" t="str">
            <v>赵卫国</v>
          </cell>
          <cell r="C107" t="str">
            <v>发泡</v>
          </cell>
          <cell r="D107">
            <v>45905</v>
          </cell>
          <cell r="E107">
            <v>26</v>
          </cell>
          <cell r="F107">
            <v>11</v>
          </cell>
        </row>
        <row r="107">
          <cell r="K107">
            <v>0</v>
          </cell>
        </row>
        <row r="107">
          <cell r="O107">
            <v>0</v>
          </cell>
          <cell r="P107">
            <v>0</v>
          </cell>
          <cell r="Q107">
            <v>0</v>
          </cell>
        </row>
        <row r="107">
          <cell r="T107">
            <v>11</v>
          </cell>
          <cell r="U107">
            <v>11</v>
          </cell>
          <cell r="V107">
            <v>220</v>
          </cell>
          <cell r="W107" t="str">
            <v>2025/9/16离职</v>
          </cell>
          <cell r="X107">
            <v>87</v>
          </cell>
          <cell r="Y107">
            <v>261</v>
          </cell>
          <cell r="Z107" t="str">
            <v>德顺</v>
          </cell>
          <cell r="AA107" t="str">
            <v>11下班卡转晚班</v>
          </cell>
          <cell r="AB107" t="e">
            <v>#N/A</v>
          </cell>
          <cell r="AC107" t="str">
            <v>赵卫国</v>
          </cell>
          <cell r="AD107" t="e">
            <v>#N/A</v>
          </cell>
          <cell r="AE107" t="e">
            <v>#N/A</v>
          </cell>
          <cell r="AF107" t="e">
            <v>#N/A</v>
          </cell>
          <cell r="AG107" t="str">
            <v>赵卫国</v>
          </cell>
          <cell r="AH107">
            <v>45916</v>
          </cell>
        </row>
        <row r="107">
          <cell r="AJ107" t="e">
            <v>#N/A</v>
          </cell>
        </row>
        <row r="108">
          <cell r="B108" t="str">
            <v>肖秋明</v>
          </cell>
          <cell r="C108" t="str">
            <v>发泡</v>
          </cell>
          <cell r="D108">
            <v>45902</v>
          </cell>
          <cell r="E108">
            <v>26</v>
          </cell>
          <cell r="F108">
            <v>12</v>
          </cell>
        </row>
        <row r="108">
          <cell r="K108">
            <v>0</v>
          </cell>
        </row>
        <row r="108">
          <cell r="O108">
            <v>0</v>
          </cell>
          <cell r="P108">
            <v>0</v>
          </cell>
          <cell r="Q108">
            <v>0</v>
          </cell>
        </row>
        <row r="108">
          <cell r="T108">
            <v>12</v>
          </cell>
          <cell r="U108">
            <v>12</v>
          </cell>
          <cell r="V108">
            <v>240</v>
          </cell>
          <cell r="W108" t="str">
            <v>2025/9/14退回</v>
          </cell>
          <cell r="X108">
            <v>88</v>
          </cell>
          <cell r="Y108">
            <v>264</v>
          </cell>
          <cell r="Z108" t="str">
            <v>湘潭思泉</v>
          </cell>
          <cell r="AA108">
            <v>0</v>
          </cell>
          <cell r="AB108" t="e">
            <v>#N/A</v>
          </cell>
          <cell r="AC108" t="str">
            <v>肖秋明</v>
          </cell>
          <cell r="AD108" t="e">
            <v>#N/A</v>
          </cell>
          <cell r="AE108" t="e">
            <v>#N/A</v>
          </cell>
          <cell r="AF108" t="e">
            <v>#N/A</v>
          </cell>
          <cell r="AG108" t="str">
            <v>肖秋明</v>
          </cell>
          <cell r="AH108">
            <v>45914</v>
          </cell>
        </row>
        <row r="108">
          <cell r="AJ108" t="e">
            <v>#N/A</v>
          </cell>
        </row>
        <row r="109">
          <cell r="B109" t="str">
            <v>彭雀桥</v>
          </cell>
          <cell r="C109" t="str">
            <v>发泡</v>
          </cell>
          <cell r="D109">
            <v>45909</v>
          </cell>
          <cell r="E109">
            <v>26</v>
          </cell>
          <cell r="F109">
            <v>6</v>
          </cell>
        </row>
        <row r="109">
          <cell r="K109">
            <v>0</v>
          </cell>
        </row>
        <row r="109">
          <cell r="O109">
            <v>0</v>
          </cell>
          <cell r="P109">
            <v>0</v>
          </cell>
          <cell r="Q109">
            <v>0</v>
          </cell>
        </row>
        <row r="109">
          <cell r="T109">
            <v>6</v>
          </cell>
          <cell r="U109">
            <v>6</v>
          </cell>
          <cell r="V109">
            <v>120</v>
          </cell>
          <cell r="W109" t="str">
            <v>2025/9/15退回</v>
          </cell>
          <cell r="X109">
            <v>88</v>
          </cell>
          <cell r="Y109">
            <v>264</v>
          </cell>
          <cell r="Z109" t="str">
            <v>湘潭思泉</v>
          </cell>
          <cell r="AA109">
            <v>0</v>
          </cell>
          <cell r="AB109" t="e">
            <v>#N/A</v>
          </cell>
          <cell r="AC109" t="str">
            <v>彭雀桥</v>
          </cell>
          <cell r="AD109" t="e">
            <v>#N/A</v>
          </cell>
          <cell r="AE109" t="e">
            <v>#N/A</v>
          </cell>
          <cell r="AF109" t="e">
            <v>#N/A</v>
          </cell>
          <cell r="AG109" t="str">
            <v>彭雀桥</v>
          </cell>
          <cell r="AH109">
            <v>45915</v>
          </cell>
        </row>
        <row r="109">
          <cell r="AJ109" t="e">
            <v>#N/A</v>
          </cell>
        </row>
        <row r="110">
          <cell r="B110" t="str">
            <v>刘光林</v>
          </cell>
          <cell r="C110" t="str">
            <v>发泡</v>
          </cell>
          <cell r="D110">
            <v>45916</v>
          </cell>
          <cell r="E110">
            <v>26</v>
          </cell>
          <cell r="F110">
            <v>2.5</v>
          </cell>
        </row>
        <row r="110">
          <cell r="K110">
            <v>0.5</v>
          </cell>
        </row>
        <row r="110">
          <cell r="O110">
            <v>0</v>
          </cell>
          <cell r="P110">
            <v>0</v>
          </cell>
          <cell r="Q110">
            <v>0</v>
          </cell>
        </row>
        <row r="110">
          <cell r="T110">
            <v>2</v>
          </cell>
          <cell r="U110">
            <v>2</v>
          </cell>
          <cell r="V110">
            <v>40</v>
          </cell>
          <cell r="W110" t="str">
            <v>2025/9/19退回</v>
          </cell>
          <cell r="X110">
            <v>0</v>
          </cell>
          <cell r="Y110">
            <v>0</v>
          </cell>
          <cell r="Z110" t="str">
            <v>德顺</v>
          </cell>
          <cell r="AA110" t="str">
            <v>9月18日13:00-20点事假半天</v>
          </cell>
          <cell r="AB110" t="e">
            <v>#N/A</v>
          </cell>
          <cell r="AC110" t="str">
            <v>刘光林</v>
          </cell>
          <cell r="AD110" t="e">
            <v>#N/A</v>
          </cell>
          <cell r="AE110" t="e">
            <v>#N/A</v>
          </cell>
          <cell r="AF110" t="e">
            <v>#N/A</v>
          </cell>
          <cell r="AG110" t="str">
            <v>刘光林</v>
          </cell>
          <cell r="AH110">
            <v>45919</v>
          </cell>
        </row>
        <row r="110">
          <cell r="AJ110" t="e">
            <v>#N/A</v>
          </cell>
        </row>
        <row r="111">
          <cell r="B111" t="str">
            <v>易江峰</v>
          </cell>
          <cell r="C111" t="str">
            <v>发泡</v>
          </cell>
          <cell r="D111">
            <v>45903</v>
          </cell>
          <cell r="E111">
            <v>26</v>
          </cell>
          <cell r="F111">
            <v>19</v>
          </cell>
        </row>
        <row r="111">
          <cell r="K111">
            <v>0</v>
          </cell>
        </row>
        <row r="111">
          <cell r="O111">
            <v>0</v>
          </cell>
          <cell r="P111">
            <v>0</v>
          </cell>
          <cell r="Q111">
            <v>0</v>
          </cell>
        </row>
        <row r="111">
          <cell r="T111">
            <v>19</v>
          </cell>
          <cell r="U111">
            <v>19</v>
          </cell>
          <cell r="V111">
            <v>380</v>
          </cell>
          <cell r="W111" t="str">
            <v>2025/9/22离职</v>
          </cell>
          <cell r="X111">
            <v>92</v>
          </cell>
          <cell r="Y111">
            <v>276</v>
          </cell>
          <cell r="Z111" t="str">
            <v>湘潭思泉</v>
          </cell>
          <cell r="AA111">
            <v>0</v>
          </cell>
          <cell r="AB111" t="e">
            <v>#N/A</v>
          </cell>
          <cell r="AC111" t="str">
            <v>易江峰</v>
          </cell>
          <cell r="AD111" t="e">
            <v>#N/A</v>
          </cell>
          <cell r="AE111" t="e">
            <v>#N/A</v>
          </cell>
          <cell r="AF111" t="e">
            <v>#N/A</v>
          </cell>
          <cell r="AG111" t="str">
            <v>易江峰</v>
          </cell>
          <cell r="AH111">
            <v>45922</v>
          </cell>
        </row>
        <row r="111">
          <cell r="AJ111" t="e">
            <v>#N/A</v>
          </cell>
        </row>
        <row r="112">
          <cell r="B112" t="str">
            <v>冉景斌</v>
          </cell>
          <cell r="C112" t="str">
            <v>发泡</v>
          </cell>
          <cell r="D112">
            <v>41396</v>
          </cell>
          <cell r="E112">
            <v>26</v>
          </cell>
          <cell r="F112">
            <v>28</v>
          </cell>
        </row>
        <row r="112">
          <cell r="K112">
            <v>0</v>
          </cell>
        </row>
        <row r="112">
          <cell r="O112">
            <v>0</v>
          </cell>
          <cell r="P112">
            <v>1</v>
          </cell>
          <cell r="Q112">
            <v>0</v>
          </cell>
        </row>
        <row r="112">
          <cell r="T112">
            <v>28</v>
          </cell>
          <cell r="U112">
            <v>28</v>
          </cell>
          <cell r="V112">
            <v>560</v>
          </cell>
        </row>
        <row r="112">
          <cell r="X112">
            <v>90</v>
          </cell>
          <cell r="Y112">
            <v>270</v>
          </cell>
          <cell r="Z112" t="str">
            <v>湖南红海</v>
          </cell>
          <cell r="AA112" t="str">
            <v>1上班卡</v>
          </cell>
          <cell r="AB112" t="str">
            <v>冉景斌</v>
          </cell>
          <cell r="AC112" t="str">
            <v>冉景斌</v>
          </cell>
          <cell r="AD112" t="str">
            <v>冉景斌</v>
          </cell>
          <cell r="AE112" t="str">
            <v>冉景斌</v>
          </cell>
          <cell r="AF112" t="str">
            <v>冉景斌</v>
          </cell>
          <cell r="AG112" t="e">
            <v>#N/A</v>
          </cell>
          <cell r="AH112" t="str">
            <v>在职</v>
          </cell>
          <cell r="AI112" t="str">
            <v>湖南荣昌</v>
          </cell>
          <cell r="AJ112">
            <v>27</v>
          </cell>
        </row>
        <row r="113">
          <cell r="B113" t="str">
            <v>郭正军</v>
          </cell>
          <cell r="C113" t="str">
            <v>发泡A班</v>
          </cell>
          <cell r="D113">
            <v>44712</v>
          </cell>
          <cell r="E113">
            <v>26</v>
          </cell>
          <cell r="F113">
            <v>28</v>
          </cell>
        </row>
        <row r="113">
          <cell r="K113">
            <v>0</v>
          </cell>
        </row>
        <row r="113">
          <cell r="O113">
            <v>0</v>
          </cell>
          <cell r="P113">
            <v>2</v>
          </cell>
          <cell r="Q113">
            <v>0</v>
          </cell>
        </row>
        <row r="113">
          <cell r="T113">
            <v>28</v>
          </cell>
          <cell r="U113">
            <v>28</v>
          </cell>
          <cell r="V113">
            <v>560</v>
          </cell>
        </row>
        <row r="113">
          <cell r="X113">
            <v>90</v>
          </cell>
          <cell r="Y113">
            <v>270</v>
          </cell>
          <cell r="Z113" t="str">
            <v>光华荣昌</v>
          </cell>
          <cell r="AA113" t="str">
            <v>22下班卡，26下班卡</v>
          </cell>
          <cell r="AB113" t="str">
            <v>郭正军</v>
          </cell>
          <cell r="AC113" t="str">
            <v>郭正军</v>
          </cell>
          <cell r="AD113" t="str">
            <v>郭正军</v>
          </cell>
          <cell r="AE113" t="str">
            <v>郭正军</v>
          </cell>
          <cell r="AF113" t="str">
            <v>郭正军</v>
          </cell>
          <cell r="AG113" t="e">
            <v>#N/A</v>
          </cell>
          <cell r="AH113" t="str">
            <v>在职</v>
          </cell>
          <cell r="AI113" t="str">
            <v>鑫起</v>
          </cell>
          <cell r="AJ113">
            <v>26</v>
          </cell>
        </row>
        <row r="114">
          <cell r="B114" t="str">
            <v>刘志平</v>
          </cell>
          <cell r="C114" t="str">
            <v>发泡A班</v>
          </cell>
          <cell r="D114">
            <v>41253</v>
          </cell>
          <cell r="E114">
            <v>26</v>
          </cell>
          <cell r="F114">
            <v>27</v>
          </cell>
        </row>
        <row r="114">
          <cell r="K114">
            <v>1</v>
          </cell>
        </row>
        <row r="114">
          <cell r="O114">
            <v>0</v>
          </cell>
          <cell r="P114">
            <v>0</v>
          </cell>
          <cell r="Q114">
            <v>0</v>
          </cell>
        </row>
        <row r="114">
          <cell r="T114">
            <v>27</v>
          </cell>
          <cell r="U114">
            <v>27</v>
          </cell>
          <cell r="V114">
            <v>540</v>
          </cell>
        </row>
        <row r="114">
          <cell r="X114">
            <v>90</v>
          </cell>
          <cell r="Y114">
            <v>270</v>
          </cell>
          <cell r="Z114" t="str">
            <v>湖南红海</v>
          </cell>
          <cell r="AA114" t="str">
            <v>9.29晚班事假1天-结石痛</v>
          </cell>
          <cell r="AB114" t="str">
            <v>刘志平</v>
          </cell>
          <cell r="AC114" t="str">
            <v>刘志平</v>
          </cell>
          <cell r="AD114" t="str">
            <v>刘志平</v>
          </cell>
          <cell r="AE114" t="str">
            <v>刘志平</v>
          </cell>
          <cell r="AF114" t="str">
            <v>刘志平</v>
          </cell>
          <cell r="AG114" t="e">
            <v>#N/A</v>
          </cell>
          <cell r="AH114" t="str">
            <v>在职</v>
          </cell>
          <cell r="AI114" t="str">
            <v>湖南荣昌</v>
          </cell>
          <cell r="AJ114">
            <v>27</v>
          </cell>
        </row>
        <row r="115">
          <cell r="B115" t="str">
            <v>伍志强</v>
          </cell>
          <cell r="C115" t="str">
            <v>焊接-发泡车间</v>
          </cell>
          <cell r="D115">
            <v>43242</v>
          </cell>
          <cell r="E115">
            <v>26</v>
          </cell>
          <cell r="F115">
            <v>30</v>
          </cell>
        </row>
        <row r="115">
          <cell r="K115">
            <v>0</v>
          </cell>
        </row>
        <row r="115">
          <cell r="O115">
            <v>0</v>
          </cell>
          <cell r="P115">
            <v>1</v>
          </cell>
          <cell r="Q115">
            <v>0</v>
          </cell>
        </row>
        <row r="115">
          <cell r="T115">
            <v>30</v>
          </cell>
          <cell r="U115">
            <v>30</v>
          </cell>
          <cell r="V115">
            <v>600</v>
          </cell>
        </row>
        <row r="115">
          <cell r="X115">
            <v>90</v>
          </cell>
          <cell r="Y115">
            <v>270</v>
          </cell>
          <cell r="Z115" t="str">
            <v>光华荣昌</v>
          </cell>
          <cell r="AA115" t="str">
            <v>6下班卡</v>
          </cell>
          <cell r="AB115" t="str">
            <v>伍志强</v>
          </cell>
          <cell r="AC115" t="str">
            <v>伍志强</v>
          </cell>
          <cell r="AD115" t="str">
            <v>伍志强</v>
          </cell>
          <cell r="AE115" t="str">
            <v>伍志强</v>
          </cell>
          <cell r="AF115" t="e">
            <v>#N/A</v>
          </cell>
          <cell r="AG115" t="e">
            <v>#N/A</v>
          </cell>
          <cell r="AH115" t="str">
            <v>在职</v>
          </cell>
          <cell r="AI115" t="str">
            <v>湖南诚展</v>
          </cell>
          <cell r="AJ115">
            <v>30</v>
          </cell>
        </row>
        <row r="116">
          <cell r="B116" t="str">
            <v>邹明旺</v>
          </cell>
          <cell r="C116" t="str">
            <v>焊接-发泡车间</v>
          </cell>
          <cell r="D116">
            <v>43551</v>
          </cell>
          <cell r="E116">
            <v>21</v>
          </cell>
          <cell r="F116">
            <v>21</v>
          </cell>
        </row>
        <row r="116">
          <cell r="K116">
            <v>0</v>
          </cell>
        </row>
        <row r="116">
          <cell r="O116">
            <v>0</v>
          </cell>
          <cell r="P116">
            <v>0</v>
          </cell>
          <cell r="Q116">
            <v>0</v>
          </cell>
        </row>
        <row r="116">
          <cell r="T116">
            <v>21</v>
          </cell>
          <cell r="U116">
            <v>14</v>
          </cell>
          <cell r="V116">
            <v>364</v>
          </cell>
        </row>
        <row r="116">
          <cell r="X116">
            <v>90</v>
          </cell>
          <cell r="Y116">
            <v>270</v>
          </cell>
          <cell r="Z116" t="str">
            <v>光华荣昌</v>
          </cell>
          <cell r="AA116">
            <v>0</v>
          </cell>
          <cell r="AB116" t="str">
            <v>邹明旺</v>
          </cell>
          <cell r="AC116" t="str">
            <v>邹明旺</v>
          </cell>
          <cell r="AD116" t="str">
            <v>邹明旺</v>
          </cell>
          <cell r="AE116" t="str">
            <v>邹明旺</v>
          </cell>
          <cell r="AF116" t="e">
            <v>#N/A</v>
          </cell>
          <cell r="AG116" t="e">
            <v>#N/A</v>
          </cell>
          <cell r="AH116" t="str">
            <v>在职</v>
          </cell>
          <cell r="AI116" t="str">
            <v>湖南荣昌</v>
          </cell>
          <cell r="AJ116">
            <v>21</v>
          </cell>
        </row>
        <row r="117">
          <cell r="B117" t="str">
            <v>彭孜刚</v>
          </cell>
          <cell r="C117" t="str">
            <v>焊接-发泡车间</v>
          </cell>
          <cell r="D117">
            <v>43675</v>
          </cell>
          <cell r="E117">
            <v>26</v>
          </cell>
          <cell r="F117">
            <v>28</v>
          </cell>
        </row>
        <row r="117">
          <cell r="K117">
            <v>0</v>
          </cell>
        </row>
        <row r="117">
          <cell r="O117">
            <v>0</v>
          </cell>
          <cell r="P117">
            <v>0</v>
          </cell>
          <cell r="Q117">
            <v>0</v>
          </cell>
        </row>
        <row r="117">
          <cell r="T117">
            <v>28</v>
          </cell>
          <cell r="U117">
            <v>28</v>
          </cell>
          <cell r="V117">
            <v>560</v>
          </cell>
        </row>
        <row r="117">
          <cell r="X117">
            <v>90</v>
          </cell>
          <cell r="Y117">
            <v>270</v>
          </cell>
          <cell r="Z117" t="str">
            <v>光华荣昌</v>
          </cell>
          <cell r="AA117">
            <v>0</v>
          </cell>
          <cell r="AB117" t="str">
            <v>彭孜刚</v>
          </cell>
          <cell r="AC117" t="str">
            <v>彭孜刚</v>
          </cell>
          <cell r="AD117" t="str">
            <v>彭孜刚</v>
          </cell>
          <cell r="AE117" t="str">
            <v>彭孜刚</v>
          </cell>
          <cell r="AF117" t="e">
            <v>#N/A</v>
          </cell>
          <cell r="AG117" t="e">
            <v>#N/A</v>
          </cell>
          <cell r="AH117" t="str">
            <v>在职</v>
          </cell>
          <cell r="AI117" t="str">
            <v>鑫起</v>
          </cell>
          <cell r="AJ117">
            <v>28</v>
          </cell>
        </row>
        <row r="118">
          <cell r="B118" t="str">
            <v>刘辉兵</v>
          </cell>
          <cell r="C118" t="str">
            <v>焊接-发泡车间</v>
          </cell>
          <cell r="D118">
            <v>41856</v>
          </cell>
          <cell r="E118">
            <v>26</v>
          </cell>
          <cell r="F118">
            <v>22</v>
          </cell>
        </row>
        <row r="118">
          <cell r="K118">
            <v>0</v>
          </cell>
          <cell r="L118">
            <v>5</v>
          </cell>
        </row>
        <row r="118">
          <cell r="O118">
            <v>0</v>
          </cell>
          <cell r="P118">
            <v>0</v>
          </cell>
          <cell r="Q118">
            <v>0</v>
          </cell>
        </row>
        <row r="118">
          <cell r="T118">
            <v>22</v>
          </cell>
          <cell r="U118">
            <v>22</v>
          </cell>
          <cell r="V118">
            <v>440</v>
          </cell>
        </row>
        <row r="118">
          <cell r="X118">
            <v>90</v>
          </cell>
          <cell r="Y118">
            <v>270</v>
          </cell>
          <cell r="Z118" t="str">
            <v>光华荣昌</v>
          </cell>
          <cell r="AA118" t="str">
            <v>9.25-9.30腰椎盘突出病假5天</v>
          </cell>
          <cell r="AB118" t="str">
            <v>刘辉兵</v>
          </cell>
          <cell r="AC118" t="str">
            <v>刘辉兵</v>
          </cell>
          <cell r="AD118" t="str">
            <v>刘辉兵</v>
          </cell>
          <cell r="AE118" t="str">
            <v>刘辉兵</v>
          </cell>
          <cell r="AF118" t="str">
            <v>刘辉兵</v>
          </cell>
          <cell r="AG118" t="e">
            <v>#N/A</v>
          </cell>
          <cell r="AH118" t="str">
            <v>在职</v>
          </cell>
          <cell r="AI118" t="str">
            <v>湖南荣昌</v>
          </cell>
          <cell r="AJ118">
            <v>22</v>
          </cell>
        </row>
        <row r="119">
          <cell r="B119" t="str">
            <v>范文榜</v>
          </cell>
          <cell r="C119" t="str">
            <v>焊接-发泡车间</v>
          </cell>
          <cell r="D119">
            <v>42070</v>
          </cell>
          <cell r="E119">
            <v>26</v>
          </cell>
          <cell r="F119">
            <v>29</v>
          </cell>
        </row>
        <row r="119">
          <cell r="K119">
            <v>0</v>
          </cell>
        </row>
        <row r="119">
          <cell r="O119">
            <v>0</v>
          </cell>
          <cell r="P119">
            <v>1</v>
          </cell>
          <cell r="Q119">
            <v>0</v>
          </cell>
        </row>
        <row r="119">
          <cell r="T119">
            <v>29</v>
          </cell>
          <cell r="U119">
            <v>29</v>
          </cell>
          <cell r="V119">
            <v>580</v>
          </cell>
        </row>
        <row r="119">
          <cell r="X119">
            <v>90</v>
          </cell>
          <cell r="Y119">
            <v>270</v>
          </cell>
          <cell r="Z119" t="str">
            <v>湖南鑫起</v>
          </cell>
          <cell r="AA119" t="str">
            <v>14下班卡</v>
          </cell>
          <cell r="AB119" t="str">
            <v>范文榜</v>
          </cell>
          <cell r="AC119" t="str">
            <v>范文榜</v>
          </cell>
          <cell r="AD119" t="str">
            <v>范文榜</v>
          </cell>
          <cell r="AE119" t="str">
            <v>范文榜</v>
          </cell>
          <cell r="AF119" t="str">
            <v>范文榜</v>
          </cell>
          <cell r="AG119" t="e">
            <v>#N/A</v>
          </cell>
          <cell r="AH119" t="str">
            <v>在职</v>
          </cell>
          <cell r="AI119" t="str">
            <v>湖南荣昌</v>
          </cell>
          <cell r="AJ119">
            <v>29</v>
          </cell>
        </row>
        <row r="120">
          <cell r="B120" t="str">
            <v>雍期望</v>
          </cell>
          <cell r="C120" t="str">
            <v>焊接车间</v>
          </cell>
          <cell r="D120">
            <v>42602</v>
          </cell>
          <cell r="E120">
            <v>22.5</v>
          </cell>
          <cell r="F120">
            <v>22.5</v>
          </cell>
        </row>
        <row r="120">
          <cell r="K120">
            <v>0</v>
          </cell>
        </row>
        <row r="120">
          <cell r="O120">
            <v>0</v>
          </cell>
          <cell r="P120">
            <v>2</v>
          </cell>
          <cell r="Q120">
            <v>0</v>
          </cell>
        </row>
        <row r="120">
          <cell r="T120">
            <v>22</v>
          </cell>
          <cell r="U120">
            <v>2</v>
          </cell>
          <cell r="V120">
            <v>280</v>
          </cell>
        </row>
        <row r="120">
          <cell r="X120">
            <v>91</v>
          </cell>
          <cell r="Y120">
            <v>273</v>
          </cell>
          <cell r="Z120" t="str">
            <v>光华荣昌</v>
          </cell>
          <cell r="AA120" t="str">
            <v>18上班卡，1上班卡</v>
          </cell>
          <cell r="AB120" t="str">
            <v>雍期望</v>
          </cell>
          <cell r="AC120" t="str">
            <v>雍期望</v>
          </cell>
          <cell r="AD120" t="str">
            <v>雍期望</v>
          </cell>
          <cell r="AE120" t="str">
            <v>雍期望</v>
          </cell>
          <cell r="AF120" t="e">
            <v>#N/A</v>
          </cell>
          <cell r="AG120" t="e">
            <v>#N/A</v>
          </cell>
          <cell r="AH120" t="str">
            <v>在职</v>
          </cell>
          <cell r="AI120" t="str">
            <v>湖南荣昌</v>
          </cell>
          <cell r="AJ120">
            <v>20.5</v>
          </cell>
        </row>
        <row r="121">
          <cell r="B121" t="str">
            <v>邹文祥</v>
          </cell>
          <cell r="C121" t="str">
            <v>焊接车间</v>
          </cell>
          <cell r="D121">
            <v>42262</v>
          </cell>
          <cell r="E121">
            <v>25</v>
          </cell>
          <cell r="F121">
            <v>25</v>
          </cell>
        </row>
        <row r="121">
          <cell r="K121">
            <v>0</v>
          </cell>
        </row>
        <row r="121">
          <cell r="O121">
            <v>0</v>
          </cell>
          <cell r="P121">
            <v>1</v>
          </cell>
          <cell r="Q121">
            <v>0</v>
          </cell>
        </row>
        <row r="121">
          <cell r="T121">
            <v>25</v>
          </cell>
          <cell r="U121">
            <v>4</v>
          </cell>
          <cell r="V121">
            <v>332</v>
          </cell>
        </row>
        <row r="121">
          <cell r="X121">
            <v>91</v>
          </cell>
          <cell r="Y121">
            <v>273</v>
          </cell>
          <cell r="Z121" t="str">
            <v>湖南鑫起</v>
          </cell>
          <cell r="AA121" t="str">
            <v>12下班卡</v>
          </cell>
          <cell r="AB121" t="str">
            <v>邹文祥</v>
          </cell>
          <cell r="AC121" t="str">
            <v>邹文祥</v>
          </cell>
          <cell r="AD121" t="str">
            <v>邹文祥</v>
          </cell>
          <cell r="AE121" t="str">
            <v>邹文祥</v>
          </cell>
          <cell r="AF121" t="e">
            <v>#N/A</v>
          </cell>
          <cell r="AG121" t="e">
            <v>#N/A</v>
          </cell>
          <cell r="AH121" t="str">
            <v>在职</v>
          </cell>
          <cell r="AI121" t="str">
            <v>湖南荣昌</v>
          </cell>
          <cell r="AJ121">
            <v>24.8</v>
          </cell>
        </row>
        <row r="122">
          <cell r="B122" t="str">
            <v>张周</v>
          </cell>
          <cell r="C122" t="str">
            <v>焊接车间</v>
          </cell>
          <cell r="D122">
            <v>42665</v>
          </cell>
          <cell r="E122">
            <v>21</v>
          </cell>
          <cell r="F122">
            <v>21</v>
          </cell>
        </row>
        <row r="122">
          <cell r="K122">
            <v>0</v>
          </cell>
        </row>
        <row r="122">
          <cell r="O122">
            <v>0</v>
          </cell>
          <cell r="P122">
            <v>1</v>
          </cell>
          <cell r="Q122">
            <v>0</v>
          </cell>
        </row>
        <row r="122">
          <cell r="T122">
            <v>21</v>
          </cell>
          <cell r="U122">
            <v>4</v>
          </cell>
          <cell r="V122">
            <v>284</v>
          </cell>
        </row>
        <row r="122">
          <cell r="X122">
            <v>91</v>
          </cell>
          <cell r="Y122">
            <v>273</v>
          </cell>
          <cell r="Z122" t="str">
            <v>湖南鑫起</v>
          </cell>
          <cell r="AA122" t="str">
            <v>13下班卡</v>
          </cell>
          <cell r="AB122" t="str">
            <v>张周</v>
          </cell>
          <cell r="AC122" t="str">
            <v>张周</v>
          </cell>
          <cell r="AD122" t="str">
            <v>张周</v>
          </cell>
          <cell r="AE122" t="str">
            <v>张周</v>
          </cell>
          <cell r="AF122" t="e">
            <v>#N/A</v>
          </cell>
          <cell r="AG122" t="e">
            <v>#N/A</v>
          </cell>
          <cell r="AH122" t="str">
            <v>在职</v>
          </cell>
          <cell r="AI122" t="str">
            <v>湖南荣昌</v>
          </cell>
          <cell r="AJ122">
            <v>21</v>
          </cell>
        </row>
        <row r="123">
          <cell r="B123" t="str">
            <v>霍海涛</v>
          </cell>
          <cell r="C123" t="str">
            <v>焊接车间</v>
          </cell>
          <cell r="D123">
            <v>41463</v>
          </cell>
          <cell r="E123">
            <v>26</v>
          </cell>
          <cell r="F123">
            <v>26</v>
          </cell>
        </row>
        <row r="123">
          <cell r="K123">
            <v>0</v>
          </cell>
        </row>
        <row r="123">
          <cell r="O123">
            <v>0</v>
          </cell>
          <cell r="P123">
            <v>0</v>
          </cell>
          <cell r="Q123">
            <v>0</v>
          </cell>
        </row>
        <row r="123">
          <cell r="T123">
            <v>26</v>
          </cell>
          <cell r="U123">
            <v>5</v>
          </cell>
          <cell r="V123">
            <v>352</v>
          </cell>
        </row>
        <row r="123">
          <cell r="X123">
            <v>89</v>
          </cell>
          <cell r="Y123">
            <v>267</v>
          </cell>
          <cell r="Z123" t="str">
            <v>湖南红海</v>
          </cell>
          <cell r="AA123">
            <v>0</v>
          </cell>
          <cell r="AB123" t="str">
            <v>霍海涛</v>
          </cell>
          <cell r="AC123" t="str">
            <v>霍海涛</v>
          </cell>
          <cell r="AD123" t="str">
            <v>霍海涛</v>
          </cell>
          <cell r="AE123" t="str">
            <v>霍海涛</v>
          </cell>
          <cell r="AF123" t="e">
            <v>#N/A</v>
          </cell>
          <cell r="AG123" t="e">
            <v>#N/A</v>
          </cell>
          <cell r="AH123" t="str">
            <v>在职</v>
          </cell>
          <cell r="AI123" t="str">
            <v>湖南荣昌</v>
          </cell>
          <cell r="AJ123">
            <v>25.8</v>
          </cell>
        </row>
        <row r="124">
          <cell r="B124" t="str">
            <v>谭刚</v>
          </cell>
          <cell r="C124" t="str">
            <v>焊接车间</v>
          </cell>
          <cell r="D124">
            <v>43292</v>
          </cell>
          <cell r="E124">
            <v>22</v>
          </cell>
          <cell r="F124">
            <v>22</v>
          </cell>
        </row>
        <row r="124">
          <cell r="K124">
            <v>0</v>
          </cell>
        </row>
        <row r="124">
          <cell r="O124">
            <v>0</v>
          </cell>
          <cell r="P124">
            <v>0</v>
          </cell>
          <cell r="Q124">
            <v>0</v>
          </cell>
        </row>
        <row r="124">
          <cell r="T124">
            <v>22</v>
          </cell>
          <cell r="U124">
            <v>4</v>
          </cell>
          <cell r="V124">
            <v>296</v>
          </cell>
        </row>
        <row r="124">
          <cell r="X124">
            <v>91</v>
          </cell>
          <cell r="Y124">
            <v>273</v>
          </cell>
          <cell r="Z124" t="str">
            <v>光华荣昌</v>
          </cell>
          <cell r="AA124">
            <v>0</v>
          </cell>
          <cell r="AB124" t="str">
            <v>谭刚</v>
          </cell>
          <cell r="AC124" t="str">
            <v>谭刚</v>
          </cell>
          <cell r="AD124" t="str">
            <v>谭刚</v>
          </cell>
          <cell r="AE124" t="str">
            <v>谭刚</v>
          </cell>
          <cell r="AF124" t="e">
            <v>#N/A</v>
          </cell>
          <cell r="AG124" t="e">
            <v>#N/A</v>
          </cell>
          <cell r="AH124" t="str">
            <v>在职</v>
          </cell>
          <cell r="AI124" t="str">
            <v>湖南荣昌</v>
          </cell>
          <cell r="AJ124">
            <v>22</v>
          </cell>
        </row>
        <row r="125">
          <cell r="B125" t="str">
            <v>吴朗</v>
          </cell>
          <cell r="C125" t="str">
            <v>焊接车间</v>
          </cell>
          <cell r="D125">
            <v>44730</v>
          </cell>
          <cell r="E125">
            <v>25</v>
          </cell>
          <cell r="F125">
            <v>24.5</v>
          </cell>
        </row>
        <row r="125">
          <cell r="K125">
            <v>0</v>
          </cell>
        </row>
        <row r="125">
          <cell r="O125">
            <v>0.5</v>
          </cell>
          <cell r="P125">
            <v>0</v>
          </cell>
          <cell r="Q125">
            <v>0</v>
          </cell>
        </row>
        <row r="125">
          <cell r="T125">
            <v>24</v>
          </cell>
          <cell r="U125">
            <v>8</v>
          </cell>
          <cell r="V125">
            <v>352</v>
          </cell>
        </row>
        <row r="125">
          <cell r="X125">
            <v>89</v>
          </cell>
          <cell r="Y125">
            <v>267</v>
          </cell>
          <cell r="Z125" t="str">
            <v>诚展</v>
          </cell>
          <cell r="AA125">
            <v>0</v>
          </cell>
          <cell r="AB125" t="str">
            <v>吴朗</v>
          </cell>
          <cell r="AC125" t="str">
            <v>吴朗</v>
          </cell>
          <cell r="AD125" t="str">
            <v>吴朗</v>
          </cell>
          <cell r="AE125" t="str">
            <v>吴朗</v>
          </cell>
          <cell r="AF125" t="e">
            <v>#N/A</v>
          </cell>
          <cell r="AG125" t="e">
            <v>#N/A</v>
          </cell>
          <cell r="AH125" t="str">
            <v>在职</v>
          </cell>
          <cell r="AI125" t="str">
            <v>湖南诚展</v>
          </cell>
          <cell r="AJ125">
            <v>23</v>
          </cell>
        </row>
        <row r="126">
          <cell r="B126" t="str">
            <v>罗亚南</v>
          </cell>
          <cell r="C126" t="str">
            <v>总装车间</v>
          </cell>
          <cell r="D126">
            <v>41612</v>
          </cell>
          <cell r="E126">
            <v>23</v>
          </cell>
          <cell r="F126">
            <v>23</v>
          </cell>
          <cell r="G126">
            <v>4</v>
          </cell>
        </row>
        <row r="126">
          <cell r="K126">
            <v>0</v>
          </cell>
        </row>
        <row r="126">
          <cell r="O126">
            <v>0</v>
          </cell>
          <cell r="P126">
            <v>1</v>
          </cell>
          <cell r="Q126">
            <v>0</v>
          </cell>
        </row>
        <row r="126">
          <cell r="T126">
            <v>18</v>
          </cell>
          <cell r="U126">
            <v>4</v>
          </cell>
          <cell r="V126">
            <v>248</v>
          </cell>
        </row>
        <row r="126">
          <cell r="X126">
            <v>96</v>
          </cell>
          <cell r="Y126">
            <v>288</v>
          </cell>
          <cell r="Z126" t="str">
            <v>湖南鑫起</v>
          </cell>
          <cell r="AA126" t="str">
            <v>29下班卡</v>
          </cell>
          <cell r="AB126" t="str">
            <v>罗亚南</v>
          </cell>
          <cell r="AC126" t="str">
            <v>罗亚南</v>
          </cell>
          <cell r="AD126" t="str">
            <v>罗亚南</v>
          </cell>
          <cell r="AE126" t="str">
            <v>罗亚南</v>
          </cell>
          <cell r="AF126" t="e">
            <v>#N/A</v>
          </cell>
          <cell r="AG126" t="e">
            <v>#N/A</v>
          </cell>
          <cell r="AH126" t="str">
            <v>在职</v>
          </cell>
          <cell r="AI126" t="str">
            <v>湖南荣昌</v>
          </cell>
          <cell r="AJ126">
            <v>24</v>
          </cell>
        </row>
        <row r="127">
          <cell r="B127" t="str">
            <v>欧响亮</v>
          </cell>
          <cell r="C127" t="str">
            <v>总装前排</v>
          </cell>
          <cell r="D127">
            <v>43595</v>
          </cell>
          <cell r="E127">
            <v>17</v>
          </cell>
          <cell r="F127">
            <v>17</v>
          </cell>
        </row>
        <row r="127">
          <cell r="K127">
            <v>0</v>
          </cell>
        </row>
        <row r="127">
          <cell r="O127">
            <v>0</v>
          </cell>
          <cell r="P127">
            <v>2</v>
          </cell>
          <cell r="Q127">
            <v>0</v>
          </cell>
        </row>
        <row r="127">
          <cell r="T127">
            <v>11</v>
          </cell>
          <cell r="U127">
            <v>1</v>
          </cell>
          <cell r="V127">
            <v>140</v>
          </cell>
        </row>
        <row r="127">
          <cell r="X127">
            <v>97</v>
          </cell>
          <cell r="Y127">
            <v>291</v>
          </cell>
          <cell r="Z127" t="str">
            <v>光华荣昌</v>
          </cell>
          <cell r="AA127" t="str">
            <v>9/20号下班卡</v>
          </cell>
          <cell r="AB127" t="str">
            <v>欧响亮</v>
          </cell>
          <cell r="AC127" t="str">
            <v>欧响亮</v>
          </cell>
          <cell r="AD127" t="str">
            <v>欧响亮</v>
          </cell>
          <cell r="AE127" t="str">
            <v>欧响亮</v>
          </cell>
          <cell r="AF127" t="e">
            <v>#N/A</v>
          </cell>
          <cell r="AG127" t="e">
            <v>#N/A</v>
          </cell>
          <cell r="AH127" t="str">
            <v>在职</v>
          </cell>
          <cell r="AI127" t="str">
            <v>湖南荣昌</v>
          </cell>
          <cell r="AJ127">
            <v>18</v>
          </cell>
        </row>
        <row r="128">
          <cell r="B128" t="str">
            <v>刘明</v>
          </cell>
          <cell r="C128" t="str">
            <v>总装前排</v>
          </cell>
          <cell r="D128">
            <v>44306</v>
          </cell>
          <cell r="E128">
            <v>22.5</v>
          </cell>
          <cell r="F128">
            <v>22.5</v>
          </cell>
          <cell r="G128">
            <v>4</v>
          </cell>
        </row>
        <row r="128">
          <cell r="K128">
            <v>0</v>
          </cell>
        </row>
        <row r="128">
          <cell r="O128">
            <v>0</v>
          </cell>
          <cell r="P128">
            <v>1</v>
          </cell>
          <cell r="Q128">
            <v>0</v>
          </cell>
        </row>
        <row r="128">
          <cell r="T128">
            <v>18</v>
          </cell>
          <cell r="U128">
            <v>4</v>
          </cell>
          <cell r="V128">
            <v>248</v>
          </cell>
        </row>
        <row r="128">
          <cell r="X128">
            <v>94</v>
          </cell>
          <cell r="Y128">
            <v>282</v>
          </cell>
          <cell r="Z128" t="str">
            <v>光华荣昌</v>
          </cell>
          <cell r="AA128" t="str">
            <v>18上班卡</v>
          </cell>
          <cell r="AB128" t="str">
            <v>刘明</v>
          </cell>
          <cell r="AC128" t="str">
            <v>刘明</v>
          </cell>
          <cell r="AD128" t="str">
            <v>刘明</v>
          </cell>
          <cell r="AE128" t="str">
            <v>刘明</v>
          </cell>
          <cell r="AF128" t="e">
            <v>#N/A</v>
          </cell>
          <cell r="AG128" t="e">
            <v>#N/A</v>
          </cell>
          <cell r="AH128" t="str">
            <v>在职</v>
          </cell>
          <cell r="AI128" t="str">
            <v>鑫起</v>
          </cell>
          <cell r="AJ128">
            <v>0</v>
          </cell>
        </row>
        <row r="129">
          <cell r="B129" t="str">
            <v>苏超</v>
          </cell>
          <cell r="C129" t="str">
            <v>总装前排</v>
          </cell>
          <cell r="D129">
            <v>41884</v>
          </cell>
          <cell r="E129">
            <v>22.5</v>
          </cell>
          <cell r="F129">
            <v>22.5</v>
          </cell>
          <cell r="G129">
            <v>15</v>
          </cell>
        </row>
        <row r="129">
          <cell r="K129">
            <v>0</v>
          </cell>
        </row>
        <row r="129">
          <cell r="O129">
            <v>0</v>
          </cell>
          <cell r="P129">
            <v>0</v>
          </cell>
          <cell r="Q129">
            <v>0</v>
          </cell>
        </row>
        <row r="129">
          <cell r="T129">
            <v>20</v>
          </cell>
          <cell r="U129">
            <v>15</v>
          </cell>
          <cell r="V129">
            <v>360</v>
          </cell>
        </row>
        <row r="129">
          <cell r="X129">
            <v>95</v>
          </cell>
          <cell r="Y129">
            <v>285</v>
          </cell>
          <cell r="Z129" t="str">
            <v>湖南鑫起</v>
          </cell>
          <cell r="AA129">
            <v>0</v>
          </cell>
          <cell r="AB129" t="str">
            <v>苏超</v>
          </cell>
          <cell r="AC129" t="str">
            <v>苏超</v>
          </cell>
          <cell r="AD129" t="str">
            <v>苏超</v>
          </cell>
          <cell r="AE129" t="str">
            <v>苏超</v>
          </cell>
          <cell r="AF129" t="e">
            <v>#N/A</v>
          </cell>
          <cell r="AG129" t="e">
            <v>#N/A</v>
          </cell>
          <cell r="AH129" t="str">
            <v>在职</v>
          </cell>
          <cell r="AI129" t="str">
            <v>湖南荣昌</v>
          </cell>
          <cell r="AJ129">
            <v>0</v>
          </cell>
        </row>
        <row r="130">
          <cell r="B130" t="str">
            <v>吴陈</v>
          </cell>
          <cell r="C130" t="str">
            <v>总装前排</v>
          </cell>
          <cell r="D130">
            <v>42107</v>
          </cell>
          <cell r="E130">
            <v>16</v>
          </cell>
          <cell r="F130">
            <v>16</v>
          </cell>
        </row>
        <row r="130">
          <cell r="K130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</row>
        <row r="130">
          <cell r="T130">
            <v>10</v>
          </cell>
          <cell r="U130">
            <v>0</v>
          </cell>
          <cell r="V130">
            <v>120</v>
          </cell>
        </row>
        <row r="130">
          <cell r="X130">
            <v>93</v>
          </cell>
          <cell r="Y130">
            <v>279</v>
          </cell>
          <cell r="Z130" t="str">
            <v>光华荣昌</v>
          </cell>
          <cell r="AA130">
            <v>0</v>
          </cell>
          <cell r="AB130" t="str">
            <v>吴陈</v>
          </cell>
          <cell r="AC130" t="str">
            <v>吴陈</v>
          </cell>
          <cell r="AD130" t="str">
            <v>吴陈</v>
          </cell>
          <cell r="AE130" t="str">
            <v>吴陈</v>
          </cell>
          <cell r="AF130" t="e">
            <v>#N/A</v>
          </cell>
          <cell r="AG130" t="e">
            <v>#N/A</v>
          </cell>
          <cell r="AH130" t="str">
            <v>在职</v>
          </cell>
          <cell r="AI130" t="str">
            <v>湖南荣昌</v>
          </cell>
          <cell r="AJ130">
            <v>16.5</v>
          </cell>
        </row>
        <row r="131">
          <cell r="B131" t="str">
            <v>李亦斌</v>
          </cell>
          <cell r="C131" t="str">
            <v>总装前排</v>
          </cell>
          <cell r="D131">
            <v>41718</v>
          </cell>
          <cell r="E131">
            <v>16</v>
          </cell>
          <cell r="F131">
            <v>16</v>
          </cell>
        </row>
        <row r="131">
          <cell r="K131">
            <v>0</v>
          </cell>
        </row>
        <row r="131">
          <cell r="O131">
            <v>0</v>
          </cell>
          <cell r="P131">
            <v>0</v>
          </cell>
          <cell r="Q131">
            <v>0</v>
          </cell>
        </row>
        <row r="131">
          <cell r="T131">
            <v>10</v>
          </cell>
          <cell r="U131">
            <v>0</v>
          </cell>
          <cell r="V131">
            <v>120</v>
          </cell>
        </row>
        <row r="131">
          <cell r="X131">
            <v>88</v>
          </cell>
          <cell r="Y131">
            <v>264</v>
          </cell>
          <cell r="Z131" t="str">
            <v>湖南红海</v>
          </cell>
          <cell r="AA131">
            <v>0</v>
          </cell>
          <cell r="AB131" t="str">
            <v>李亦斌</v>
          </cell>
          <cell r="AC131" t="str">
            <v>李亦斌</v>
          </cell>
          <cell r="AD131" t="str">
            <v>李亦斌</v>
          </cell>
          <cell r="AE131" t="str">
            <v>李亦斌</v>
          </cell>
          <cell r="AF131" t="e">
            <v>#N/A</v>
          </cell>
          <cell r="AG131" t="e">
            <v>#N/A</v>
          </cell>
          <cell r="AH131" t="str">
            <v>在职</v>
          </cell>
          <cell r="AI131" t="str">
            <v>湖南荣昌</v>
          </cell>
          <cell r="AJ131">
            <v>16</v>
          </cell>
        </row>
        <row r="132">
          <cell r="B132" t="str">
            <v>刘文强</v>
          </cell>
          <cell r="C132" t="str">
            <v>总装前排</v>
          </cell>
          <cell r="D132">
            <v>42554</v>
          </cell>
          <cell r="E132">
            <v>17</v>
          </cell>
          <cell r="F132">
            <v>17</v>
          </cell>
        </row>
        <row r="132">
          <cell r="K132">
            <v>0</v>
          </cell>
        </row>
        <row r="132">
          <cell r="O132">
            <v>0</v>
          </cell>
          <cell r="P132">
            <v>0</v>
          </cell>
          <cell r="Q132">
            <v>0</v>
          </cell>
        </row>
        <row r="132">
          <cell r="T132">
            <v>11</v>
          </cell>
          <cell r="U132">
            <v>0</v>
          </cell>
          <cell r="V132">
            <v>132</v>
          </cell>
        </row>
        <row r="132">
          <cell r="X132">
            <v>87</v>
          </cell>
          <cell r="Y132">
            <v>261</v>
          </cell>
          <cell r="Z132" t="str">
            <v>光华荣昌</v>
          </cell>
          <cell r="AA132">
            <v>0</v>
          </cell>
          <cell r="AB132" t="str">
            <v>刘文强</v>
          </cell>
          <cell r="AC132" t="str">
            <v>刘文强</v>
          </cell>
          <cell r="AD132" t="str">
            <v>刘文强</v>
          </cell>
          <cell r="AE132" t="str">
            <v>刘文强</v>
          </cell>
          <cell r="AF132" t="e">
            <v>#N/A</v>
          </cell>
          <cell r="AG132" t="e">
            <v>#N/A</v>
          </cell>
          <cell r="AH132" t="str">
            <v>在职</v>
          </cell>
          <cell r="AI132" t="str">
            <v>湖南荣昌</v>
          </cell>
          <cell r="AJ132">
            <v>0</v>
          </cell>
        </row>
        <row r="133">
          <cell r="B133" t="str">
            <v>罗鹏</v>
          </cell>
          <cell r="C133" t="str">
            <v>总装前排</v>
          </cell>
          <cell r="D133">
            <v>41213</v>
          </cell>
          <cell r="E133">
            <v>16</v>
          </cell>
          <cell r="F133">
            <v>15</v>
          </cell>
        </row>
        <row r="133">
          <cell r="K133">
            <v>2</v>
          </cell>
        </row>
        <row r="133">
          <cell r="O133">
            <v>0</v>
          </cell>
          <cell r="P133">
            <v>0</v>
          </cell>
          <cell r="Q133">
            <v>0</v>
          </cell>
        </row>
        <row r="133">
          <cell r="T133">
            <v>9</v>
          </cell>
          <cell r="U133">
            <v>0</v>
          </cell>
          <cell r="V133">
            <v>108</v>
          </cell>
        </row>
        <row r="133">
          <cell r="X133">
            <v>93</v>
          </cell>
          <cell r="Y133">
            <v>279</v>
          </cell>
          <cell r="Z133" t="str">
            <v>光华荣昌</v>
          </cell>
          <cell r="AA133" t="str">
            <v>9.11-12请假2天-陪女儿去怀化办理入学手续</v>
          </cell>
          <cell r="AB133" t="str">
            <v>罗鹏</v>
          </cell>
          <cell r="AC133" t="str">
            <v>罗鹏</v>
          </cell>
          <cell r="AD133" t="str">
            <v>罗鹏</v>
          </cell>
          <cell r="AE133" t="str">
            <v>罗鹏</v>
          </cell>
          <cell r="AF133" t="e">
            <v>#N/A</v>
          </cell>
          <cell r="AG133" t="e">
            <v>#N/A</v>
          </cell>
          <cell r="AH133" t="str">
            <v>在职</v>
          </cell>
          <cell r="AI133" t="str">
            <v>湖南荣昌</v>
          </cell>
          <cell r="AJ133">
            <v>0</v>
          </cell>
        </row>
        <row r="134">
          <cell r="B134" t="str">
            <v>邓日顺</v>
          </cell>
          <cell r="C134" t="str">
            <v>总装前排</v>
          </cell>
          <cell r="D134">
            <v>41881</v>
          </cell>
          <cell r="E134">
            <v>17</v>
          </cell>
          <cell r="F134">
            <v>17</v>
          </cell>
        </row>
        <row r="134">
          <cell r="K134">
            <v>0</v>
          </cell>
        </row>
        <row r="134">
          <cell r="O134">
            <v>0</v>
          </cell>
          <cell r="P134">
            <v>0</v>
          </cell>
          <cell r="Q134">
            <v>0</v>
          </cell>
        </row>
        <row r="134">
          <cell r="T134">
            <v>11</v>
          </cell>
          <cell r="U134">
            <v>1</v>
          </cell>
          <cell r="V134">
            <v>140</v>
          </cell>
        </row>
        <row r="134">
          <cell r="X134">
            <v>91</v>
          </cell>
          <cell r="Y134">
            <v>273</v>
          </cell>
          <cell r="Z134" t="str">
            <v>湖南红海</v>
          </cell>
          <cell r="AA134">
            <v>0</v>
          </cell>
          <cell r="AB134" t="str">
            <v>邓日顺</v>
          </cell>
          <cell r="AC134" t="str">
            <v>邓日顺</v>
          </cell>
          <cell r="AD134" t="str">
            <v>邓日顺</v>
          </cell>
          <cell r="AE134" t="str">
            <v>邓日顺</v>
          </cell>
          <cell r="AF134" t="e">
            <v>#N/A</v>
          </cell>
          <cell r="AG134" t="e">
            <v>#N/A</v>
          </cell>
          <cell r="AH134" t="str">
            <v>在职</v>
          </cell>
          <cell r="AI134" t="str">
            <v>湖南荣昌</v>
          </cell>
          <cell r="AJ134">
            <v>0</v>
          </cell>
        </row>
        <row r="135">
          <cell r="B135" t="str">
            <v>胡荣华</v>
          </cell>
          <cell r="C135" t="str">
            <v>总装前排</v>
          </cell>
          <cell r="D135">
            <v>41518</v>
          </cell>
          <cell r="E135">
            <v>16</v>
          </cell>
          <cell r="F135">
            <v>16</v>
          </cell>
        </row>
        <row r="135">
          <cell r="K135">
            <v>0</v>
          </cell>
        </row>
        <row r="135">
          <cell r="O135">
            <v>0</v>
          </cell>
          <cell r="P135">
            <v>1</v>
          </cell>
          <cell r="Q135">
            <v>0</v>
          </cell>
        </row>
        <row r="135">
          <cell r="T135">
            <v>10</v>
          </cell>
          <cell r="U135">
            <v>0</v>
          </cell>
          <cell r="V135">
            <v>120</v>
          </cell>
        </row>
        <row r="135">
          <cell r="X135">
            <v>90</v>
          </cell>
          <cell r="Y135">
            <v>270</v>
          </cell>
          <cell r="Z135" t="str">
            <v>湖南鑫起</v>
          </cell>
          <cell r="AA135" t="str">
            <v>23上班卡</v>
          </cell>
          <cell r="AB135" t="str">
            <v>胡荣华</v>
          </cell>
          <cell r="AC135" t="str">
            <v>胡荣华</v>
          </cell>
          <cell r="AD135" t="str">
            <v>胡荣华</v>
          </cell>
          <cell r="AE135" t="str">
            <v>胡荣华</v>
          </cell>
          <cell r="AF135" t="e">
            <v>#N/A</v>
          </cell>
          <cell r="AG135" t="e">
            <v>#N/A</v>
          </cell>
          <cell r="AH135" t="str">
            <v>在职</v>
          </cell>
          <cell r="AI135" t="str">
            <v>湖南荣昌</v>
          </cell>
          <cell r="AJ135">
            <v>0</v>
          </cell>
        </row>
        <row r="136">
          <cell r="B136" t="str">
            <v>杨亮亮</v>
          </cell>
          <cell r="C136" t="str">
            <v>总装前排</v>
          </cell>
          <cell r="D136">
            <v>43685</v>
          </cell>
          <cell r="E136">
            <v>17.5</v>
          </cell>
          <cell r="F136">
            <v>17.5</v>
          </cell>
        </row>
        <row r="136">
          <cell r="K136">
            <v>0</v>
          </cell>
        </row>
        <row r="136">
          <cell r="O136">
            <v>0</v>
          </cell>
          <cell r="P136">
            <v>0</v>
          </cell>
          <cell r="Q136">
            <v>0</v>
          </cell>
        </row>
        <row r="136">
          <cell r="T136">
            <v>12</v>
          </cell>
          <cell r="U136">
            <v>1</v>
          </cell>
          <cell r="V136">
            <v>152</v>
          </cell>
        </row>
        <row r="136">
          <cell r="X136">
            <v>90</v>
          </cell>
          <cell r="Y136">
            <v>270</v>
          </cell>
          <cell r="Z136" t="str">
            <v>湖南鑫起</v>
          </cell>
          <cell r="AA136">
            <v>0</v>
          </cell>
          <cell r="AB136" t="str">
            <v>杨亮亮</v>
          </cell>
          <cell r="AC136" t="str">
            <v>杨亮亮</v>
          </cell>
          <cell r="AD136" t="str">
            <v>杨亮亮</v>
          </cell>
          <cell r="AE136" t="str">
            <v>杨亮亮</v>
          </cell>
          <cell r="AF136" t="e">
            <v>#N/A</v>
          </cell>
          <cell r="AG136" t="e">
            <v>#N/A</v>
          </cell>
          <cell r="AH136" t="str">
            <v>在职</v>
          </cell>
          <cell r="AI136" t="str">
            <v>鑫起</v>
          </cell>
          <cell r="AJ136">
            <v>0</v>
          </cell>
        </row>
        <row r="137">
          <cell r="B137" t="str">
            <v>刘谦</v>
          </cell>
          <cell r="C137" t="str">
            <v>总装前排</v>
          </cell>
          <cell r="D137">
            <v>42783</v>
          </cell>
          <cell r="E137">
            <v>16</v>
          </cell>
          <cell r="F137">
            <v>16</v>
          </cell>
        </row>
        <row r="137">
          <cell r="K137">
            <v>0</v>
          </cell>
        </row>
        <row r="137">
          <cell r="O137">
            <v>0</v>
          </cell>
          <cell r="P137">
            <v>0</v>
          </cell>
          <cell r="Q137">
            <v>0</v>
          </cell>
        </row>
        <row r="137">
          <cell r="T137">
            <v>10</v>
          </cell>
          <cell r="U137">
            <v>0</v>
          </cell>
          <cell r="V137">
            <v>120</v>
          </cell>
        </row>
        <row r="137">
          <cell r="X137">
            <v>90</v>
          </cell>
          <cell r="Y137">
            <v>270</v>
          </cell>
          <cell r="Z137" t="str">
            <v>光华荣昌</v>
          </cell>
          <cell r="AA137">
            <v>0</v>
          </cell>
          <cell r="AB137" t="str">
            <v>刘谦</v>
          </cell>
          <cell r="AC137" t="str">
            <v>刘谦</v>
          </cell>
          <cell r="AD137" t="str">
            <v>刘谦</v>
          </cell>
          <cell r="AE137" t="str">
            <v>刘谦</v>
          </cell>
          <cell r="AF137" t="e">
            <v>#N/A</v>
          </cell>
          <cell r="AG137" t="e">
            <v>#N/A</v>
          </cell>
          <cell r="AH137" t="str">
            <v>在职</v>
          </cell>
          <cell r="AI137" t="str">
            <v>湖南荣昌</v>
          </cell>
          <cell r="AJ137">
            <v>0</v>
          </cell>
        </row>
        <row r="138">
          <cell r="B138" t="str">
            <v>王锋卡</v>
          </cell>
          <cell r="C138" t="str">
            <v>总装前排</v>
          </cell>
          <cell r="D138">
            <v>45102</v>
          </cell>
          <cell r="E138">
            <v>17</v>
          </cell>
          <cell r="F138">
            <v>17</v>
          </cell>
        </row>
        <row r="138">
          <cell r="K138">
            <v>0</v>
          </cell>
        </row>
        <row r="138">
          <cell r="O138">
            <v>0</v>
          </cell>
          <cell r="P138">
            <v>0</v>
          </cell>
          <cell r="Q138">
            <v>0</v>
          </cell>
        </row>
        <row r="138">
          <cell r="T138">
            <v>11</v>
          </cell>
          <cell r="U138">
            <v>1</v>
          </cell>
          <cell r="V138">
            <v>140</v>
          </cell>
        </row>
        <row r="138">
          <cell r="X138">
            <v>93</v>
          </cell>
          <cell r="Y138">
            <v>279</v>
          </cell>
          <cell r="Z138" t="str">
            <v>诚展</v>
          </cell>
          <cell r="AA138">
            <v>0</v>
          </cell>
          <cell r="AB138" t="str">
            <v>王锋卡</v>
          </cell>
          <cell r="AC138" t="str">
            <v>王锋卡</v>
          </cell>
          <cell r="AD138" t="str">
            <v>王锋卡</v>
          </cell>
          <cell r="AE138" t="str">
            <v>王锋卡</v>
          </cell>
          <cell r="AF138" t="e">
            <v>#N/A</v>
          </cell>
          <cell r="AG138" t="e">
            <v>#N/A</v>
          </cell>
          <cell r="AH138" t="str">
            <v>在职</v>
          </cell>
          <cell r="AI138" t="str">
            <v>湖南诚展</v>
          </cell>
          <cell r="AJ138">
            <v>0</v>
          </cell>
        </row>
        <row r="139">
          <cell r="B139" t="str">
            <v>蒋正林</v>
          </cell>
          <cell r="C139" t="str">
            <v>发泡</v>
          </cell>
          <cell r="D139">
            <v>41520</v>
          </cell>
          <cell r="E139">
            <v>21.75</v>
          </cell>
          <cell r="F139">
            <v>0</v>
          </cell>
        </row>
        <row r="139">
          <cell r="K139">
            <v>0</v>
          </cell>
        </row>
        <row r="139">
          <cell r="O139">
            <v>0</v>
          </cell>
          <cell r="P139">
            <v>0</v>
          </cell>
          <cell r="Q139">
            <v>0</v>
          </cell>
        </row>
        <row r="139">
          <cell r="T139">
            <v>0</v>
          </cell>
        </row>
        <row r="139">
          <cell r="V139">
            <v>0</v>
          </cell>
          <cell r="W139" t="str">
            <v>2025/9/18退休</v>
          </cell>
        </row>
        <row r="139">
          <cell r="Y139">
            <v>0</v>
          </cell>
          <cell r="Z139" t="str">
            <v>鑫起</v>
          </cell>
          <cell r="AA139">
            <v>0</v>
          </cell>
          <cell r="AB139" t="e">
            <v>#N/A</v>
          </cell>
          <cell r="AC139" t="str">
            <v>蒋正林</v>
          </cell>
          <cell r="AD139" t="e">
            <v>#N/A</v>
          </cell>
          <cell r="AE139" t="str">
            <v>蒋正林</v>
          </cell>
          <cell r="AF139" t="str">
            <v>蒋正林</v>
          </cell>
          <cell r="AG139" t="str">
            <v>蒋正林</v>
          </cell>
          <cell r="AH139">
            <v>45918</v>
          </cell>
          <cell r="AI139" t="str">
            <v>鑫起</v>
          </cell>
          <cell r="AJ139">
            <v>0</v>
          </cell>
        </row>
        <row r="140">
          <cell r="B140" t="str">
            <v>高万</v>
          </cell>
        </row>
        <row r="140">
          <cell r="D140">
            <v>45309</v>
          </cell>
          <cell r="E140">
            <v>23</v>
          </cell>
          <cell r="F140">
            <v>23</v>
          </cell>
        </row>
        <row r="140">
          <cell r="K140">
            <v>0</v>
          </cell>
        </row>
        <row r="140">
          <cell r="O140">
            <v>0</v>
          </cell>
          <cell r="P140">
            <v>0</v>
          </cell>
          <cell r="Q140">
            <v>0</v>
          </cell>
        </row>
        <row r="140">
          <cell r="T140">
            <v>0</v>
          </cell>
        </row>
        <row r="140">
          <cell r="V140">
            <v>0</v>
          </cell>
          <cell r="W140" t="str">
            <v>残疾人安置</v>
          </cell>
        </row>
        <row r="140">
          <cell r="Z140" t="str">
            <v>光华荣昌</v>
          </cell>
          <cell r="AA140">
            <v>0</v>
          </cell>
          <cell r="AB140" t="str">
            <v>高万</v>
          </cell>
          <cell r="AC140" t="str">
            <v>高万</v>
          </cell>
          <cell r="AD140" t="str">
            <v>高万</v>
          </cell>
          <cell r="AE140" t="str">
            <v>高万</v>
          </cell>
          <cell r="AF140" t="e">
            <v>#N/A</v>
          </cell>
          <cell r="AG140" t="e">
            <v>#N/A</v>
          </cell>
          <cell r="AH140" t="str">
            <v>在职</v>
          </cell>
          <cell r="AI140" t="str">
            <v>湖南荣昌</v>
          </cell>
          <cell r="AJ140">
            <v>23</v>
          </cell>
        </row>
        <row r="141">
          <cell r="H141">
            <v>0</v>
          </cell>
          <cell r="I141">
            <v>0</v>
          </cell>
        </row>
        <row r="142">
          <cell r="B142" t="str">
            <v>考勤人数</v>
          </cell>
          <cell r="C142">
            <v>137</v>
          </cell>
          <cell r="D142" t="str">
            <v>含离职11人</v>
          </cell>
        </row>
        <row r="142">
          <cell r="H142" t="str">
            <v>A线</v>
          </cell>
          <cell r="I142" t="str">
            <v>打杂其他</v>
          </cell>
        </row>
        <row r="143">
          <cell r="B143" t="str">
            <v>工资表人数</v>
          </cell>
          <cell r="C143">
            <v>138</v>
          </cell>
          <cell r="D143" t="str">
            <v>赵平无考勤</v>
          </cell>
        </row>
        <row r="144">
          <cell r="B144" t="str">
            <v>长沙现服</v>
          </cell>
          <cell r="C144">
            <v>1</v>
          </cell>
          <cell r="D144" t="str">
            <v>11月转公司</v>
          </cell>
        </row>
        <row r="145">
          <cell r="B145" t="str">
            <v>在职花名册</v>
          </cell>
          <cell r="C145">
            <v>124</v>
          </cell>
          <cell r="D145" t="str">
            <v>不含13人离职</v>
          </cell>
        </row>
        <row r="145">
          <cell r="G145">
            <v>23</v>
          </cell>
          <cell r="H145">
            <v>17</v>
          </cell>
          <cell r="I145">
            <v>2</v>
          </cell>
          <cell r="J145">
            <v>0</v>
          </cell>
          <cell r="K145">
            <v>36.775</v>
          </cell>
          <cell r="L145">
            <v>5</v>
          </cell>
          <cell r="M145">
            <v>2</v>
          </cell>
          <cell r="N145">
            <v>2</v>
          </cell>
          <cell r="O145">
            <v>0.5</v>
          </cell>
          <cell r="P145">
            <v>57</v>
          </cell>
          <cell r="Q145">
            <v>0</v>
          </cell>
          <cell r="R145">
            <v>80.5</v>
          </cell>
          <cell r="S145">
            <v>248</v>
          </cell>
          <cell r="T145">
            <v>2960</v>
          </cell>
          <cell r="U145">
            <v>2225</v>
          </cell>
          <cell r="V145">
            <v>53320</v>
          </cell>
        </row>
        <row r="146">
          <cell r="B146" t="str">
            <v>不含</v>
          </cell>
          <cell r="C146">
            <v>13</v>
          </cell>
          <cell r="D146" t="str">
            <v>离职</v>
          </cell>
        </row>
        <row r="147">
          <cell r="L147">
            <v>5</v>
          </cell>
          <cell r="M147">
            <v>0</v>
          </cell>
          <cell r="N147">
            <v>0</v>
          </cell>
          <cell r="O147" t="str">
            <v>一线</v>
          </cell>
          <cell r="P147">
            <v>53</v>
          </cell>
          <cell r="Q147">
            <v>0</v>
          </cell>
        </row>
        <row r="148">
          <cell r="B148" t="str">
            <v>社保人数</v>
          </cell>
          <cell r="C148">
            <v>132</v>
          </cell>
          <cell r="D148" t="str">
            <v>李开阳重复</v>
          </cell>
        </row>
        <row r="148">
          <cell r="O148" t="str">
            <v>销售</v>
          </cell>
          <cell r="P148">
            <v>0</v>
          </cell>
        </row>
        <row r="149">
          <cell r="D149" t="str">
            <v>李开阳退休返聘诚展交商业工伤</v>
          </cell>
        </row>
        <row r="149">
          <cell r="O149" t="str">
            <v>研发</v>
          </cell>
          <cell r="P149">
            <v>0</v>
          </cell>
        </row>
        <row r="150">
          <cell r="B150" t="str">
            <v>不含</v>
          </cell>
          <cell r="C150">
            <v>1</v>
          </cell>
          <cell r="D150" t="str">
            <v>刘俊杰</v>
          </cell>
        </row>
        <row r="150">
          <cell r="M150">
            <v>2</v>
          </cell>
          <cell r="N150">
            <v>2</v>
          </cell>
          <cell r="O150" t="str">
            <v>科室</v>
          </cell>
          <cell r="P150">
            <v>4</v>
          </cell>
        </row>
        <row r="151">
          <cell r="C151">
            <v>2</v>
          </cell>
          <cell r="D151" t="str">
            <v>谭哲</v>
          </cell>
        </row>
        <row r="151">
          <cell r="M151">
            <v>0</v>
          </cell>
          <cell r="N151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3</v>
          </cell>
          <cell r="D152" t="str">
            <v>章志华</v>
          </cell>
        </row>
        <row r="152">
          <cell r="O152" t="str">
            <v>25.10.12</v>
          </cell>
        </row>
        <row r="153">
          <cell r="C153">
            <v>4</v>
          </cell>
          <cell r="D153" t="str">
            <v>吴鑫</v>
          </cell>
        </row>
        <row r="154">
          <cell r="C154">
            <v>5</v>
          </cell>
          <cell r="D154" t="str">
            <v>刘光林</v>
          </cell>
        </row>
        <row r="155">
          <cell r="C155">
            <v>6</v>
          </cell>
          <cell r="D155" t="str">
            <v>王明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2025.01"/>
      <sheetName val="2025.02"/>
      <sheetName val="2025.03"/>
      <sheetName val="2025.04"/>
      <sheetName val="2025.05"/>
      <sheetName val="2025.06"/>
      <sheetName val="2025.07"/>
      <sheetName val="2025.08"/>
      <sheetName val="2025.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湖南荣昌</v>
          </cell>
          <cell r="AN6" t="str">
            <v>合同工</v>
          </cell>
          <cell r="AO6" t="str">
            <v>光华荣昌</v>
          </cell>
          <cell r="AP6">
            <v>22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湖南荣昌</v>
          </cell>
          <cell r="AN7" t="str">
            <v>合同工</v>
          </cell>
          <cell r="AO7" t="str">
            <v>光华荣昌</v>
          </cell>
          <cell r="AP7">
            <v>16.5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湖南荣昌</v>
          </cell>
          <cell r="AN8" t="str">
            <v>合同工</v>
          </cell>
          <cell r="AO8" t="str">
            <v>光华荣昌</v>
          </cell>
          <cell r="AP8">
            <v>21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湖南荣昌</v>
          </cell>
          <cell r="AN9" t="str">
            <v>合同工</v>
          </cell>
          <cell r="AO9" t="str">
            <v>光华荣昌</v>
          </cell>
          <cell r="AP9">
            <v>21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湖南荣昌</v>
          </cell>
          <cell r="AN10" t="str">
            <v>合同工</v>
          </cell>
          <cell r="AO10" t="str">
            <v>光华荣昌</v>
          </cell>
          <cell r="AP10">
            <v>21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湖南荣昌</v>
          </cell>
          <cell r="AN11" t="str">
            <v>合同工</v>
          </cell>
          <cell r="AO11" t="str">
            <v>湖南鑫起</v>
          </cell>
          <cell r="AP11">
            <v>31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湖南荣昌</v>
          </cell>
          <cell r="AN12" t="str">
            <v>合同工</v>
          </cell>
          <cell r="AO12" t="str">
            <v>湖南红海</v>
          </cell>
          <cell r="AP12">
            <v>26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湖南荣昌</v>
          </cell>
          <cell r="AN13" t="str">
            <v>合同工</v>
          </cell>
          <cell r="AO13" t="str">
            <v>光华荣昌</v>
          </cell>
          <cell r="AP13">
            <v>21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湖南荣昌</v>
          </cell>
          <cell r="AN14" t="str">
            <v>合同工</v>
          </cell>
          <cell r="AO14" t="str">
            <v>湖南鑫起</v>
          </cell>
          <cell r="AP14">
            <v>24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湖南荣昌</v>
          </cell>
          <cell r="AN15" t="str">
            <v>合同工</v>
          </cell>
          <cell r="AO15" t="str">
            <v>光华荣昌</v>
          </cell>
          <cell r="AP15">
            <v>28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6">
          <cell r="AA16">
            <v>1127.84</v>
          </cell>
          <cell r="AB16">
            <v>344.64</v>
          </cell>
        </row>
        <row r="16">
          <cell r="AD16">
            <v>12.92</v>
          </cell>
        </row>
        <row r="16">
          <cell r="AF16">
            <v>82</v>
          </cell>
        </row>
        <row r="16">
          <cell r="AI16">
            <v>15</v>
          </cell>
          <cell r="AJ16">
            <v>454.56</v>
          </cell>
          <cell r="AK16">
            <v>1582.4</v>
          </cell>
        </row>
        <row r="16">
          <cell r="AM16" t="str">
            <v>湖南荣昌</v>
          </cell>
          <cell r="AN16" t="str">
            <v>合同工</v>
          </cell>
          <cell r="AO16" t="str">
            <v>湖南红海</v>
          </cell>
          <cell r="AP16">
            <v>26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湖南荣昌</v>
          </cell>
          <cell r="AN17" t="str">
            <v>合同工</v>
          </cell>
          <cell r="AO17" t="str">
            <v>湖南鑫起</v>
          </cell>
          <cell r="AP17">
            <v>22.5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湖南荣昌</v>
          </cell>
          <cell r="AN18" t="str">
            <v>合同工</v>
          </cell>
          <cell r="AO18" t="str">
            <v>湖南鑫起</v>
          </cell>
          <cell r="AP18">
            <v>21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湖南荣昌</v>
          </cell>
          <cell r="AN19" t="str">
            <v>合同工</v>
          </cell>
          <cell r="AO19" t="str">
            <v>光华荣昌</v>
          </cell>
          <cell r="AP19">
            <v>18.5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0">
          <cell r="W20">
            <v>57.84</v>
          </cell>
        </row>
        <row r="20">
          <cell r="AA20">
            <v>1282.12</v>
          </cell>
          <cell r="AB20">
            <v>385.6</v>
          </cell>
        </row>
        <row r="20">
          <cell r="AD20">
            <v>14.46</v>
          </cell>
        </row>
        <row r="20">
          <cell r="AF20">
            <v>96.4</v>
          </cell>
        </row>
        <row r="20">
          <cell r="AI20">
            <v>15</v>
          </cell>
          <cell r="AJ20">
            <v>511.46</v>
          </cell>
          <cell r="AK20">
            <v>1793.58</v>
          </cell>
        </row>
        <row r="20">
          <cell r="AM20" t="str">
            <v>湖南荣昌</v>
          </cell>
          <cell r="AN20" t="str">
            <v>合同工</v>
          </cell>
          <cell r="AO20" t="e">
            <v>#N/A</v>
          </cell>
          <cell r="AP20">
            <v>1</v>
          </cell>
          <cell r="AQ20" t="str">
            <v>2025/8/31退休</v>
          </cell>
          <cell r="AR20" t="e">
            <v>#N/A</v>
          </cell>
        </row>
        <row r="20">
          <cell r="AT20" t="str">
            <v>刘孝其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1">
          <cell r="W21">
            <v>51.7</v>
          </cell>
        </row>
        <row r="21">
          <cell r="AA21">
            <v>1145.94</v>
          </cell>
          <cell r="AB21">
            <v>344.64</v>
          </cell>
        </row>
        <row r="21">
          <cell r="AD21">
            <v>12.92</v>
          </cell>
        </row>
        <row r="21">
          <cell r="AF21">
            <v>86.16</v>
          </cell>
        </row>
        <row r="21">
          <cell r="AI21">
            <v>15</v>
          </cell>
          <cell r="AJ21">
            <v>458.72</v>
          </cell>
          <cell r="AK21">
            <v>1604.66</v>
          </cell>
        </row>
        <row r="21">
          <cell r="AM21" t="str">
            <v>湖南荣昌</v>
          </cell>
          <cell r="AN21" t="str">
            <v>合同工</v>
          </cell>
          <cell r="AO21" t="str">
            <v>光华荣昌</v>
          </cell>
          <cell r="AP21">
            <v>21</v>
          </cell>
          <cell r="AQ21">
            <v>0</v>
          </cell>
          <cell r="AR21" t="e">
            <v>#N/A</v>
          </cell>
        </row>
        <row r="21">
          <cell r="AT21" t="str">
            <v>文洪亮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2">
          <cell r="W22">
            <v>52.32</v>
          </cell>
        </row>
        <row r="22">
          <cell r="AA22">
            <v>1159.76</v>
          </cell>
          <cell r="AB22">
            <v>348.8</v>
          </cell>
        </row>
        <row r="22">
          <cell r="AD22">
            <v>13.08</v>
          </cell>
        </row>
        <row r="22">
          <cell r="AF22">
            <v>87.2</v>
          </cell>
        </row>
        <row r="22">
          <cell r="AI22">
            <v>15</v>
          </cell>
          <cell r="AJ22">
            <v>464.08</v>
          </cell>
          <cell r="AK22">
            <v>1623.84</v>
          </cell>
        </row>
        <row r="22">
          <cell r="AM22" t="str">
            <v>湖南荣昌</v>
          </cell>
          <cell r="AN22" t="str">
            <v>合同工</v>
          </cell>
          <cell r="AO22" t="str">
            <v>光华荣昌</v>
          </cell>
          <cell r="AP22">
            <v>30</v>
          </cell>
          <cell r="AQ22">
            <v>0</v>
          </cell>
          <cell r="AR22" t="e">
            <v>#N/A</v>
          </cell>
        </row>
        <row r="22">
          <cell r="AT22" t="str">
            <v>林虎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3">
          <cell r="W23">
            <v>68.16</v>
          </cell>
        </row>
        <row r="23">
          <cell r="AA23">
            <v>1510.88</v>
          </cell>
          <cell r="AB23">
            <v>454.4</v>
          </cell>
        </row>
        <row r="23">
          <cell r="AD23">
            <v>17.04</v>
          </cell>
        </row>
        <row r="23">
          <cell r="AF23">
            <v>113.6</v>
          </cell>
        </row>
        <row r="23">
          <cell r="AI23">
            <v>15</v>
          </cell>
          <cell r="AJ23">
            <v>600.04</v>
          </cell>
          <cell r="AK23">
            <v>2110.92</v>
          </cell>
        </row>
        <row r="23">
          <cell r="AM23" t="str">
            <v>湖南荣昌</v>
          </cell>
          <cell r="AN23" t="str">
            <v>合同工</v>
          </cell>
          <cell r="AO23" t="str">
            <v>湖南鑫起</v>
          </cell>
          <cell r="AP23">
            <v>30</v>
          </cell>
          <cell r="AQ23">
            <v>0</v>
          </cell>
          <cell r="AR23" t="e">
            <v>#N/A</v>
          </cell>
        </row>
        <row r="23">
          <cell r="AT23" t="str">
            <v>范文榜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4">
          <cell r="W24">
            <v>74.16</v>
          </cell>
        </row>
        <row r="24">
          <cell r="AA24">
            <v>1643.88</v>
          </cell>
          <cell r="AB24">
            <v>494.4</v>
          </cell>
        </row>
        <row r="24">
          <cell r="AD24">
            <v>18.54</v>
          </cell>
        </row>
        <row r="24">
          <cell r="AF24">
            <v>123.6</v>
          </cell>
        </row>
        <row r="24">
          <cell r="AI24">
            <v>15</v>
          </cell>
          <cell r="AJ24">
            <v>651.54</v>
          </cell>
          <cell r="AK24">
            <v>2295.42</v>
          </cell>
        </row>
        <row r="24">
          <cell r="AM24" t="str">
            <v>湖南荣昌</v>
          </cell>
          <cell r="AN24" t="str">
            <v>合同工</v>
          </cell>
          <cell r="AO24" t="str">
            <v>湖南鑫起</v>
          </cell>
          <cell r="AP24">
            <v>22</v>
          </cell>
          <cell r="AQ24">
            <v>0</v>
          </cell>
          <cell r="AR24" t="e">
            <v>#N/A</v>
          </cell>
        </row>
        <row r="24">
          <cell r="AT24" t="str">
            <v>邹文祥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5">
          <cell r="W25">
            <v>54.72</v>
          </cell>
        </row>
        <row r="25">
          <cell r="AA25">
            <v>1212.96</v>
          </cell>
          <cell r="AB25">
            <v>364.8</v>
          </cell>
        </row>
        <row r="25">
          <cell r="AD25">
            <v>13.68</v>
          </cell>
        </row>
        <row r="25">
          <cell r="AF25">
            <v>91.2</v>
          </cell>
        </row>
        <row r="25">
          <cell r="AI25">
            <v>15</v>
          </cell>
          <cell r="AJ25">
            <v>484.68</v>
          </cell>
          <cell r="AK25">
            <v>1697.64</v>
          </cell>
        </row>
        <row r="25">
          <cell r="AM25" t="str">
            <v>湖南荣昌</v>
          </cell>
          <cell r="AN25" t="str">
            <v>合同工</v>
          </cell>
          <cell r="AO25" t="str">
            <v>光华荣昌</v>
          </cell>
          <cell r="AP25">
            <v>20</v>
          </cell>
          <cell r="AQ25">
            <v>0</v>
          </cell>
          <cell r="AR25" t="e">
            <v>#N/A</v>
          </cell>
        </row>
        <row r="25">
          <cell r="AT25" t="str">
            <v>吴陈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6">
          <cell r="W26">
            <v>51.7</v>
          </cell>
        </row>
        <row r="26">
          <cell r="AA26">
            <v>1145.94</v>
          </cell>
          <cell r="AB26">
            <v>344.64</v>
          </cell>
        </row>
        <row r="26">
          <cell r="AD26">
            <v>12.92</v>
          </cell>
        </row>
        <row r="26">
          <cell r="AF26">
            <v>86.16</v>
          </cell>
        </row>
        <row r="26">
          <cell r="AI26">
            <v>15</v>
          </cell>
          <cell r="AJ26">
            <v>458.72</v>
          </cell>
          <cell r="AK26">
            <v>1604.66</v>
          </cell>
        </row>
        <row r="26">
          <cell r="AM26" t="str">
            <v>湖南荣昌</v>
          </cell>
          <cell r="AN26" t="str">
            <v>合同工</v>
          </cell>
          <cell r="AO26" t="str">
            <v>光华荣昌</v>
          </cell>
          <cell r="AP26">
            <v>31</v>
          </cell>
          <cell r="AQ26">
            <v>0</v>
          </cell>
          <cell r="AR26" t="e">
            <v>#N/A</v>
          </cell>
        </row>
        <row r="26">
          <cell r="AT26" t="str">
            <v>彭健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7">
          <cell r="W27">
            <v>76.08</v>
          </cell>
        </row>
        <row r="27">
          <cell r="AA27">
            <v>1686.44</v>
          </cell>
          <cell r="AB27">
            <v>507.2</v>
          </cell>
        </row>
        <row r="27">
          <cell r="AD27">
            <v>19.02</v>
          </cell>
        </row>
        <row r="27">
          <cell r="AF27">
            <v>126.8</v>
          </cell>
        </row>
        <row r="27">
          <cell r="AI27">
            <v>15</v>
          </cell>
          <cell r="AJ27">
            <v>668.02</v>
          </cell>
          <cell r="AK27">
            <v>2354.46</v>
          </cell>
        </row>
        <row r="27">
          <cell r="AM27" t="str">
            <v>湖南荣昌</v>
          </cell>
          <cell r="AN27" t="str">
            <v>合同工</v>
          </cell>
          <cell r="AO27" t="str">
            <v>湖南鑫起</v>
          </cell>
          <cell r="AP27">
            <v>21</v>
          </cell>
          <cell r="AQ27">
            <v>0</v>
          </cell>
          <cell r="AR27" t="e">
            <v>#N/A</v>
          </cell>
        </row>
        <row r="27">
          <cell r="AT27" t="str">
            <v>何胜春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8">
          <cell r="W28">
            <v>52.56</v>
          </cell>
        </row>
        <row r="28">
          <cell r="AA28">
            <v>1165.08</v>
          </cell>
          <cell r="AB28">
            <v>350.4</v>
          </cell>
        </row>
        <row r="28">
          <cell r="AD28">
            <v>13.14</v>
          </cell>
        </row>
        <row r="28">
          <cell r="AF28">
            <v>87.6</v>
          </cell>
        </row>
        <row r="28">
          <cell r="AI28">
            <v>15</v>
          </cell>
          <cell r="AJ28">
            <v>466.14</v>
          </cell>
          <cell r="AK28">
            <v>1631.22</v>
          </cell>
        </row>
        <row r="28">
          <cell r="AM28" t="str">
            <v>湖南荣昌</v>
          </cell>
          <cell r="AN28" t="str">
            <v>合同工</v>
          </cell>
          <cell r="AO28" t="str">
            <v>湖南红海</v>
          </cell>
          <cell r="AP28">
            <v>26</v>
          </cell>
          <cell r="AQ28">
            <v>0</v>
          </cell>
          <cell r="AR28" t="e">
            <v>#N/A</v>
          </cell>
        </row>
        <row r="28">
          <cell r="AT28" t="str">
            <v>冉景斌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29">
          <cell r="W29">
            <v>53.52</v>
          </cell>
        </row>
        <row r="29">
          <cell r="AA29">
            <v>1186.36</v>
          </cell>
          <cell r="AB29">
            <v>356.8</v>
          </cell>
        </row>
        <row r="29">
          <cell r="AD29">
            <v>13.38</v>
          </cell>
        </row>
        <row r="29">
          <cell r="AF29">
            <v>89.2</v>
          </cell>
        </row>
        <row r="29">
          <cell r="AI29">
            <v>15</v>
          </cell>
          <cell r="AJ29">
            <v>474.38</v>
          </cell>
          <cell r="AK29">
            <v>1660.74</v>
          </cell>
        </row>
        <row r="29">
          <cell r="AM29" t="str">
            <v>湖南荣昌</v>
          </cell>
          <cell r="AN29" t="str">
            <v>合同工</v>
          </cell>
          <cell r="AO29" t="str">
            <v>湖南红海</v>
          </cell>
          <cell r="AP29">
            <v>20</v>
          </cell>
          <cell r="AQ29">
            <v>0</v>
          </cell>
          <cell r="AR29" t="e">
            <v>#N/A</v>
          </cell>
        </row>
        <row r="29">
          <cell r="AT29" t="str">
            <v>邓日顺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湖南荣昌</v>
          </cell>
          <cell r="AN30" t="str">
            <v>合同工</v>
          </cell>
          <cell r="AO30" t="str">
            <v>光华荣昌</v>
          </cell>
          <cell r="AP30">
            <v>21</v>
          </cell>
          <cell r="AQ30">
            <v>0</v>
          </cell>
          <cell r="AR30" t="e">
            <v>#N/A</v>
          </cell>
        </row>
        <row r="30">
          <cell r="AT30" t="str">
            <v>齐承平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1">
          <cell r="W31">
            <v>51.7</v>
          </cell>
        </row>
        <row r="31">
          <cell r="AA31">
            <v>1145.94</v>
          </cell>
          <cell r="AB31">
            <v>344.64</v>
          </cell>
        </row>
        <row r="31">
          <cell r="AD31">
            <v>12.92</v>
          </cell>
        </row>
        <row r="31">
          <cell r="AF31">
            <v>86.16</v>
          </cell>
        </row>
        <row r="31">
          <cell r="AI31">
            <v>15</v>
          </cell>
          <cell r="AJ31">
            <v>458.72</v>
          </cell>
          <cell r="AK31">
            <v>1604.66</v>
          </cell>
        </row>
        <row r="31">
          <cell r="AM31" t="str">
            <v>湖南荣昌</v>
          </cell>
          <cell r="AN31" t="str">
            <v>合同工</v>
          </cell>
          <cell r="AO31" t="str">
            <v>湖南鑫起</v>
          </cell>
          <cell r="AP31">
            <v>29</v>
          </cell>
          <cell r="AQ31">
            <v>0</v>
          </cell>
          <cell r="AR31" t="e">
            <v>#N/A</v>
          </cell>
        </row>
        <row r="31">
          <cell r="AT31" t="str">
            <v>吴国秋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2">
          <cell r="W32">
            <v>61.68</v>
          </cell>
        </row>
        <row r="32">
          <cell r="AA32">
            <v>1367.24</v>
          </cell>
          <cell r="AB32">
            <v>411.2</v>
          </cell>
        </row>
        <row r="32">
          <cell r="AD32">
            <v>15.42</v>
          </cell>
        </row>
        <row r="32">
          <cell r="AF32">
            <v>102.8</v>
          </cell>
        </row>
        <row r="32">
          <cell r="AI32">
            <v>15</v>
          </cell>
          <cell r="AJ32">
            <v>544.42</v>
          </cell>
          <cell r="AK32">
            <v>1911.66</v>
          </cell>
        </row>
        <row r="32">
          <cell r="AM32" t="str">
            <v>湖南荣昌</v>
          </cell>
          <cell r="AN32" t="str">
            <v>合同工</v>
          </cell>
          <cell r="AO32" t="str">
            <v>光华荣昌</v>
          </cell>
          <cell r="AP32">
            <v>27</v>
          </cell>
          <cell r="AQ32">
            <v>0</v>
          </cell>
          <cell r="AR32" t="e">
            <v>#N/A</v>
          </cell>
        </row>
        <row r="32">
          <cell r="AT32" t="str">
            <v>雍期望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3">
          <cell r="W33">
            <v>66</v>
          </cell>
        </row>
        <row r="33">
          <cell r="AA33">
            <v>1463</v>
          </cell>
          <cell r="AB33">
            <v>440</v>
          </cell>
        </row>
        <row r="33">
          <cell r="AD33">
            <v>16.5</v>
          </cell>
        </row>
        <row r="33">
          <cell r="AF33">
            <v>110</v>
          </cell>
        </row>
        <row r="33">
          <cell r="AI33">
            <v>15</v>
          </cell>
          <cell r="AJ33">
            <v>581.5</v>
          </cell>
          <cell r="AK33">
            <v>2044.5</v>
          </cell>
        </row>
        <row r="33">
          <cell r="AM33" t="str">
            <v>湖南荣昌</v>
          </cell>
          <cell r="AN33" t="str">
            <v>合同工</v>
          </cell>
          <cell r="AO33" t="str">
            <v>光华荣昌</v>
          </cell>
          <cell r="AP33">
            <v>21</v>
          </cell>
          <cell r="AQ33">
            <v>0</v>
          </cell>
          <cell r="AR33" t="e">
            <v>#N/A</v>
          </cell>
        </row>
        <row r="33">
          <cell r="AT33" t="str">
            <v>易兰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4">
          <cell r="W34">
            <v>60.24</v>
          </cell>
        </row>
        <row r="34">
          <cell r="AA34">
            <v>1335.32</v>
          </cell>
          <cell r="AB34">
            <v>401.6</v>
          </cell>
        </row>
        <row r="34">
          <cell r="AD34">
            <v>15.06</v>
          </cell>
        </row>
        <row r="34">
          <cell r="AF34">
            <v>100.4</v>
          </cell>
        </row>
        <row r="34">
          <cell r="AI34">
            <v>15</v>
          </cell>
          <cell r="AJ34">
            <v>532.06</v>
          </cell>
          <cell r="AK34">
            <v>1867.38</v>
          </cell>
        </row>
        <row r="34">
          <cell r="AM34" t="str">
            <v>湖南荣昌</v>
          </cell>
          <cell r="AN34" t="str">
            <v>合同工</v>
          </cell>
          <cell r="AO34" t="str">
            <v>湖南红海</v>
          </cell>
          <cell r="AP34">
            <v>30</v>
          </cell>
          <cell r="AQ34">
            <v>0</v>
          </cell>
          <cell r="AR34" t="e">
            <v>#N/A</v>
          </cell>
        </row>
        <row r="34">
          <cell r="AT34" t="str">
            <v>刘志平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5">
          <cell r="W35">
            <v>54.48</v>
          </cell>
        </row>
        <row r="35">
          <cell r="AA35">
            <v>1207.64</v>
          </cell>
          <cell r="AB35">
            <v>363.2</v>
          </cell>
        </row>
        <row r="35">
          <cell r="AD35">
            <v>13.62</v>
          </cell>
        </row>
        <row r="35">
          <cell r="AF35">
            <v>90.8</v>
          </cell>
        </row>
        <row r="35">
          <cell r="AI35">
            <v>15</v>
          </cell>
          <cell r="AJ35">
            <v>482.62</v>
          </cell>
          <cell r="AK35">
            <v>1690.26</v>
          </cell>
        </row>
        <row r="35">
          <cell r="AM35" t="str">
            <v>湖南荣昌</v>
          </cell>
          <cell r="AN35" t="str">
            <v>合同工</v>
          </cell>
          <cell r="AO35" t="str">
            <v>湖南红海</v>
          </cell>
          <cell r="AP35">
            <v>20</v>
          </cell>
          <cell r="AQ35">
            <v>0</v>
          </cell>
          <cell r="AR35" t="e">
            <v>#N/A</v>
          </cell>
        </row>
        <row r="35">
          <cell r="AT35" t="str">
            <v>李亦斌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6">
          <cell r="W36">
            <v>75.84</v>
          </cell>
        </row>
        <row r="36">
          <cell r="AA36">
            <v>1681.12</v>
          </cell>
          <cell r="AB36">
            <v>505.6</v>
          </cell>
        </row>
        <row r="36">
          <cell r="AD36">
            <v>18.96</v>
          </cell>
        </row>
        <row r="36">
          <cell r="AF36">
            <v>126.4</v>
          </cell>
        </row>
        <row r="36">
          <cell r="AI36">
            <v>15</v>
          </cell>
          <cell r="AJ36">
            <v>665.96</v>
          </cell>
          <cell r="AK36">
            <v>2347.08</v>
          </cell>
        </row>
        <row r="36">
          <cell r="AM36" t="str">
            <v>湖南荣昌</v>
          </cell>
          <cell r="AN36" t="str">
            <v>合同工</v>
          </cell>
          <cell r="AO36" t="str">
            <v>湖南鑫起</v>
          </cell>
          <cell r="AP36">
            <v>22</v>
          </cell>
          <cell r="AQ36">
            <v>0</v>
          </cell>
          <cell r="AR36" t="e">
            <v>#N/A</v>
          </cell>
        </row>
        <row r="36">
          <cell r="AT36" t="str">
            <v>张周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7">
          <cell r="W37">
            <v>156</v>
          </cell>
        </row>
        <row r="37">
          <cell r="AA37">
            <v>3458</v>
          </cell>
          <cell r="AB37">
            <v>1040</v>
          </cell>
        </row>
        <row r="37">
          <cell r="AD37">
            <v>39</v>
          </cell>
        </row>
        <row r="37">
          <cell r="AF37">
            <v>260</v>
          </cell>
        </row>
        <row r="37">
          <cell r="AI37">
            <v>15</v>
          </cell>
          <cell r="AJ37">
            <v>1354</v>
          </cell>
          <cell r="AK37">
            <v>4812</v>
          </cell>
        </row>
        <row r="37">
          <cell r="AM37" t="str">
            <v>湖南荣昌</v>
          </cell>
          <cell r="AN37" t="str">
            <v>合同工</v>
          </cell>
          <cell r="AO37" t="str">
            <v>光华荣昌</v>
          </cell>
          <cell r="AP37">
            <v>21</v>
          </cell>
          <cell r="AQ37">
            <v>0</v>
          </cell>
          <cell r="AR37" t="e">
            <v>#N/A</v>
          </cell>
        </row>
        <row r="37">
          <cell r="AT37" t="str">
            <v>卢中华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8">
          <cell r="W38">
            <v>57.12</v>
          </cell>
        </row>
        <row r="38">
          <cell r="AA38">
            <v>1266.16</v>
          </cell>
          <cell r="AB38">
            <v>380.8</v>
          </cell>
        </row>
        <row r="38">
          <cell r="AD38">
            <v>14.28</v>
          </cell>
        </row>
        <row r="38">
          <cell r="AF38">
            <v>95.2</v>
          </cell>
        </row>
        <row r="38">
          <cell r="AI38">
            <v>15</v>
          </cell>
          <cell r="AJ38">
            <v>505.28</v>
          </cell>
          <cell r="AK38">
            <v>1771.44</v>
          </cell>
        </row>
        <row r="38">
          <cell r="AM38" t="str">
            <v>湖南荣昌</v>
          </cell>
          <cell r="AN38" t="str">
            <v>合同工</v>
          </cell>
          <cell r="AO38" t="str">
            <v>光华荣昌</v>
          </cell>
          <cell r="AP38">
            <v>21</v>
          </cell>
          <cell r="AQ38">
            <v>0</v>
          </cell>
          <cell r="AR38" t="e">
            <v>#N/A</v>
          </cell>
        </row>
        <row r="38">
          <cell r="AT38" t="str">
            <v>赵五祥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39">
          <cell r="W39">
            <v>55.2</v>
          </cell>
        </row>
        <row r="39">
          <cell r="AA39">
            <v>1223.6</v>
          </cell>
          <cell r="AB39">
            <v>368</v>
          </cell>
        </row>
        <row r="39">
          <cell r="AD39">
            <v>13.8</v>
          </cell>
        </row>
        <row r="39">
          <cell r="AF39">
            <v>92</v>
          </cell>
        </row>
        <row r="39">
          <cell r="AI39">
            <v>15</v>
          </cell>
          <cell r="AJ39">
            <v>488.8</v>
          </cell>
          <cell r="AK39">
            <v>1712.4</v>
          </cell>
        </row>
        <row r="39">
          <cell r="AM39" t="str">
            <v>湖南荣昌</v>
          </cell>
          <cell r="AN39" t="str">
            <v>合同工</v>
          </cell>
          <cell r="AO39" t="str">
            <v>光华荣昌</v>
          </cell>
          <cell r="AP39">
            <v>21</v>
          </cell>
          <cell r="AQ39">
            <v>0</v>
          </cell>
          <cell r="AR39" t="e">
            <v>#N/A</v>
          </cell>
        </row>
        <row r="39">
          <cell r="AT39" t="str">
            <v>肖玲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0">
          <cell r="W40">
            <v>52.56</v>
          </cell>
        </row>
        <row r="40">
          <cell r="AA40">
            <v>1165.08</v>
          </cell>
          <cell r="AB40">
            <v>350.4</v>
          </cell>
        </row>
        <row r="40">
          <cell r="AD40">
            <v>13.14</v>
          </cell>
        </row>
        <row r="40">
          <cell r="AF40">
            <v>87.6</v>
          </cell>
        </row>
        <row r="40">
          <cell r="AI40">
            <v>15</v>
          </cell>
          <cell r="AJ40">
            <v>466.14</v>
          </cell>
          <cell r="AK40">
            <v>1631.22</v>
          </cell>
        </row>
        <row r="40">
          <cell r="AM40" t="str">
            <v>湖南荣昌</v>
          </cell>
          <cell r="AN40" t="str">
            <v>合同工</v>
          </cell>
          <cell r="AO40" t="str">
            <v>光华荣昌</v>
          </cell>
          <cell r="AP40">
            <v>22.5</v>
          </cell>
          <cell r="AQ40">
            <v>0</v>
          </cell>
          <cell r="AR40" t="e">
            <v>#N/A</v>
          </cell>
        </row>
        <row r="40">
          <cell r="AT40" t="str">
            <v>伍赤诚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湖南荣昌</v>
          </cell>
          <cell r="AN41" t="str">
            <v>合同工</v>
          </cell>
          <cell r="AO41" t="str">
            <v>光华荣昌</v>
          </cell>
          <cell r="AP41">
            <v>18.5</v>
          </cell>
          <cell r="AQ41">
            <v>0</v>
          </cell>
          <cell r="AR41" t="e">
            <v>#N/A</v>
          </cell>
        </row>
        <row r="41">
          <cell r="AT41" t="str">
            <v>刘文强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2">
          <cell r="W42">
            <v>53.28</v>
          </cell>
        </row>
        <row r="42">
          <cell r="AA42">
            <v>1181.04</v>
          </cell>
          <cell r="AB42">
            <v>355.2</v>
          </cell>
        </row>
        <row r="42">
          <cell r="AD42">
            <v>13.32</v>
          </cell>
        </row>
        <row r="42">
          <cell r="AF42">
            <v>88.8</v>
          </cell>
        </row>
        <row r="42">
          <cell r="AI42">
            <v>15</v>
          </cell>
          <cell r="AJ42">
            <v>472.32</v>
          </cell>
          <cell r="AK42">
            <v>1653.36</v>
          </cell>
        </row>
        <row r="42">
          <cell r="AM42" t="str">
            <v>湖南荣昌</v>
          </cell>
          <cell r="AN42" t="str">
            <v>合同工</v>
          </cell>
          <cell r="AO42" t="str">
            <v>光华荣昌</v>
          </cell>
          <cell r="AP42">
            <v>21</v>
          </cell>
          <cell r="AQ42">
            <v>0</v>
          </cell>
          <cell r="AR42" t="e">
            <v>#N/A</v>
          </cell>
        </row>
        <row r="42">
          <cell r="AT42" t="str">
            <v>刘谦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3">
          <cell r="W43">
            <v>69.84</v>
          </cell>
        </row>
        <row r="43">
          <cell r="AA43">
            <v>1548.12</v>
          </cell>
          <cell r="AB43">
            <v>465.6</v>
          </cell>
        </row>
        <row r="43">
          <cell r="AD43">
            <v>17.46</v>
          </cell>
        </row>
        <row r="43">
          <cell r="AF43">
            <v>116.4</v>
          </cell>
        </row>
        <row r="43">
          <cell r="AI43">
            <v>15</v>
          </cell>
          <cell r="AJ43">
            <v>614.46</v>
          </cell>
          <cell r="AK43">
            <v>2162.58</v>
          </cell>
        </row>
        <row r="43">
          <cell r="AM43" t="str">
            <v>湖南荣昌</v>
          </cell>
          <cell r="AN43" t="str">
            <v>合同工</v>
          </cell>
          <cell r="AO43" t="str">
            <v>光华荣昌</v>
          </cell>
          <cell r="AP43">
            <v>18</v>
          </cell>
          <cell r="AQ43">
            <v>0</v>
          </cell>
          <cell r="AR43" t="e">
            <v>#N/A</v>
          </cell>
        </row>
        <row r="43">
          <cell r="AT43" t="str">
            <v>谭刚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4">
          <cell r="W44">
            <v>73.2</v>
          </cell>
        </row>
        <row r="44">
          <cell r="AA44">
            <v>1622.6</v>
          </cell>
          <cell r="AB44">
            <v>488</v>
          </cell>
        </row>
        <row r="44">
          <cell r="AD44">
            <v>18.3</v>
          </cell>
        </row>
        <row r="44">
          <cell r="AF44">
            <v>122</v>
          </cell>
        </row>
        <row r="44">
          <cell r="AI44">
            <v>15</v>
          </cell>
          <cell r="AJ44">
            <v>643.3</v>
          </cell>
          <cell r="AK44">
            <v>2265.9</v>
          </cell>
        </row>
        <row r="44">
          <cell r="AM44" t="str">
            <v>湖南荣昌</v>
          </cell>
          <cell r="AN44" t="str">
            <v>合同工</v>
          </cell>
          <cell r="AO44" t="str">
            <v>光华荣昌</v>
          </cell>
          <cell r="AP44">
            <v>25</v>
          </cell>
          <cell r="AQ44">
            <v>0</v>
          </cell>
          <cell r="AR44" t="e">
            <v>#N/A</v>
          </cell>
        </row>
        <row r="44">
          <cell r="AT44" t="str">
            <v>邹明旺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5">
          <cell r="W45">
            <v>51.7</v>
          </cell>
        </row>
        <row r="45">
          <cell r="AA45">
            <v>1145.94</v>
          </cell>
          <cell r="AB45">
            <v>344.64</v>
          </cell>
        </row>
        <row r="45">
          <cell r="AD45">
            <v>12.92</v>
          </cell>
        </row>
        <row r="45">
          <cell r="AF45">
            <v>86.16</v>
          </cell>
        </row>
        <row r="45">
          <cell r="AI45">
            <v>15</v>
          </cell>
          <cell r="AJ45">
            <v>458.72</v>
          </cell>
          <cell r="AK45">
            <v>1604.66</v>
          </cell>
        </row>
        <row r="45">
          <cell r="AM45" t="str">
            <v>湖南荣昌</v>
          </cell>
          <cell r="AN45" t="str">
            <v>合同工</v>
          </cell>
          <cell r="AO45" t="str">
            <v>光华荣昌</v>
          </cell>
          <cell r="AP45">
            <v>30</v>
          </cell>
          <cell r="AQ45">
            <v>0</v>
          </cell>
          <cell r="AR45" t="e">
            <v>#N/A</v>
          </cell>
        </row>
        <row r="45">
          <cell r="AT45" t="str">
            <v>左昌福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6">
          <cell r="W46">
            <v>52.32</v>
          </cell>
        </row>
        <row r="46">
          <cell r="AA46">
            <v>1159.76</v>
          </cell>
          <cell r="AB46">
            <v>348.8</v>
          </cell>
        </row>
        <row r="46">
          <cell r="AD46">
            <v>13.08</v>
          </cell>
        </row>
        <row r="46">
          <cell r="AF46">
            <v>87.2</v>
          </cell>
        </row>
        <row r="46">
          <cell r="AI46">
            <v>15</v>
          </cell>
          <cell r="AJ46">
            <v>464.08</v>
          </cell>
          <cell r="AK46">
            <v>1623.84</v>
          </cell>
        </row>
        <row r="46">
          <cell r="AM46" t="str">
            <v>湖南荣昌</v>
          </cell>
          <cell r="AN46" t="str">
            <v>合同工</v>
          </cell>
          <cell r="AO46" t="str">
            <v>光华荣昌</v>
          </cell>
          <cell r="AP46">
            <v>20</v>
          </cell>
          <cell r="AQ46">
            <v>0</v>
          </cell>
          <cell r="AR46" t="e">
            <v>#N/A</v>
          </cell>
        </row>
        <row r="46">
          <cell r="AT46" t="str">
            <v>欧响亮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7">
          <cell r="W47">
            <v>63.12</v>
          </cell>
        </row>
        <row r="47">
          <cell r="AA47">
            <v>1399.16</v>
          </cell>
          <cell r="AB47">
            <v>420.8</v>
          </cell>
        </row>
        <row r="47">
          <cell r="AD47">
            <v>15.78</v>
          </cell>
        </row>
        <row r="47">
          <cell r="AF47">
            <v>105.2</v>
          </cell>
        </row>
        <row r="47">
          <cell r="AI47">
            <v>15</v>
          </cell>
          <cell r="AJ47">
            <v>556.78</v>
          </cell>
          <cell r="AK47">
            <v>1955.94</v>
          </cell>
        </row>
        <row r="47">
          <cell r="AM47" t="str">
            <v>湖南荣昌</v>
          </cell>
          <cell r="AN47" t="str">
            <v>合同工</v>
          </cell>
          <cell r="AO47" t="str">
            <v>光华荣昌</v>
          </cell>
          <cell r="AP47">
            <v>20</v>
          </cell>
          <cell r="AQ47">
            <v>0</v>
          </cell>
          <cell r="AR47" t="e">
            <v>#N/A</v>
          </cell>
        </row>
        <row r="47">
          <cell r="AT47" t="str">
            <v>罗鹏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8">
          <cell r="W48">
            <v>68.4</v>
          </cell>
        </row>
        <row r="48">
          <cell r="AA48">
            <v>1516.2</v>
          </cell>
          <cell r="AB48">
            <v>456</v>
          </cell>
        </row>
        <row r="48">
          <cell r="AD48">
            <v>17.1</v>
          </cell>
        </row>
        <row r="48">
          <cell r="AF48">
            <v>114</v>
          </cell>
        </row>
        <row r="48">
          <cell r="AI48">
            <v>15</v>
          </cell>
          <cell r="AJ48">
            <v>602.1</v>
          </cell>
          <cell r="AK48">
            <v>2118.3</v>
          </cell>
        </row>
        <row r="48">
          <cell r="AM48" t="str">
            <v>湖南荣昌</v>
          </cell>
          <cell r="AN48" t="str">
            <v>合同工</v>
          </cell>
          <cell r="AO48" t="str">
            <v>光华荣昌</v>
          </cell>
          <cell r="AP48">
            <v>21</v>
          </cell>
          <cell r="AQ48">
            <v>0</v>
          </cell>
          <cell r="AR48" t="e">
            <v>#N/A</v>
          </cell>
        </row>
        <row r="48">
          <cell r="AT48" t="str">
            <v>刘文向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49">
          <cell r="W49">
            <v>61.2</v>
          </cell>
        </row>
        <row r="49">
          <cell r="AA49">
            <v>1356.6</v>
          </cell>
          <cell r="AB49">
            <v>408</v>
          </cell>
        </row>
        <row r="49">
          <cell r="AD49">
            <v>15.3</v>
          </cell>
        </row>
        <row r="49">
          <cell r="AF49">
            <v>102</v>
          </cell>
        </row>
        <row r="49">
          <cell r="AI49">
            <v>15</v>
          </cell>
          <cell r="AJ49">
            <v>540.3</v>
          </cell>
          <cell r="AK49">
            <v>1896.9</v>
          </cell>
        </row>
        <row r="49">
          <cell r="AM49" t="str">
            <v>湖南荣昌</v>
          </cell>
          <cell r="AN49" t="str">
            <v>合同工</v>
          </cell>
          <cell r="AO49" t="str">
            <v>光华荣昌</v>
          </cell>
          <cell r="AP49">
            <v>21.375</v>
          </cell>
          <cell r="AQ49">
            <v>0</v>
          </cell>
          <cell r="AR49" t="e">
            <v>#N/A</v>
          </cell>
        </row>
        <row r="49">
          <cell r="AT49" t="str">
            <v>李晶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0">
          <cell r="W50">
            <v>69.6</v>
          </cell>
        </row>
        <row r="50">
          <cell r="AA50">
            <v>1542.8</v>
          </cell>
          <cell r="AB50">
            <v>464</v>
          </cell>
        </row>
        <row r="50">
          <cell r="AD50">
            <v>17.4</v>
          </cell>
        </row>
        <row r="50">
          <cell r="AF50">
            <v>116</v>
          </cell>
        </row>
        <row r="50">
          <cell r="AI50">
            <v>15</v>
          </cell>
          <cell r="AJ50">
            <v>612.4</v>
          </cell>
          <cell r="AK50">
            <v>2155.2</v>
          </cell>
        </row>
        <row r="50">
          <cell r="AM50" t="str">
            <v>湖南荣昌</v>
          </cell>
          <cell r="AN50" t="str">
            <v>合同工</v>
          </cell>
          <cell r="AO50" t="e">
            <v>#N/A</v>
          </cell>
          <cell r="AP50">
            <v>21</v>
          </cell>
          <cell r="AQ50" t="str">
            <v>2025/8/31离职</v>
          </cell>
          <cell r="AR50" t="e">
            <v>#N/A</v>
          </cell>
        </row>
        <row r="50">
          <cell r="AT50" t="str">
            <v>陈子豪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1">
          <cell r="W51">
            <v>51.7</v>
          </cell>
        </row>
        <row r="51">
          <cell r="AA51">
            <v>1123.75</v>
          </cell>
          <cell r="AB51">
            <v>344.64</v>
          </cell>
        </row>
        <row r="51">
          <cell r="AD51">
            <v>12.92</v>
          </cell>
        </row>
        <row r="51">
          <cell r="AF51">
            <v>81.06</v>
          </cell>
        </row>
        <row r="51">
          <cell r="AI51">
            <v>15</v>
          </cell>
          <cell r="AJ51">
            <v>453.62</v>
          </cell>
          <cell r="AK51">
            <v>1577.37</v>
          </cell>
        </row>
        <row r="51">
          <cell r="AM51" t="str">
            <v>湖南荣昌</v>
          </cell>
          <cell r="AN51" t="str">
            <v>合同工</v>
          </cell>
          <cell r="AO51" t="str">
            <v>光华荣昌</v>
          </cell>
          <cell r="AP51">
            <v>26.5</v>
          </cell>
          <cell r="AQ51">
            <v>0</v>
          </cell>
          <cell r="AR51" t="e">
            <v>#N/A</v>
          </cell>
        </row>
        <row r="51">
          <cell r="AT51" t="str">
            <v>肖燕丹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湖南荣昌</v>
          </cell>
          <cell r="AN52" t="str">
            <v>合同工</v>
          </cell>
          <cell r="AO52" t="str">
            <v>光华荣昌</v>
          </cell>
          <cell r="AP52">
            <v>21</v>
          </cell>
          <cell r="AQ52" t="str">
            <v>残疾人安置</v>
          </cell>
          <cell r="AR52" t="e">
            <v>#N/A</v>
          </cell>
        </row>
        <row r="52">
          <cell r="AT52" t="str">
            <v>高万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3">
          <cell r="W53">
            <v>51.7</v>
          </cell>
        </row>
        <row r="53">
          <cell r="AA53">
            <v>1121.49</v>
          </cell>
          <cell r="AB53">
            <v>344.64</v>
          </cell>
        </row>
        <row r="53">
          <cell r="AD53">
            <v>12.92</v>
          </cell>
        </row>
        <row r="53">
          <cell r="AF53">
            <v>80.54</v>
          </cell>
        </row>
        <row r="53">
          <cell r="AI53">
            <v>15</v>
          </cell>
          <cell r="AJ53">
            <v>453.1</v>
          </cell>
          <cell r="AK53">
            <v>1574.59</v>
          </cell>
        </row>
        <row r="53">
          <cell r="AM53" t="str">
            <v>湖南荣昌</v>
          </cell>
          <cell r="AN53" t="str">
            <v>合同工</v>
          </cell>
          <cell r="AO53" t="str">
            <v>光华荣昌</v>
          </cell>
          <cell r="AP53">
            <v>31</v>
          </cell>
          <cell r="AQ53">
            <v>0</v>
          </cell>
          <cell r="AR53" t="e">
            <v>#N/A</v>
          </cell>
        </row>
        <row r="53">
          <cell r="AT53" t="str">
            <v>何柒林</v>
          </cell>
        </row>
        <row r="54">
          <cell r="B54" t="str">
            <v>邹彬彬</v>
          </cell>
        </row>
        <row r="54">
          <cell r="F54">
            <v>4308</v>
          </cell>
          <cell r="G54">
            <v>4308</v>
          </cell>
          <cell r="H54">
            <v>4308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374.8</v>
          </cell>
        </row>
        <row r="54">
          <cell r="W54">
            <v>51.7</v>
          </cell>
        </row>
        <row r="54">
          <cell r="AA54">
            <v>1145.94</v>
          </cell>
          <cell r="AB54">
            <v>344.64</v>
          </cell>
        </row>
        <row r="54">
          <cell r="AD54">
            <v>12.92</v>
          </cell>
        </row>
        <row r="54">
          <cell r="AF54">
            <v>86.16</v>
          </cell>
        </row>
        <row r="54">
          <cell r="AI54">
            <v>15</v>
          </cell>
          <cell r="AJ54">
            <v>458.72</v>
          </cell>
          <cell r="AK54">
            <v>1604.66</v>
          </cell>
        </row>
        <row r="54">
          <cell r="AM54" t="str">
            <v>湖南荣昌</v>
          </cell>
          <cell r="AN54" t="str">
            <v>合同工</v>
          </cell>
          <cell r="AO54" t="str">
            <v>光华荣昌</v>
          </cell>
          <cell r="AP54">
            <v>28</v>
          </cell>
          <cell r="AQ54">
            <v>0</v>
          </cell>
          <cell r="AR54" t="e">
            <v>#N/A</v>
          </cell>
        </row>
        <row r="54">
          <cell r="AT54" t="str">
            <v>邹彬彬</v>
          </cell>
        </row>
        <row r="55">
          <cell r="B55" t="str">
            <v>谭丽平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5">
          <cell r="W55">
            <v>51.7</v>
          </cell>
        </row>
        <row r="55">
          <cell r="AA55">
            <v>1145.94</v>
          </cell>
          <cell r="AB55">
            <v>344.64</v>
          </cell>
        </row>
        <row r="55">
          <cell r="AD55">
            <v>12.92</v>
          </cell>
        </row>
        <row r="55">
          <cell r="AF55">
            <v>86.16</v>
          </cell>
        </row>
        <row r="55">
          <cell r="AI55">
            <v>15</v>
          </cell>
          <cell r="AJ55">
            <v>458.72</v>
          </cell>
          <cell r="AK55">
            <v>1604.66</v>
          </cell>
        </row>
        <row r="55">
          <cell r="AM55" t="str">
            <v>湖南荣昌</v>
          </cell>
          <cell r="AN55" t="str">
            <v>合同工</v>
          </cell>
          <cell r="AO55" t="str">
            <v>光华荣昌</v>
          </cell>
          <cell r="AP55">
            <v>21</v>
          </cell>
          <cell r="AQ55">
            <v>0</v>
          </cell>
          <cell r="AR55" t="e">
            <v>#N/A</v>
          </cell>
        </row>
        <row r="55">
          <cell r="AT55" t="str">
            <v>谭丽平</v>
          </cell>
        </row>
        <row r="56">
          <cell r="E56">
            <v>50</v>
          </cell>
          <cell r="F56">
            <v>246060</v>
          </cell>
        </row>
        <row r="57">
          <cell r="E57">
            <v>0</v>
          </cell>
        </row>
        <row r="57">
          <cell r="AJ57">
            <v>0</v>
          </cell>
        </row>
        <row r="58">
          <cell r="P58">
            <v>41477.76</v>
          </cell>
          <cell r="Q58">
            <v>0</v>
          </cell>
          <cell r="R58">
            <v>0</v>
          </cell>
          <cell r="S58">
            <v>1814.7</v>
          </cell>
          <cell r="T58">
            <v>0</v>
          </cell>
          <cell r="U58">
            <v>23619.84</v>
          </cell>
          <cell r="V58">
            <v>0</v>
          </cell>
          <cell r="W58">
            <v>3110.88</v>
          </cell>
          <cell r="X58">
            <v>0</v>
          </cell>
        </row>
        <row r="58">
          <cell r="Z58">
            <v>0</v>
          </cell>
          <cell r="AA58">
            <v>70023.18</v>
          </cell>
          <cell r="AB58">
            <v>20738.88</v>
          </cell>
          <cell r="AC58">
            <v>0</v>
          </cell>
          <cell r="AD58">
            <v>777.66</v>
          </cell>
          <cell r="AE58">
            <v>0</v>
          </cell>
          <cell r="AF58">
            <v>5429.84</v>
          </cell>
          <cell r="AG58">
            <v>0</v>
          </cell>
        </row>
        <row r="58">
          <cell r="AI58">
            <v>750</v>
          </cell>
          <cell r="AJ58">
            <v>27696.38</v>
          </cell>
          <cell r="AK58">
            <v>97719.56</v>
          </cell>
          <cell r="AL58" t="str">
            <v>当月工资中扣除当月社保</v>
          </cell>
        </row>
        <row r="60">
          <cell r="B60" t="str">
            <v>史双宇</v>
          </cell>
          <cell r="C60" t="str">
            <v>男</v>
          </cell>
          <cell r="D60" t="str">
            <v>430321199107192217</v>
          </cell>
          <cell r="E60">
            <v>45573</v>
          </cell>
        </row>
        <row r="60">
          <cell r="J60">
            <v>4308</v>
          </cell>
          <cell r="K60">
            <v>4308</v>
          </cell>
          <cell r="L60">
            <v>4027</v>
          </cell>
          <cell r="M60">
            <v>4308</v>
          </cell>
        </row>
        <row r="60">
          <cell r="O60">
            <v>150</v>
          </cell>
          <cell r="P60">
            <v>689.28</v>
          </cell>
        </row>
        <row r="60">
          <cell r="S60">
            <v>30.16</v>
          </cell>
        </row>
        <row r="60">
          <cell r="U60">
            <v>350.35</v>
          </cell>
        </row>
        <row r="60">
          <cell r="W60">
            <v>90.47</v>
          </cell>
        </row>
        <row r="60">
          <cell r="AA60">
            <v>1160.26</v>
          </cell>
        </row>
        <row r="60">
          <cell r="AJ60">
            <v>0</v>
          </cell>
          <cell r="AK60">
            <v>1160.26</v>
          </cell>
        </row>
        <row r="60">
          <cell r="AM60" t="str">
            <v>湖南诚展</v>
          </cell>
          <cell r="AN60" t="str">
            <v>劳务工</v>
          </cell>
          <cell r="AO60" t="str">
            <v>湖南诚展</v>
          </cell>
          <cell r="AP60">
            <v>29</v>
          </cell>
          <cell r="AQ60">
            <v>0</v>
          </cell>
          <cell r="AR60" t="e">
            <v>#N/A</v>
          </cell>
        </row>
        <row r="60">
          <cell r="AT60" t="str">
            <v>史双宇</v>
          </cell>
        </row>
        <row r="61">
          <cell r="B61" t="str">
            <v>谢桂华</v>
          </cell>
          <cell r="C61" t="str">
            <v>女</v>
          </cell>
          <cell r="D61" t="str">
            <v>430203197507056022</v>
          </cell>
          <cell r="E61">
            <v>45579</v>
          </cell>
        </row>
        <row r="61">
          <cell r="J61">
            <v>4308</v>
          </cell>
          <cell r="K61">
            <v>4308</v>
          </cell>
          <cell r="L61">
            <v>4027</v>
          </cell>
          <cell r="M61">
            <v>4308</v>
          </cell>
        </row>
        <row r="61">
          <cell r="O61">
            <v>150</v>
          </cell>
          <cell r="P61">
            <v>689.28</v>
          </cell>
        </row>
        <row r="61">
          <cell r="S61">
            <v>30.16</v>
          </cell>
        </row>
        <row r="61">
          <cell r="U61">
            <v>350.35</v>
          </cell>
        </row>
        <row r="61">
          <cell r="W61">
            <v>90.47</v>
          </cell>
        </row>
        <row r="61">
          <cell r="AA61">
            <v>1160.26</v>
          </cell>
        </row>
        <row r="61">
          <cell r="AJ61">
            <v>0</v>
          </cell>
          <cell r="AK61">
            <v>1160.26</v>
          </cell>
        </row>
        <row r="61">
          <cell r="AM61" t="str">
            <v>湖南诚展</v>
          </cell>
          <cell r="AN61" t="str">
            <v>劳务工</v>
          </cell>
          <cell r="AO61" t="str">
            <v>湖南诚展</v>
          </cell>
          <cell r="AP61">
            <v>28</v>
          </cell>
          <cell r="AQ61">
            <v>0</v>
          </cell>
          <cell r="AR61" t="e">
            <v>#N/A</v>
          </cell>
        </row>
        <row r="61">
          <cell r="AT61" t="str">
            <v>谢桂华</v>
          </cell>
        </row>
        <row r="62">
          <cell r="B62" t="str">
            <v>张忠宝</v>
          </cell>
          <cell r="C62" t="str">
            <v>女</v>
          </cell>
          <cell r="D62" t="str">
            <v>430223200502118722</v>
          </cell>
          <cell r="E62">
            <v>45579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30</v>
          </cell>
          <cell r="AQ62">
            <v>0</v>
          </cell>
          <cell r="AR62" t="e">
            <v>#N/A</v>
          </cell>
        </row>
        <row r="62">
          <cell r="AT62" t="str">
            <v>张忠宝</v>
          </cell>
        </row>
        <row r="63">
          <cell r="B63" t="str">
            <v>唐亮</v>
          </cell>
          <cell r="C63" t="str">
            <v>男</v>
          </cell>
          <cell r="D63" t="str">
            <v>430211199810151814</v>
          </cell>
          <cell r="E63">
            <v>45587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str">
            <v>湖南诚展</v>
          </cell>
          <cell r="AP63">
            <v>30</v>
          </cell>
          <cell r="AQ63">
            <v>0</v>
          </cell>
          <cell r="AR63" t="e">
            <v>#N/A</v>
          </cell>
        </row>
        <row r="63">
          <cell r="AT63" t="str">
            <v>唐亮</v>
          </cell>
        </row>
        <row r="64">
          <cell r="B64" t="str">
            <v>李需</v>
          </cell>
          <cell r="C64" t="str">
            <v>男</v>
          </cell>
          <cell r="D64" t="str">
            <v>513021198108216753</v>
          </cell>
          <cell r="E64">
            <v>45587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4">
          <cell r="AA64">
            <v>1160.26</v>
          </cell>
        </row>
        <row r="64">
          <cell r="AJ64">
            <v>0</v>
          </cell>
          <cell r="AK64">
            <v>1160.26</v>
          </cell>
        </row>
        <row r="64">
          <cell r="AM64" t="str">
            <v>湖南诚展</v>
          </cell>
          <cell r="AN64" t="str">
            <v>劳务工</v>
          </cell>
          <cell r="AO64" t="str">
            <v>湖南诚展</v>
          </cell>
          <cell r="AP64">
            <v>31</v>
          </cell>
          <cell r="AQ64">
            <v>0</v>
          </cell>
          <cell r="AR64" t="e">
            <v>#N/A</v>
          </cell>
        </row>
        <row r="64">
          <cell r="AT64" t="str">
            <v>李需</v>
          </cell>
        </row>
        <row r="65">
          <cell r="B65" t="str">
            <v>李力争</v>
          </cell>
          <cell r="C65" t="str">
            <v>男</v>
          </cell>
          <cell r="D65" t="str">
            <v>430921198610175770</v>
          </cell>
          <cell r="E65">
            <v>45591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5">
          <cell r="W65">
            <v>90.47</v>
          </cell>
        </row>
        <row r="65">
          <cell r="AA65">
            <v>1160.26</v>
          </cell>
        </row>
        <row r="65">
          <cell r="AJ65">
            <v>0</v>
          </cell>
          <cell r="AK65">
            <v>1160.26</v>
          </cell>
        </row>
        <row r="65">
          <cell r="AM65" t="str">
            <v>湖南诚展</v>
          </cell>
          <cell r="AN65" t="str">
            <v>劳务工</v>
          </cell>
          <cell r="AO65" t="str">
            <v>湖南诚展</v>
          </cell>
          <cell r="AP65">
            <v>26.8</v>
          </cell>
          <cell r="AQ65">
            <v>0</v>
          </cell>
          <cell r="AR65" t="e">
            <v>#N/A</v>
          </cell>
        </row>
        <row r="65">
          <cell r="AT65" t="str">
            <v>李力争</v>
          </cell>
        </row>
        <row r="66">
          <cell r="B66" t="str">
            <v>王明</v>
          </cell>
          <cell r="C66" t="str">
            <v>男</v>
          </cell>
          <cell r="D66" t="str">
            <v>43028119761104627X</v>
          </cell>
          <cell r="E66">
            <v>45637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 t="str">
            <v>劳务工</v>
          </cell>
          <cell r="AO66" t="str">
            <v>湖南诚展</v>
          </cell>
          <cell r="AP66">
            <v>27</v>
          </cell>
          <cell r="AQ66" t="str">
            <v>2025/9/3退回</v>
          </cell>
          <cell r="AR66" t="e">
            <v>#N/A</v>
          </cell>
        </row>
        <row r="66">
          <cell r="AT66" t="str">
            <v>王明</v>
          </cell>
        </row>
        <row r="67">
          <cell r="B67" t="str">
            <v>谭金祥</v>
          </cell>
          <cell r="C67" t="str">
            <v>男</v>
          </cell>
          <cell r="D67" t="str">
            <v>430221197702135618</v>
          </cell>
          <cell r="E67">
            <v>45643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</row>
        <row r="67">
          <cell r="AM67" t="str">
            <v>湖南诚展</v>
          </cell>
          <cell r="AN67" t="str">
            <v>劳务工</v>
          </cell>
          <cell r="AO67" t="str">
            <v>湖南诚展</v>
          </cell>
          <cell r="AP67">
            <v>29</v>
          </cell>
          <cell r="AQ67">
            <v>0</v>
          </cell>
          <cell r="AR67" t="e">
            <v>#N/A</v>
          </cell>
        </row>
        <row r="67">
          <cell r="AT67" t="str">
            <v>谭金祥</v>
          </cell>
        </row>
        <row r="68">
          <cell r="B68" t="str">
            <v>黄龙</v>
          </cell>
          <cell r="C68" t="str">
            <v>男</v>
          </cell>
          <cell r="D68" t="str">
            <v>430221199404100811</v>
          </cell>
          <cell r="E68">
            <v>45677</v>
          </cell>
        </row>
        <row r="68">
          <cell r="O68">
            <v>150</v>
          </cell>
        </row>
        <row r="68">
          <cell r="W68">
            <v>180</v>
          </cell>
        </row>
        <row r="68">
          <cell r="AA68">
            <v>180</v>
          </cell>
        </row>
        <row r="68">
          <cell r="AJ68">
            <v>0</v>
          </cell>
          <cell r="AK68">
            <v>180</v>
          </cell>
        </row>
        <row r="68">
          <cell r="AM68" t="str">
            <v>湖南诚展</v>
          </cell>
          <cell r="AN68" t="str">
            <v>合同工</v>
          </cell>
          <cell r="AO68" t="str">
            <v>光华荣昌</v>
          </cell>
          <cell r="AP68">
            <v>28</v>
          </cell>
          <cell r="AQ68">
            <v>0</v>
          </cell>
          <cell r="AR68" t="e">
            <v>#N/A</v>
          </cell>
        </row>
        <row r="68">
          <cell r="AT68" t="str">
            <v>黄龙</v>
          </cell>
        </row>
        <row r="69">
          <cell r="B69" t="str">
            <v>李水平</v>
          </cell>
          <cell r="C69" t="str">
            <v>男</v>
          </cell>
          <cell r="D69" t="str">
            <v>430211200306280014</v>
          </cell>
          <cell r="E69">
            <v>45693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27.5</v>
          </cell>
          <cell r="AQ69">
            <v>0</v>
          </cell>
          <cell r="AR69" t="e">
            <v>#N/A</v>
          </cell>
        </row>
        <row r="69">
          <cell r="AT69" t="str">
            <v>李水平</v>
          </cell>
        </row>
        <row r="70">
          <cell r="B70" t="str">
            <v>吴明贵</v>
          </cell>
          <cell r="C70" t="str">
            <v>男</v>
          </cell>
          <cell r="D70" t="str">
            <v>430221197510122919</v>
          </cell>
          <cell r="E70">
            <v>45703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0">
          <cell r="AA70">
            <v>1160.26</v>
          </cell>
        </row>
        <row r="70">
          <cell r="AJ70">
            <v>0</v>
          </cell>
          <cell r="AK70">
            <v>1160.26</v>
          </cell>
        </row>
        <row r="70">
          <cell r="AM70" t="str">
            <v>湖南诚展</v>
          </cell>
          <cell r="AN70" t="str">
            <v>劳务工</v>
          </cell>
          <cell r="AO70" t="str">
            <v>湖南诚展</v>
          </cell>
          <cell r="AP70">
            <v>29</v>
          </cell>
          <cell r="AQ70">
            <v>0</v>
          </cell>
          <cell r="AR70" t="e">
            <v>#N/A</v>
          </cell>
        </row>
        <row r="70">
          <cell r="AT70" t="str">
            <v>吴明贵</v>
          </cell>
        </row>
        <row r="71">
          <cell r="B71" t="str">
            <v>刘红勇</v>
          </cell>
          <cell r="C71" t="str">
            <v>男</v>
          </cell>
          <cell r="D71" t="str">
            <v>430219197504140713</v>
          </cell>
          <cell r="E71">
            <v>45717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1">
          <cell r="AA71">
            <v>1160.26</v>
          </cell>
        </row>
        <row r="71">
          <cell r="AJ71">
            <v>0</v>
          </cell>
          <cell r="AK71">
            <v>1160.26</v>
          </cell>
        </row>
        <row r="71">
          <cell r="AM71" t="str">
            <v>湖南诚展</v>
          </cell>
          <cell r="AN71" t="str">
            <v>劳务工</v>
          </cell>
          <cell r="AO71" t="e">
            <v>#N/A</v>
          </cell>
          <cell r="AP71">
            <v>11.5</v>
          </cell>
          <cell r="AQ71" t="str">
            <v>2025/8/18退回</v>
          </cell>
          <cell r="AR71" t="e">
            <v>#N/A</v>
          </cell>
        </row>
        <row r="71">
          <cell r="AT71" t="str">
            <v>刘红勇</v>
          </cell>
        </row>
        <row r="72">
          <cell r="B72" t="str">
            <v>刘顺新</v>
          </cell>
          <cell r="C72" t="str">
            <v>男</v>
          </cell>
          <cell r="D72" t="str">
            <v>430225197612171530</v>
          </cell>
          <cell r="E72">
            <v>45722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2">
          <cell r="W72">
            <v>90.47</v>
          </cell>
        </row>
        <row r="72">
          <cell r="AA72">
            <v>1160.26</v>
          </cell>
        </row>
        <row r="72">
          <cell r="AJ72">
            <v>0</v>
          </cell>
          <cell r="AK72">
            <v>1160.26</v>
          </cell>
        </row>
        <row r="72">
          <cell r="AM72" t="str">
            <v>湖南诚展</v>
          </cell>
          <cell r="AN72" t="str">
            <v>劳务工</v>
          </cell>
          <cell r="AO72" t="str">
            <v>湖南诚展</v>
          </cell>
          <cell r="AP72">
            <v>27</v>
          </cell>
          <cell r="AQ72">
            <v>0</v>
          </cell>
          <cell r="AR72" t="e">
            <v>#N/A</v>
          </cell>
        </row>
        <row r="72">
          <cell r="AT72" t="str">
            <v>刘顺新</v>
          </cell>
        </row>
        <row r="73">
          <cell r="B73" t="str">
            <v>龙意倩</v>
          </cell>
          <cell r="C73" t="str">
            <v>男</v>
          </cell>
          <cell r="D73" t="str">
            <v>430304199809301776</v>
          </cell>
          <cell r="E73">
            <v>45727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3">
          <cell r="W73">
            <v>90.47</v>
          </cell>
        </row>
        <row r="73">
          <cell r="AA73">
            <v>1160.26</v>
          </cell>
        </row>
        <row r="73">
          <cell r="AJ73">
            <v>0</v>
          </cell>
          <cell r="AK73">
            <v>1160.26</v>
          </cell>
        </row>
        <row r="73">
          <cell r="AM73" t="str">
            <v>湖南诚展</v>
          </cell>
          <cell r="AN73" t="str">
            <v>劳务工</v>
          </cell>
          <cell r="AO73" t="str">
            <v>湖南诚展</v>
          </cell>
          <cell r="AP73">
            <v>29</v>
          </cell>
          <cell r="AQ73">
            <v>0</v>
          </cell>
          <cell r="AR73" t="e">
            <v>#N/A</v>
          </cell>
        </row>
        <row r="73">
          <cell r="AT73" t="str">
            <v>龙意倩</v>
          </cell>
        </row>
        <row r="74">
          <cell r="B74" t="str">
            <v>佘军</v>
          </cell>
          <cell r="C74" t="str">
            <v>男</v>
          </cell>
          <cell r="D74" t="str">
            <v>430482200105078094</v>
          </cell>
          <cell r="E74">
            <v>45732</v>
          </cell>
        </row>
        <row r="74">
          <cell r="J74">
            <v>4308</v>
          </cell>
          <cell r="K74">
            <v>4308</v>
          </cell>
          <cell r="L74">
            <v>4027</v>
          </cell>
          <cell r="M74">
            <v>4308</v>
          </cell>
        </row>
        <row r="74">
          <cell r="O74">
            <v>150</v>
          </cell>
          <cell r="P74">
            <v>689.28</v>
          </cell>
        </row>
        <row r="74">
          <cell r="S74">
            <v>30.16</v>
          </cell>
        </row>
        <row r="74">
          <cell r="U74">
            <v>350.35</v>
          </cell>
        </row>
        <row r="74">
          <cell r="W74">
            <v>90.47</v>
          </cell>
        </row>
        <row r="74">
          <cell r="AA74">
            <v>1160.26</v>
          </cell>
        </row>
        <row r="74">
          <cell r="AJ74">
            <v>0</v>
          </cell>
          <cell r="AK74">
            <v>1160.26</v>
          </cell>
        </row>
        <row r="74">
          <cell r="AM74" t="str">
            <v>湖南诚展</v>
          </cell>
          <cell r="AN74" t="str">
            <v>劳务工</v>
          </cell>
          <cell r="AO74" t="str">
            <v>湖南诚展</v>
          </cell>
          <cell r="AP74">
            <v>31</v>
          </cell>
          <cell r="AQ74">
            <v>0</v>
          </cell>
          <cell r="AR74" t="e">
            <v>#N/A</v>
          </cell>
        </row>
        <row r="74">
          <cell r="AT74" t="str">
            <v>佘军</v>
          </cell>
        </row>
        <row r="75">
          <cell r="B75" t="str">
            <v>陶勇军</v>
          </cell>
          <cell r="C75" t="str">
            <v>男</v>
          </cell>
          <cell r="D75" t="str">
            <v>430202199107291018</v>
          </cell>
          <cell r="E75">
            <v>45733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5">
          <cell r="W75">
            <v>90.47</v>
          </cell>
        </row>
        <row r="75">
          <cell r="AA75">
            <v>1160.26</v>
          </cell>
        </row>
        <row r="75">
          <cell r="AJ75">
            <v>0</v>
          </cell>
          <cell r="AK75">
            <v>1160.26</v>
          </cell>
        </row>
        <row r="75">
          <cell r="AM75" t="str">
            <v>湖南诚展</v>
          </cell>
          <cell r="AN75" t="str">
            <v>劳务工</v>
          </cell>
          <cell r="AO75" t="str">
            <v>湖南诚展</v>
          </cell>
          <cell r="AP75">
            <v>30</v>
          </cell>
          <cell r="AQ75">
            <v>0</v>
          </cell>
          <cell r="AR75" t="e">
            <v>#N/A</v>
          </cell>
        </row>
        <row r="75">
          <cell r="AT75" t="str">
            <v>陶勇军</v>
          </cell>
        </row>
        <row r="76">
          <cell r="B76" t="str">
            <v>诸葛启发</v>
          </cell>
          <cell r="C76" t="str">
            <v>男</v>
          </cell>
          <cell r="D76" t="str">
            <v>430281199202126294</v>
          </cell>
          <cell r="E76">
            <v>45734</v>
          </cell>
        </row>
        <row r="76">
          <cell r="O76">
            <v>150</v>
          </cell>
        </row>
        <row r="76">
          <cell r="W76">
            <v>180</v>
          </cell>
        </row>
        <row r="76">
          <cell r="AA76">
            <v>180</v>
          </cell>
        </row>
        <row r="76">
          <cell r="AJ76">
            <v>0</v>
          </cell>
          <cell r="AK76">
            <v>180</v>
          </cell>
        </row>
        <row r="76">
          <cell r="AM76" t="str">
            <v>湖南诚展</v>
          </cell>
          <cell r="AN76" t="str">
            <v>劳务工</v>
          </cell>
          <cell r="AO76" t="e">
            <v>#N/A</v>
          </cell>
          <cell r="AP76">
            <v>4</v>
          </cell>
          <cell r="AQ76" t="str">
            <v>2025/8/6退回</v>
          </cell>
          <cell r="AR76" t="e">
            <v>#N/A</v>
          </cell>
        </row>
        <row r="76">
          <cell r="AT76" t="str">
            <v>诸葛启发</v>
          </cell>
        </row>
        <row r="77">
          <cell r="B77" t="str">
            <v>曾李文</v>
          </cell>
          <cell r="C77" t="str">
            <v>男</v>
          </cell>
          <cell r="D77" t="str">
            <v>431322200711070470</v>
          </cell>
          <cell r="E77">
            <v>45745</v>
          </cell>
        </row>
        <row r="77">
          <cell r="J77">
            <v>4308</v>
          </cell>
          <cell r="K77">
            <v>4308</v>
          </cell>
          <cell r="L77">
            <v>4053</v>
          </cell>
          <cell r="M77">
            <v>4308</v>
          </cell>
        </row>
        <row r="77">
          <cell r="O77">
            <v>60</v>
          </cell>
          <cell r="P77">
            <v>689.28</v>
          </cell>
        </row>
        <row r="77">
          <cell r="S77">
            <v>30.16</v>
          </cell>
        </row>
        <row r="77">
          <cell r="U77">
            <v>352.61</v>
          </cell>
        </row>
        <row r="77">
          <cell r="W77">
            <v>90.47</v>
          </cell>
        </row>
        <row r="77">
          <cell r="AA77">
            <v>1162.52</v>
          </cell>
          <cell r="AB77">
            <v>344.64</v>
          </cell>
        </row>
        <row r="77">
          <cell r="AD77">
            <v>12.92</v>
          </cell>
        </row>
        <row r="77">
          <cell r="AF77">
            <v>81.06</v>
          </cell>
        </row>
        <row r="77">
          <cell r="AI77">
            <v>15</v>
          </cell>
          <cell r="AJ77">
            <v>453.62</v>
          </cell>
          <cell r="AK77">
            <v>1616.14</v>
          </cell>
        </row>
        <row r="77">
          <cell r="AM77" t="str">
            <v>湖南诚展</v>
          </cell>
          <cell r="AN77" t="str">
            <v>劳务工</v>
          </cell>
          <cell r="AO77" t="e">
            <v>#N/A</v>
          </cell>
          <cell r="AP77">
            <v>17.5</v>
          </cell>
          <cell r="AQ77" t="str">
            <v>2025/9/1自离</v>
          </cell>
          <cell r="AR77" t="e">
            <v>#N/A</v>
          </cell>
        </row>
        <row r="77">
          <cell r="AT77" t="str">
            <v>曾李文</v>
          </cell>
        </row>
        <row r="78">
          <cell r="B78" t="str">
            <v>王锋卡</v>
          </cell>
          <cell r="C78" t="str">
            <v>男</v>
          </cell>
          <cell r="D78" t="str">
            <v>430219198112036276</v>
          </cell>
          <cell r="E78">
            <v>45758</v>
          </cell>
        </row>
        <row r="78">
          <cell r="J78">
            <v>4308</v>
          </cell>
          <cell r="K78">
            <v>4308</v>
          </cell>
          <cell r="L78">
            <v>4053</v>
          </cell>
          <cell r="M78">
            <v>4308</v>
          </cell>
        </row>
        <row r="78">
          <cell r="O78">
            <v>60</v>
          </cell>
          <cell r="P78">
            <v>689.28</v>
          </cell>
        </row>
        <row r="78">
          <cell r="S78">
            <v>30.16</v>
          </cell>
        </row>
        <row r="78">
          <cell r="U78">
            <v>352.61</v>
          </cell>
        </row>
        <row r="78">
          <cell r="W78">
            <v>90.47</v>
          </cell>
        </row>
        <row r="78">
          <cell r="AA78">
            <v>1162.52</v>
          </cell>
          <cell r="AB78">
            <v>344.64</v>
          </cell>
        </row>
        <row r="78">
          <cell r="AD78">
            <v>12.92</v>
          </cell>
        </row>
        <row r="78">
          <cell r="AF78">
            <v>81.06</v>
          </cell>
        </row>
        <row r="78">
          <cell r="AI78">
            <v>15</v>
          </cell>
          <cell r="AJ78">
            <v>453.62</v>
          </cell>
          <cell r="AK78">
            <v>1616.14</v>
          </cell>
        </row>
        <row r="78">
          <cell r="AM78" t="str">
            <v>湖南诚展</v>
          </cell>
          <cell r="AN78" t="str">
            <v>劳务工</v>
          </cell>
          <cell r="AO78" t="str">
            <v>诚展</v>
          </cell>
          <cell r="AP78">
            <v>20</v>
          </cell>
          <cell r="AQ78">
            <v>0</v>
          </cell>
          <cell r="AR78" t="e">
            <v>#N/A</v>
          </cell>
        </row>
        <row r="78">
          <cell r="AT78" t="str">
            <v>王锋卡</v>
          </cell>
        </row>
        <row r="79">
          <cell r="B79" t="str">
            <v>吴朗</v>
          </cell>
          <cell r="C79" t="str">
            <v>男</v>
          </cell>
          <cell r="D79" t="str">
            <v>430281200008030710</v>
          </cell>
          <cell r="E79">
            <v>45759</v>
          </cell>
        </row>
        <row r="79">
          <cell r="J79">
            <v>4308</v>
          </cell>
          <cell r="K79">
            <v>4308</v>
          </cell>
          <cell r="L79">
            <v>4053</v>
          </cell>
          <cell r="M79">
            <v>4308</v>
          </cell>
        </row>
        <row r="79">
          <cell r="O79">
            <v>60</v>
          </cell>
          <cell r="P79">
            <v>689.28</v>
          </cell>
        </row>
        <row r="79">
          <cell r="S79">
            <v>30.16</v>
          </cell>
        </row>
        <row r="79">
          <cell r="U79">
            <v>352.61</v>
          </cell>
        </row>
        <row r="79">
          <cell r="W79">
            <v>90.47</v>
          </cell>
        </row>
        <row r="79">
          <cell r="AA79">
            <v>1162.52</v>
          </cell>
          <cell r="AB79">
            <v>344.64</v>
          </cell>
        </row>
        <row r="79">
          <cell r="AD79">
            <v>12.92</v>
          </cell>
        </row>
        <row r="79">
          <cell r="AF79">
            <v>81.06</v>
          </cell>
        </row>
        <row r="79">
          <cell r="AI79">
            <v>15</v>
          </cell>
          <cell r="AJ79">
            <v>453.62</v>
          </cell>
          <cell r="AK79">
            <v>1616.14</v>
          </cell>
        </row>
        <row r="79">
          <cell r="AM79" t="str">
            <v>湖南诚展</v>
          </cell>
          <cell r="AN79" t="str">
            <v>劳务工</v>
          </cell>
          <cell r="AO79" t="str">
            <v>诚展</v>
          </cell>
          <cell r="AP79">
            <v>26</v>
          </cell>
          <cell r="AQ79">
            <v>0</v>
          </cell>
          <cell r="AR79" t="e">
            <v>#N/A</v>
          </cell>
        </row>
        <row r="79">
          <cell r="AT79" t="str">
            <v>吴朗</v>
          </cell>
        </row>
        <row r="80">
          <cell r="B80" t="str">
            <v>谭建文</v>
          </cell>
          <cell r="C80" t="str">
            <v>男</v>
          </cell>
          <cell r="D80" t="str">
            <v>422828198402103915</v>
          </cell>
          <cell r="E80">
            <v>45772</v>
          </cell>
        </row>
        <row r="80">
          <cell r="J80">
            <v>4308</v>
          </cell>
          <cell r="K80">
            <v>4308</v>
          </cell>
          <cell r="L80">
            <v>4053</v>
          </cell>
          <cell r="M80">
            <v>4308</v>
          </cell>
        </row>
        <row r="80">
          <cell r="O80">
            <v>60</v>
          </cell>
          <cell r="P80">
            <v>689.28</v>
          </cell>
        </row>
        <row r="80">
          <cell r="S80">
            <v>30.16</v>
          </cell>
        </row>
        <row r="80">
          <cell r="U80">
            <v>352.61</v>
          </cell>
        </row>
        <row r="80">
          <cell r="W80">
            <v>90.47</v>
          </cell>
        </row>
        <row r="80">
          <cell r="AA80">
            <v>1162.52</v>
          </cell>
          <cell r="AB80">
            <v>344.64</v>
          </cell>
        </row>
        <row r="80">
          <cell r="AD80">
            <v>12.92</v>
          </cell>
        </row>
        <row r="80">
          <cell r="AF80">
            <v>81.06</v>
          </cell>
        </row>
        <row r="80">
          <cell r="AI80">
            <v>15</v>
          </cell>
          <cell r="AJ80">
            <v>453.62</v>
          </cell>
          <cell r="AK80">
            <v>1616.14</v>
          </cell>
        </row>
        <row r="80">
          <cell r="AM80" t="str">
            <v>湖南诚展</v>
          </cell>
          <cell r="AN80" t="str">
            <v>劳务工</v>
          </cell>
          <cell r="AO80" t="str">
            <v>光华荣昌</v>
          </cell>
          <cell r="AP80">
            <v>24</v>
          </cell>
          <cell r="AQ80" t="str">
            <v>长沙现服</v>
          </cell>
          <cell r="AR80" t="e">
            <v>#N/A</v>
          </cell>
        </row>
        <row r="80">
          <cell r="AT80" t="str">
            <v>谭建文</v>
          </cell>
        </row>
        <row r="81">
          <cell r="B81" t="str">
            <v>伍志强</v>
          </cell>
          <cell r="C81" t="str">
            <v>男</v>
          </cell>
          <cell r="D81" t="str">
            <v>430221197903227850</v>
          </cell>
          <cell r="E81">
            <v>45774</v>
          </cell>
        </row>
        <row r="81">
          <cell r="J81">
            <v>6889</v>
          </cell>
          <cell r="K81">
            <v>6889</v>
          </cell>
          <cell r="L81">
            <v>6889</v>
          </cell>
          <cell r="M81">
            <v>6889</v>
          </cell>
        </row>
        <row r="81">
          <cell r="O81">
            <v>60</v>
          </cell>
          <cell r="P81">
            <v>1102.24</v>
          </cell>
        </row>
        <row r="81">
          <cell r="S81">
            <v>48.22</v>
          </cell>
        </row>
        <row r="81">
          <cell r="U81">
            <v>599.34</v>
          </cell>
        </row>
        <row r="81">
          <cell r="W81">
            <v>115.74</v>
          </cell>
        </row>
        <row r="81">
          <cell r="AA81">
            <v>1865.54</v>
          </cell>
          <cell r="AB81">
            <v>551.12</v>
          </cell>
        </row>
        <row r="81">
          <cell r="AD81">
            <v>20.67</v>
          </cell>
        </row>
        <row r="81">
          <cell r="AF81">
            <v>137.78</v>
          </cell>
        </row>
        <row r="81">
          <cell r="AI81">
            <v>15</v>
          </cell>
          <cell r="AJ81">
            <v>724.57</v>
          </cell>
          <cell r="AK81">
            <v>2590.11</v>
          </cell>
        </row>
        <row r="81">
          <cell r="AM81" t="str">
            <v>湖南诚展</v>
          </cell>
          <cell r="AN81" t="str">
            <v>劳务工</v>
          </cell>
          <cell r="AO81" t="str">
            <v>光华荣昌</v>
          </cell>
          <cell r="AP81">
            <v>26</v>
          </cell>
          <cell r="AQ81">
            <v>0</v>
          </cell>
          <cell r="AR81" t="e">
            <v>#N/A</v>
          </cell>
        </row>
        <row r="81">
          <cell r="AT81" t="str">
            <v>伍志强</v>
          </cell>
        </row>
        <row r="82">
          <cell r="B82" t="str">
            <v>李开阳</v>
          </cell>
          <cell r="C82" t="str">
            <v>男</v>
          </cell>
          <cell r="D82" t="str">
            <v>430221199411097112</v>
          </cell>
          <cell r="E82">
            <v>45775</v>
          </cell>
        </row>
        <row r="82">
          <cell r="O82">
            <v>60</v>
          </cell>
        </row>
        <row r="82">
          <cell r="W82">
            <v>180</v>
          </cell>
        </row>
        <row r="82">
          <cell r="AA82">
            <v>180</v>
          </cell>
        </row>
        <row r="82">
          <cell r="AJ82">
            <v>0</v>
          </cell>
          <cell r="AK82">
            <v>180</v>
          </cell>
        </row>
        <row r="82">
          <cell r="AN82" t="str">
            <v>合同工</v>
          </cell>
          <cell r="AO82" t="str">
            <v>光华荣昌</v>
          </cell>
          <cell r="AP82">
            <v>21</v>
          </cell>
          <cell r="AQ82">
            <v>0</v>
          </cell>
          <cell r="AR82" t="e">
            <v>#N/A</v>
          </cell>
        </row>
        <row r="82">
          <cell r="AT82" t="str">
            <v>李开阳</v>
          </cell>
        </row>
        <row r="83">
          <cell r="E83">
            <v>79</v>
          </cell>
        </row>
        <row r="83">
          <cell r="AJ83">
            <v>0</v>
          </cell>
        </row>
        <row r="84">
          <cell r="E84">
            <v>0</v>
          </cell>
        </row>
        <row r="84">
          <cell r="AJ84">
            <v>0</v>
          </cell>
          <cell r="AK84">
            <v>0</v>
          </cell>
        </row>
        <row r="85">
          <cell r="O85">
            <v>2910</v>
          </cell>
          <cell r="P85">
            <v>14198.56</v>
          </cell>
          <cell r="Q85">
            <v>0</v>
          </cell>
          <cell r="R85">
            <v>0</v>
          </cell>
          <cell r="S85">
            <v>621.26</v>
          </cell>
          <cell r="T85">
            <v>0</v>
          </cell>
          <cell r="U85">
            <v>7265.03</v>
          </cell>
          <cell r="V85">
            <v>0</v>
          </cell>
          <cell r="W85">
            <v>2374.67</v>
          </cell>
          <cell r="X85">
            <v>0</v>
          </cell>
        </row>
        <row r="85">
          <cell r="Z85">
            <v>0</v>
          </cell>
          <cell r="AA85">
            <v>24459.52</v>
          </cell>
          <cell r="AB85">
            <v>1929.68</v>
          </cell>
          <cell r="AC85">
            <v>0</v>
          </cell>
          <cell r="AD85">
            <v>72.35</v>
          </cell>
          <cell r="AE85">
            <v>0</v>
          </cell>
          <cell r="AF85">
            <v>462.02</v>
          </cell>
          <cell r="AG85">
            <v>0</v>
          </cell>
          <cell r="AH85">
            <v>0</v>
          </cell>
          <cell r="AI85">
            <v>75</v>
          </cell>
          <cell r="AJ85">
            <v>2539.05</v>
          </cell>
          <cell r="AK85">
            <v>26998.57</v>
          </cell>
          <cell r="AL85" t="str">
            <v>当月工资中扣除当月社保</v>
          </cell>
          <cell r="AM85">
            <v>29908.57</v>
          </cell>
        </row>
        <row r="87">
          <cell r="B87" t="str">
            <v>马凤</v>
          </cell>
          <cell r="C87" t="str">
            <v>女</v>
          </cell>
          <cell r="D87" t="str">
            <v>430321199306139048</v>
          </cell>
          <cell r="E87">
            <v>45702</v>
          </cell>
        </row>
        <row r="87">
          <cell r="J87">
            <v>4308</v>
          </cell>
          <cell r="K87">
            <v>4308</v>
          </cell>
          <cell r="L87">
            <v>4308</v>
          </cell>
          <cell r="M87">
            <v>4308</v>
          </cell>
        </row>
        <row r="87">
          <cell r="O87">
            <v>150</v>
          </cell>
          <cell r="P87">
            <v>689.3</v>
          </cell>
        </row>
        <row r="87">
          <cell r="S87">
            <v>30.16</v>
          </cell>
        </row>
        <row r="87">
          <cell r="U87">
            <v>374.8</v>
          </cell>
        </row>
        <row r="87">
          <cell r="W87">
            <v>51.7</v>
          </cell>
        </row>
        <row r="87">
          <cell r="AA87">
            <v>1145.96</v>
          </cell>
        </row>
        <row r="87">
          <cell r="AJ87">
            <v>0</v>
          </cell>
          <cell r="AK87">
            <v>1145.96</v>
          </cell>
        </row>
        <row r="87">
          <cell r="AM87" t="str">
            <v>湘潭思泉</v>
          </cell>
          <cell r="AN87" t="str">
            <v>劳务工</v>
          </cell>
          <cell r="AO87" t="str">
            <v>湘潭思泉</v>
          </cell>
          <cell r="AP87">
            <v>23</v>
          </cell>
          <cell r="AQ87">
            <v>0</v>
          </cell>
          <cell r="AR87" t="e">
            <v>#N/A</v>
          </cell>
        </row>
        <row r="87">
          <cell r="AT87" t="str">
            <v>马凤</v>
          </cell>
        </row>
        <row r="88">
          <cell r="B88" t="str">
            <v>刘俊杰</v>
          </cell>
          <cell r="C88" t="str">
            <v>男</v>
          </cell>
          <cell r="D88" t="str">
            <v>430424200310142696</v>
          </cell>
          <cell r="E88">
            <v>45726</v>
          </cell>
        </row>
        <row r="88">
          <cell r="J88">
            <v>4308</v>
          </cell>
          <cell r="K88">
            <v>4308</v>
          </cell>
          <cell r="L88">
            <v>4308</v>
          </cell>
          <cell r="M88">
            <v>4308</v>
          </cell>
        </row>
        <row r="88">
          <cell r="O88">
            <v>150</v>
          </cell>
          <cell r="P88">
            <v>689.3</v>
          </cell>
        </row>
        <row r="88">
          <cell r="S88">
            <v>30.16</v>
          </cell>
        </row>
        <row r="88">
          <cell r="U88">
            <v>374.8</v>
          </cell>
        </row>
        <row r="88">
          <cell r="W88">
            <v>51.7</v>
          </cell>
        </row>
        <row r="88">
          <cell r="AA88">
            <v>1145.96</v>
          </cell>
        </row>
        <row r="88">
          <cell r="AJ88">
            <v>0</v>
          </cell>
          <cell r="AK88">
            <v>1145.96</v>
          </cell>
        </row>
        <row r="88">
          <cell r="AM88" t="str">
            <v>湘潭思泉</v>
          </cell>
          <cell r="AN88" t="str">
            <v>劳务工</v>
          </cell>
          <cell r="AO88" t="str">
            <v>湘潭思泉</v>
          </cell>
          <cell r="AP88">
            <v>27</v>
          </cell>
          <cell r="AQ88">
            <v>0</v>
          </cell>
          <cell r="AR88" t="e">
            <v>#N/A</v>
          </cell>
        </row>
        <row r="88">
          <cell r="AT88" t="str">
            <v>刘俊杰</v>
          </cell>
        </row>
        <row r="89">
          <cell r="B89" t="str">
            <v>瞿芬</v>
          </cell>
          <cell r="C89" t="str">
            <v>女</v>
          </cell>
          <cell r="D89" t="str">
            <v>430321199103089028</v>
          </cell>
          <cell r="E89">
            <v>45726</v>
          </cell>
        </row>
        <row r="89">
          <cell r="J89">
            <v>4308</v>
          </cell>
          <cell r="K89">
            <v>4308</v>
          </cell>
          <cell r="L89">
            <v>4308</v>
          </cell>
          <cell r="M89">
            <v>4308</v>
          </cell>
        </row>
        <row r="89">
          <cell r="O89">
            <v>150</v>
          </cell>
          <cell r="P89">
            <v>689.3</v>
          </cell>
        </row>
        <row r="89">
          <cell r="S89">
            <v>30.16</v>
          </cell>
        </row>
        <row r="89">
          <cell r="U89">
            <v>374.8</v>
          </cell>
        </row>
        <row r="89">
          <cell r="W89">
            <v>51.7</v>
          </cell>
        </row>
        <row r="89">
          <cell r="AA89">
            <v>1145.96</v>
          </cell>
        </row>
        <row r="89">
          <cell r="AJ89">
            <v>0</v>
          </cell>
          <cell r="AK89">
            <v>1145.96</v>
          </cell>
        </row>
        <row r="89">
          <cell r="AM89" t="str">
            <v>湘潭思泉</v>
          </cell>
          <cell r="AN89" t="str">
            <v>劳务工</v>
          </cell>
          <cell r="AO89" t="str">
            <v>湘潭思泉</v>
          </cell>
          <cell r="AP89">
            <v>27</v>
          </cell>
          <cell r="AQ89">
            <v>0</v>
          </cell>
          <cell r="AR89" t="e">
            <v>#N/A</v>
          </cell>
        </row>
        <row r="89">
          <cell r="AT89" t="str">
            <v>瞿芬</v>
          </cell>
        </row>
        <row r="90">
          <cell r="B90" t="str">
            <v>瞿欢</v>
          </cell>
          <cell r="C90" t="str">
            <v>女</v>
          </cell>
          <cell r="D90" t="str">
            <v>430321199711089021</v>
          </cell>
          <cell r="E90">
            <v>45726</v>
          </cell>
        </row>
        <row r="90">
          <cell r="J90">
            <v>4308</v>
          </cell>
          <cell r="K90">
            <v>4308</v>
          </cell>
          <cell r="L90">
            <v>4308</v>
          </cell>
          <cell r="M90">
            <v>4308</v>
          </cell>
        </row>
        <row r="90">
          <cell r="O90">
            <v>150</v>
          </cell>
          <cell r="P90">
            <v>689.3</v>
          </cell>
        </row>
        <row r="90">
          <cell r="S90">
            <v>30.16</v>
          </cell>
        </row>
        <row r="90">
          <cell r="U90">
            <v>374.8</v>
          </cell>
        </row>
        <row r="90">
          <cell r="W90">
            <v>51.7</v>
          </cell>
        </row>
        <row r="90">
          <cell r="AA90">
            <v>1145.96</v>
          </cell>
        </row>
        <row r="90">
          <cell r="AJ90">
            <v>0</v>
          </cell>
          <cell r="AK90">
            <v>1145.96</v>
          </cell>
        </row>
        <row r="90">
          <cell r="AM90" t="str">
            <v>湘潭思泉</v>
          </cell>
          <cell r="AN90" t="str">
            <v>劳务工</v>
          </cell>
          <cell r="AO90" t="str">
            <v>湘潭思泉</v>
          </cell>
          <cell r="AP90">
            <v>29</v>
          </cell>
          <cell r="AQ90">
            <v>0</v>
          </cell>
          <cell r="AR90" t="e">
            <v>#N/A</v>
          </cell>
        </row>
        <row r="90">
          <cell r="AT90" t="str">
            <v>瞿欢</v>
          </cell>
        </row>
        <row r="91">
          <cell r="B91" t="str">
            <v>彭智勇</v>
          </cell>
          <cell r="C91" t="str">
            <v>男</v>
          </cell>
          <cell r="D91" t="str">
            <v>43042419881011101X</v>
          </cell>
          <cell r="E91">
            <v>45726</v>
          </cell>
        </row>
        <row r="91">
          <cell r="J91">
            <v>4308</v>
          </cell>
          <cell r="K91">
            <v>4308</v>
          </cell>
          <cell r="L91">
            <v>4308</v>
          </cell>
          <cell r="M91">
            <v>4308</v>
          </cell>
        </row>
        <row r="91">
          <cell r="O91">
            <v>150</v>
          </cell>
          <cell r="P91">
            <v>689.3</v>
          </cell>
        </row>
        <row r="91">
          <cell r="S91">
            <v>30.16</v>
          </cell>
        </row>
        <row r="91">
          <cell r="U91">
            <v>374.8</v>
          </cell>
        </row>
        <row r="91">
          <cell r="W91">
            <v>51.7</v>
          </cell>
        </row>
        <row r="91">
          <cell r="AA91">
            <v>1145.96</v>
          </cell>
        </row>
        <row r="91">
          <cell r="AJ91">
            <v>0</v>
          </cell>
          <cell r="AK91">
            <v>1145.96</v>
          </cell>
        </row>
        <row r="91">
          <cell r="AM91" t="str">
            <v>湘潭思泉</v>
          </cell>
          <cell r="AN91" t="str">
            <v>劳务工</v>
          </cell>
          <cell r="AO91" t="str">
            <v>湘潭思泉</v>
          </cell>
          <cell r="AP91">
            <v>28</v>
          </cell>
          <cell r="AQ91">
            <v>0</v>
          </cell>
          <cell r="AR91" t="e">
            <v>#N/A</v>
          </cell>
        </row>
        <row r="91">
          <cell r="AT91" t="str">
            <v>彭智勇</v>
          </cell>
        </row>
        <row r="92">
          <cell r="B92" t="str">
            <v>游围广</v>
          </cell>
          <cell r="C92" t="str">
            <v>男</v>
          </cell>
          <cell r="D92" t="str">
            <v>320203198309174030</v>
          </cell>
          <cell r="E92">
            <v>45743</v>
          </cell>
        </row>
        <row r="92">
          <cell r="J92">
            <v>4308</v>
          </cell>
          <cell r="K92">
            <v>4308</v>
          </cell>
          <cell r="L92">
            <v>4308</v>
          </cell>
          <cell r="M92">
            <v>4308</v>
          </cell>
        </row>
        <row r="92">
          <cell r="O92">
            <v>150</v>
          </cell>
          <cell r="P92">
            <v>689.3</v>
          </cell>
        </row>
        <row r="92">
          <cell r="S92">
            <v>30.16</v>
          </cell>
        </row>
        <row r="92">
          <cell r="U92">
            <v>374.8</v>
          </cell>
        </row>
        <row r="92">
          <cell r="W92">
            <v>51.7</v>
          </cell>
        </row>
        <row r="92">
          <cell r="AA92">
            <v>1145.96</v>
          </cell>
        </row>
        <row r="92">
          <cell r="AJ92">
            <v>0</v>
          </cell>
          <cell r="AK92">
            <v>1145.96</v>
          </cell>
        </row>
        <row r="92">
          <cell r="AM92" t="str">
            <v>湘潭思泉</v>
          </cell>
          <cell r="AN92" t="str">
            <v>劳务工</v>
          </cell>
          <cell r="AO92" t="str">
            <v>湘潭思泉</v>
          </cell>
          <cell r="AP92">
            <v>27</v>
          </cell>
          <cell r="AQ92" t="str">
            <v>2025/8/31离职</v>
          </cell>
          <cell r="AR92" t="e">
            <v>#N/A</v>
          </cell>
        </row>
        <row r="92">
          <cell r="AT92" t="str">
            <v>游围广</v>
          </cell>
        </row>
        <row r="93">
          <cell r="B93" t="str">
            <v>曾选泽</v>
          </cell>
          <cell r="C93" t="str">
            <v>男</v>
          </cell>
          <cell r="D93" t="str">
            <v>430224198810182976</v>
          </cell>
          <cell r="E93">
            <v>45758</v>
          </cell>
        </row>
        <row r="93">
          <cell r="J93">
            <v>4308</v>
          </cell>
          <cell r="K93">
            <v>4308</v>
          </cell>
          <cell r="L93">
            <v>4308</v>
          </cell>
          <cell r="M93">
            <v>4308</v>
          </cell>
        </row>
        <row r="93">
          <cell r="O93">
            <v>150</v>
          </cell>
          <cell r="P93">
            <v>689.3</v>
          </cell>
        </row>
        <row r="93">
          <cell r="S93">
            <v>30.16</v>
          </cell>
        </row>
        <row r="93">
          <cell r="U93">
            <v>374.8</v>
          </cell>
        </row>
        <row r="93">
          <cell r="W93">
            <v>51.7</v>
          </cell>
        </row>
        <row r="93">
          <cell r="AA93">
            <v>1145.96</v>
          </cell>
        </row>
        <row r="93">
          <cell r="AJ93">
            <v>0</v>
          </cell>
          <cell r="AK93">
            <v>1145.96</v>
          </cell>
        </row>
        <row r="93">
          <cell r="AM93" t="str">
            <v>湘潭思泉</v>
          </cell>
          <cell r="AN93" t="str">
            <v>劳务工</v>
          </cell>
          <cell r="AO93" t="str">
            <v>湘潭思泉</v>
          </cell>
          <cell r="AP93">
            <v>18</v>
          </cell>
          <cell r="AQ93" t="str">
            <v>2025/8/23退回</v>
          </cell>
          <cell r="AR93" t="e">
            <v>#N/A</v>
          </cell>
        </row>
        <row r="93">
          <cell r="AT93" t="str">
            <v>曾选泽</v>
          </cell>
        </row>
        <row r="94">
          <cell r="B94" t="str">
            <v>卫伟伟</v>
          </cell>
          <cell r="C94" t="str">
            <v>男</v>
          </cell>
          <cell r="D94" t="str">
            <v>421081198209275632</v>
          </cell>
          <cell r="E94">
            <v>45770</v>
          </cell>
        </row>
        <row r="94">
          <cell r="J94">
            <v>4308</v>
          </cell>
          <cell r="K94">
            <v>4308</v>
          </cell>
          <cell r="L94">
            <v>4308</v>
          </cell>
          <cell r="M94">
            <v>4308</v>
          </cell>
        </row>
        <row r="94">
          <cell r="O94">
            <v>150</v>
          </cell>
          <cell r="P94">
            <v>689.3</v>
          </cell>
        </row>
        <row r="94">
          <cell r="S94">
            <v>30.16</v>
          </cell>
        </row>
        <row r="94">
          <cell r="U94">
            <v>374.8</v>
          </cell>
        </row>
        <row r="94">
          <cell r="W94">
            <v>51.7</v>
          </cell>
        </row>
        <row r="94">
          <cell r="AA94">
            <v>1145.96</v>
          </cell>
        </row>
        <row r="94">
          <cell r="AJ94">
            <v>0</v>
          </cell>
          <cell r="AK94">
            <v>1145.96</v>
          </cell>
        </row>
        <row r="94">
          <cell r="AM94" t="str">
            <v>湘潭思泉</v>
          </cell>
          <cell r="AN94" t="str">
            <v>劳务工</v>
          </cell>
          <cell r="AO94" t="str">
            <v>湘潭思泉</v>
          </cell>
          <cell r="AP94">
            <v>28</v>
          </cell>
          <cell r="AQ94">
            <v>0</v>
          </cell>
          <cell r="AR94" t="e">
            <v>#N/A</v>
          </cell>
        </row>
        <row r="94">
          <cell r="AT94" t="str">
            <v>卫伟伟</v>
          </cell>
        </row>
        <row r="95">
          <cell r="B95" t="str">
            <v>肖军奇</v>
          </cell>
          <cell r="C95" t="str">
            <v>男</v>
          </cell>
          <cell r="D95" t="str">
            <v>432503197510307038</v>
          </cell>
          <cell r="E95">
            <v>45801</v>
          </cell>
        </row>
        <row r="95">
          <cell r="J95">
            <v>4308</v>
          </cell>
          <cell r="K95">
            <v>4308</v>
          </cell>
          <cell r="L95">
            <v>4308</v>
          </cell>
          <cell r="M95">
            <v>4308</v>
          </cell>
        </row>
        <row r="95">
          <cell r="O95">
            <v>150</v>
          </cell>
          <cell r="P95">
            <v>689.3</v>
          </cell>
        </row>
        <row r="95">
          <cell r="S95">
            <v>30.16</v>
          </cell>
        </row>
        <row r="95">
          <cell r="U95">
            <v>374.8</v>
          </cell>
        </row>
        <row r="95">
          <cell r="W95">
            <v>51.7</v>
          </cell>
        </row>
        <row r="95">
          <cell r="AA95">
            <v>1145.96</v>
          </cell>
        </row>
        <row r="95">
          <cell r="AJ95">
            <v>0</v>
          </cell>
          <cell r="AK95">
            <v>1145.96</v>
          </cell>
        </row>
        <row r="95">
          <cell r="AM95" t="str">
            <v>湘潭思泉</v>
          </cell>
          <cell r="AN95" t="str">
            <v>劳务工</v>
          </cell>
          <cell r="AO95" t="str">
            <v>湘潭思泉</v>
          </cell>
          <cell r="AP95">
            <v>30</v>
          </cell>
          <cell r="AQ95">
            <v>0</v>
          </cell>
          <cell r="AR95" t="e">
            <v>#N/A</v>
          </cell>
        </row>
        <row r="95">
          <cell r="AT95" t="str">
            <v>肖军奇</v>
          </cell>
        </row>
        <row r="96">
          <cell r="B96" t="str">
            <v>陈波</v>
          </cell>
          <cell r="C96" t="str">
            <v>男</v>
          </cell>
          <cell r="D96" t="str">
            <v>430424198111062335</v>
          </cell>
          <cell r="E96">
            <v>45804</v>
          </cell>
        </row>
        <row r="96">
          <cell r="O96">
            <v>150</v>
          </cell>
        </row>
        <row r="96">
          <cell r="W96">
            <v>75</v>
          </cell>
        </row>
        <row r="96">
          <cell r="AA96">
            <v>75</v>
          </cell>
        </row>
        <row r="96">
          <cell r="AJ96">
            <v>0</v>
          </cell>
          <cell r="AK96">
            <v>75</v>
          </cell>
        </row>
        <row r="96">
          <cell r="AM96" t="str">
            <v>湘潭思泉</v>
          </cell>
          <cell r="AN96" t="str">
            <v>劳务工</v>
          </cell>
          <cell r="AO96" t="e">
            <v>#N/A</v>
          </cell>
          <cell r="AP96">
            <v>3</v>
          </cell>
          <cell r="AQ96" t="str">
            <v>2025/8/6离职</v>
          </cell>
          <cell r="AR96" t="e">
            <v>#N/A</v>
          </cell>
        </row>
        <row r="96">
          <cell r="AT96" t="str">
            <v>陈波</v>
          </cell>
        </row>
        <row r="97">
          <cell r="B97" t="str">
            <v>刘爱国</v>
          </cell>
          <cell r="C97" t="str">
            <v>男</v>
          </cell>
          <cell r="D97" t="str">
            <v>43028119760318391X</v>
          </cell>
          <cell r="E97">
            <v>45805</v>
          </cell>
        </row>
        <row r="97">
          <cell r="J97">
            <v>4308</v>
          </cell>
          <cell r="K97">
            <v>4308</v>
          </cell>
          <cell r="L97">
            <v>4308</v>
          </cell>
          <cell r="M97">
            <v>4308</v>
          </cell>
        </row>
        <row r="97">
          <cell r="O97">
            <v>150</v>
          </cell>
          <cell r="P97">
            <v>689.3</v>
          </cell>
        </row>
        <row r="97">
          <cell r="S97">
            <v>30.16</v>
          </cell>
        </row>
        <row r="97">
          <cell r="U97">
            <v>374.8</v>
          </cell>
        </row>
        <row r="97">
          <cell r="W97">
            <v>51.7</v>
          </cell>
        </row>
        <row r="97">
          <cell r="AA97">
            <v>1145.96</v>
          </cell>
        </row>
        <row r="97">
          <cell r="AJ97">
            <v>0</v>
          </cell>
          <cell r="AK97">
            <v>1145.96</v>
          </cell>
        </row>
        <row r="97">
          <cell r="AM97" t="str">
            <v>湘潭思泉</v>
          </cell>
          <cell r="AN97" t="str">
            <v>劳务工</v>
          </cell>
          <cell r="AO97" t="str">
            <v>湘潭思泉</v>
          </cell>
          <cell r="AP97">
            <v>29</v>
          </cell>
          <cell r="AQ97">
            <v>0</v>
          </cell>
          <cell r="AR97" t="e">
            <v>#N/A</v>
          </cell>
        </row>
        <row r="97">
          <cell r="AT97" t="str">
            <v>刘爱国</v>
          </cell>
        </row>
        <row r="98">
          <cell r="B98" t="str">
            <v>蔡建兵</v>
          </cell>
          <cell r="C98" t="str">
            <v>男</v>
          </cell>
          <cell r="D98" t="str">
            <v>430202200311136619</v>
          </cell>
          <cell r="E98">
            <v>45813</v>
          </cell>
        </row>
        <row r="98">
          <cell r="J98">
            <v>4308</v>
          </cell>
          <cell r="K98">
            <v>4308</v>
          </cell>
          <cell r="L98">
            <v>4308</v>
          </cell>
          <cell r="M98">
            <v>4308</v>
          </cell>
        </row>
        <row r="98">
          <cell r="O98">
            <v>150</v>
          </cell>
          <cell r="P98">
            <v>689.3</v>
          </cell>
        </row>
        <row r="98">
          <cell r="S98">
            <v>30.16</v>
          </cell>
        </row>
        <row r="98">
          <cell r="U98">
            <v>374.8</v>
          </cell>
        </row>
        <row r="98">
          <cell r="W98">
            <v>51.7</v>
          </cell>
        </row>
        <row r="98">
          <cell r="AA98">
            <v>1145.96</v>
          </cell>
        </row>
        <row r="98">
          <cell r="AJ98">
            <v>0</v>
          </cell>
          <cell r="AK98">
            <v>1145.96</v>
          </cell>
        </row>
        <row r="98">
          <cell r="AM98" t="str">
            <v>湘潭思泉</v>
          </cell>
          <cell r="AN98" t="str">
            <v>劳务工</v>
          </cell>
          <cell r="AO98" t="str">
            <v>湘潭思泉</v>
          </cell>
          <cell r="AP98">
            <v>30</v>
          </cell>
          <cell r="AQ98">
            <v>0</v>
          </cell>
          <cell r="AR98" t="e">
            <v>#N/A</v>
          </cell>
        </row>
        <row r="98">
          <cell r="AT98" t="str">
            <v>蔡建兵</v>
          </cell>
        </row>
        <row r="99">
          <cell r="B99" t="str">
            <v>李先文</v>
          </cell>
          <cell r="C99" t="str">
            <v>男</v>
          </cell>
          <cell r="D99" t="str">
            <v>4302231972015839X</v>
          </cell>
          <cell r="E99">
            <v>45814</v>
          </cell>
        </row>
        <row r="99">
          <cell r="J99">
            <v>4308</v>
          </cell>
          <cell r="K99">
            <v>4308</v>
          </cell>
          <cell r="L99">
            <v>4308</v>
          </cell>
          <cell r="M99">
            <v>4308</v>
          </cell>
        </row>
        <row r="99">
          <cell r="O99">
            <v>150</v>
          </cell>
          <cell r="P99">
            <v>689.3</v>
          </cell>
        </row>
        <row r="99">
          <cell r="S99">
            <v>30.16</v>
          </cell>
        </row>
        <row r="99">
          <cell r="U99">
            <v>374.8</v>
          </cell>
        </row>
        <row r="99">
          <cell r="W99">
            <v>51.7</v>
          </cell>
        </row>
        <row r="99">
          <cell r="AA99">
            <v>1145.96</v>
          </cell>
        </row>
        <row r="99">
          <cell r="AJ99">
            <v>0</v>
          </cell>
          <cell r="AK99">
            <v>1145.96</v>
          </cell>
        </row>
        <row r="99">
          <cell r="AM99" t="str">
            <v>湘潭思泉</v>
          </cell>
          <cell r="AN99" t="str">
            <v>劳务工</v>
          </cell>
          <cell r="AO99" t="str">
            <v>湘潭思泉</v>
          </cell>
          <cell r="AP99">
            <v>24.5</v>
          </cell>
          <cell r="AQ99">
            <v>0</v>
          </cell>
          <cell r="AR99" t="e">
            <v>#N/A</v>
          </cell>
        </row>
        <row r="99">
          <cell r="AT99" t="str">
            <v>李先文</v>
          </cell>
        </row>
        <row r="100">
          <cell r="B100" t="str">
            <v>张波滔</v>
          </cell>
          <cell r="C100" t="str">
            <v>男</v>
          </cell>
          <cell r="D100" t="str">
            <v>430221198009308132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4308</v>
          </cell>
          <cell r="M100">
            <v>4308</v>
          </cell>
        </row>
        <row r="100">
          <cell r="O100">
            <v>150</v>
          </cell>
          <cell r="P100">
            <v>689.3</v>
          </cell>
        </row>
        <row r="100">
          <cell r="S100">
            <v>30.16</v>
          </cell>
        </row>
        <row r="100">
          <cell r="U100">
            <v>374.8</v>
          </cell>
        </row>
        <row r="100">
          <cell r="W100">
            <v>51.7</v>
          </cell>
        </row>
        <row r="100">
          <cell r="AA100">
            <v>1145.96</v>
          </cell>
        </row>
        <row r="100">
          <cell r="AJ100">
            <v>0</v>
          </cell>
          <cell r="AK100">
            <v>1145.96</v>
          </cell>
        </row>
        <row r="100">
          <cell r="AM100" t="str">
            <v>湘潭思泉</v>
          </cell>
          <cell r="AN100" t="str">
            <v>劳务工</v>
          </cell>
          <cell r="AO100" t="str">
            <v>湘潭思泉</v>
          </cell>
          <cell r="AP100">
            <v>28</v>
          </cell>
          <cell r="AQ100">
            <v>0</v>
          </cell>
          <cell r="AR100" t="e">
            <v>#N/A</v>
          </cell>
        </row>
        <row r="100">
          <cell r="AT100" t="str">
            <v>张波滔</v>
          </cell>
        </row>
        <row r="101">
          <cell r="B101" t="str">
            <v>谭哲</v>
          </cell>
          <cell r="C101" t="str">
            <v>男</v>
          </cell>
          <cell r="D101" t="str">
            <v>430221197804290010</v>
          </cell>
          <cell r="E101">
            <v>45825</v>
          </cell>
        </row>
        <row r="101">
          <cell r="J101">
            <v>4308</v>
          </cell>
          <cell r="K101">
            <v>4308</v>
          </cell>
          <cell r="L101">
            <v>4308</v>
          </cell>
          <cell r="M101">
            <v>4308</v>
          </cell>
        </row>
        <row r="101">
          <cell r="O101">
            <v>150</v>
          </cell>
          <cell r="P101">
            <v>689.3</v>
          </cell>
        </row>
        <row r="101">
          <cell r="S101">
            <v>30.16</v>
          </cell>
        </row>
        <row r="101">
          <cell r="U101">
            <v>374.8</v>
          </cell>
        </row>
        <row r="101">
          <cell r="W101">
            <v>51.7</v>
          </cell>
        </row>
        <row r="101">
          <cell r="AA101">
            <v>1145.96</v>
          </cell>
        </row>
        <row r="101">
          <cell r="AJ101">
            <v>0</v>
          </cell>
          <cell r="AK101">
            <v>1145.96</v>
          </cell>
        </row>
        <row r="101">
          <cell r="AM101" t="str">
            <v>湘潭思泉</v>
          </cell>
          <cell r="AN101" t="str">
            <v>劳务工</v>
          </cell>
          <cell r="AO101" t="str">
            <v>湘潭思泉</v>
          </cell>
          <cell r="AP101">
            <v>25.5</v>
          </cell>
          <cell r="AQ101" t="str">
            <v>2025/9/3退回</v>
          </cell>
          <cell r="AR101" t="e">
            <v>#N/A</v>
          </cell>
        </row>
        <row r="101">
          <cell r="AT101" t="str">
            <v>谭哲</v>
          </cell>
        </row>
        <row r="102">
          <cell r="B102" t="str">
            <v>王攀</v>
          </cell>
          <cell r="C102" t="str">
            <v>男</v>
          </cell>
          <cell r="D102" t="str">
            <v>430921200304261777</v>
          </cell>
          <cell r="E102">
            <v>45825</v>
          </cell>
        </row>
        <row r="102">
          <cell r="J102">
            <v>4308</v>
          </cell>
          <cell r="K102">
            <v>4308</v>
          </cell>
          <cell r="L102">
            <v>4308</v>
          </cell>
          <cell r="M102">
            <v>4308</v>
          </cell>
        </row>
        <row r="102">
          <cell r="O102">
            <v>150</v>
          </cell>
          <cell r="P102">
            <v>689.3</v>
          </cell>
        </row>
        <row r="102">
          <cell r="S102">
            <v>30.16</v>
          </cell>
        </row>
        <row r="102">
          <cell r="U102">
            <v>374.8</v>
          </cell>
        </row>
        <row r="102">
          <cell r="W102">
            <v>51.7</v>
          </cell>
        </row>
        <row r="102">
          <cell r="AA102">
            <v>1145.96</v>
          </cell>
        </row>
        <row r="102">
          <cell r="AJ102">
            <v>0</v>
          </cell>
          <cell r="AK102">
            <v>1145.96</v>
          </cell>
        </row>
        <row r="102">
          <cell r="AM102" t="str">
            <v>湘潭思泉</v>
          </cell>
          <cell r="AN102" t="str">
            <v>劳务工</v>
          </cell>
          <cell r="AO102" t="str">
            <v>湘潭思泉</v>
          </cell>
          <cell r="AP102">
            <v>29</v>
          </cell>
          <cell r="AQ102">
            <v>0</v>
          </cell>
          <cell r="AR102" t="e">
            <v>#N/A</v>
          </cell>
        </row>
        <row r="102">
          <cell r="AT102" t="str">
            <v>王攀</v>
          </cell>
        </row>
        <row r="104">
          <cell r="E104">
            <v>0</v>
          </cell>
        </row>
        <row r="104">
          <cell r="AJ104">
            <v>0</v>
          </cell>
          <cell r="AK104">
            <v>0</v>
          </cell>
        </row>
        <row r="105">
          <cell r="O105">
            <v>2400</v>
          </cell>
          <cell r="P105">
            <v>10339.5</v>
          </cell>
          <cell r="Q105">
            <v>0</v>
          </cell>
          <cell r="R105">
            <v>0</v>
          </cell>
          <cell r="S105">
            <v>452.4</v>
          </cell>
          <cell r="T105">
            <v>0</v>
          </cell>
          <cell r="U105">
            <v>5622</v>
          </cell>
          <cell r="V105">
            <v>0</v>
          </cell>
          <cell r="W105">
            <v>850.5</v>
          </cell>
          <cell r="X105">
            <v>0</v>
          </cell>
        </row>
        <row r="105">
          <cell r="Z105">
            <v>0</v>
          </cell>
          <cell r="AA105">
            <v>17264.4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17264.4</v>
          </cell>
          <cell r="AL105" t="str">
            <v>当月工资中扣除当月社保</v>
          </cell>
          <cell r="AM105">
            <v>19664.4</v>
          </cell>
        </row>
        <row r="107">
          <cell r="B107" t="str">
            <v>卢喜春</v>
          </cell>
          <cell r="C107" t="str">
            <v>女</v>
          </cell>
        </row>
        <row r="107">
          <cell r="E107" t="str">
            <v>2025-05-25</v>
          </cell>
        </row>
        <row r="107">
          <cell r="J107">
            <v>4308</v>
          </cell>
          <cell r="K107">
            <v>4308</v>
          </cell>
          <cell r="L107">
            <v>4308</v>
          </cell>
          <cell r="M107">
            <v>4308</v>
          </cell>
        </row>
        <row r="107">
          <cell r="O107">
            <v>150</v>
          </cell>
          <cell r="P107">
            <v>689.28</v>
          </cell>
        </row>
        <row r="107">
          <cell r="S107">
            <v>30.16</v>
          </cell>
        </row>
        <row r="107">
          <cell r="U107">
            <v>374.8</v>
          </cell>
        </row>
        <row r="107">
          <cell r="W107">
            <v>72.37</v>
          </cell>
        </row>
        <row r="107">
          <cell r="AA107">
            <v>1166.61</v>
          </cell>
        </row>
        <row r="107">
          <cell r="AJ107">
            <v>0</v>
          </cell>
          <cell r="AK107">
            <v>1166.61</v>
          </cell>
        </row>
        <row r="107">
          <cell r="AM107" t="str">
            <v>湘潭宏顺</v>
          </cell>
          <cell r="AN107" t="str">
            <v>劳务工</v>
          </cell>
          <cell r="AO107" t="str">
            <v>湘潭宏顺</v>
          </cell>
          <cell r="AP107">
            <v>28</v>
          </cell>
          <cell r="AQ107">
            <v>0</v>
          </cell>
          <cell r="AR107" t="e">
            <v>#N/A</v>
          </cell>
        </row>
        <row r="107">
          <cell r="AT107" t="str">
            <v>卢喜春</v>
          </cell>
        </row>
        <row r="108">
          <cell r="B108" t="str">
            <v>张永桂</v>
          </cell>
          <cell r="C108" t="str">
            <v>男</v>
          </cell>
        </row>
        <row r="108">
          <cell r="E108" t="str">
            <v>2025-05-25</v>
          </cell>
        </row>
        <row r="108">
          <cell r="J108">
            <v>4308</v>
          </cell>
          <cell r="K108">
            <v>4308</v>
          </cell>
          <cell r="L108">
            <v>4308</v>
          </cell>
          <cell r="M108">
            <v>4308</v>
          </cell>
        </row>
        <row r="108">
          <cell r="O108">
            <v>150</v>
          </cell>
          <cell r="P108">
            <v>689.28</v>
          </cell>
        </row>
        <row r="108">
          <cell r="S108">
            <v>30.16</v>
          </cell>
        </row>
        <row r="108">
          <cell r="U108">
            <v>374.8</v>
          </cell>
        </row>
        <row r="108">
          <cell r="W108">
            <v>72.37</v>
          </cell>
        </row>
        <row r="108">
          <cell r="AA108">
            <v>1166.61</v>
          </cell>
        </row>
        <row r="108">
          <cell r="AJ108">
            <v>0</v>
          </cell>
          <cell r="AK108">
            <v>1166.61</v>
          </cell>
        </row>
        <row r="108">
          <cell r="AM108" t="str">
            <v>湘潭宏顺</v>
          </cell>
          <cell r="AN108" t="str">
            <v>劳务工</v>
          </cell>
          <cell r="AO108" t="str">
            <v>湘潭宏顺</v>
          </cell>
          <cell r="AP108">
            <v>29</v>
          </cell>
          <cell r="AQ108">
            <v>0</v>
          </cell>
          <cell r="AR108" t="e">
            <v>#N/A</v>
          </cell>
        </row>
        <row r="108">
          <cell r="AT108" t="str">
            <v>张永桂</v>
          </cell>
        </row>
        <row r="109">
          <cell r="B109" t="str">
            <v>周建华</v>
          </cell>
          <cell r="C109" t="str">
            <v>男</v>
          </cell>
        </row>
        <row r="109">
          <cell r="E109" t="str">
            <v>2025-05-25</v>
          </cell>
        </row>
        <row r="109">
          <cell r="J109">
            <v>4308</v>
          </cell>
          <cell r="K109">
            <v>4308</v>
          </cell>
          <cell r="L109">
            <v>4308</v>
          </cell>
          <cell r="M109">
            <v>4308</v>
          </cell>
        </row>
        <row r="109">
          <cell r="O109">
            <v>150</v>
          </cell>
          <cell r="P109">
            <v>689.28</v>
          </cell>
        </row>
        <row r="109">
          <cell r="S109">
            <v>30.16</v>
          </cell>
        </row>
        <row r="109">
          <cell r="U109">
            <v>374.8</v>
          </cell>
        </row>
        <row r="109">
          <cell r="W109">
            <v>72.37</v>
          </cell>
        </row>
        <row r="109">
          <cell r="AA109">
            <v>1166.61</v>
          </cell>
        </row>
        <row r="109">
          <cell r="AJ109">
            <v>0</v>
          </cell>
          <cell r="AK109">
            <v>1166.61</v>
          </cell>
        </row>
        <row r="109">
          <cell r="AM109" t="str">
            <v>湘潭宏顺</v>
          </cell>
          <cell r="AN109" t="str">
            <v>劳务工</v>
          </cell>
          <cell r="AO109" t="str">
            <v>湘潭宏顺</v>
          </cell>
          <cell r="AP109">
            <v>23</v>
          </cell>
          <cell r="AQ109">
            <v>0</v>
          </cell>
          <cell r="AR109" t="e">
            <v>#N/A</v>
          </cell>
        </row>
        <row r="109">
          <cell r="AT109" t="str">
            <v>周建华</v>
          </cell>
        </row>
        <row r="110">
          <cell r="B110" t="str">
            <v>高玉霞</v>
          </cell>
          <cell r="C110" t="str">
            <v>女</v>
          </cell>
        </row>
        <row r="110">
          <cell r="E110" t="str">
            <v>2025-05-26</v>
          </cell>
        </row>
        <row r="110">
          <cell r="J110">
            <v>4308</v>
          </cell>
          <cell r="K110">
            <v>4308</v>
          </cell>
          <cell r="L110">
            <v>4308</v>
          </cell>
          <cell r="M110">
            <v>4308</v>
          </cell>
        </row>
        <row r="110">
          <cell r="O110">
            <v>150</v>
          </cell>
          <cell r="P110">
            <v>689.28</v>
          </cell>
        </row>
        <row r="110">
          <cell r="S110">
            <v>30.16</v>
          </cell>
        </row>
        <row r="110">
          <cell r="U110">
            <v>374.8</v>
          </cell>
        </row>
        <row r="110">
          <cell r="W110">
            <v>72.37</v>
          </cell>
        </row>
        <row r="110">
          <cell r="AA110">
            <v>1166.61</v>
          </cell>
        </row>
        <row r="110">
          <cell r="AJ110">
            <v>0</v>
          </cell>
          <cell r="AK110">
            <v>1166.61</v>
          </cell>
        </row>
        <row r="110">
          <cell r="AM110" t="str">
            <v>湘潭宏顺</v>
          </cell>
          <cell r="AN110" t="str">
            <v>劳务工</v>
          </cell>
          <cell r="AO110" t="str">
            <v>湘潭宏顺</v>
          </cell>
          <cell r="AP110">
            <v>30</v>
          </cell>
          <cell r="AQ110">
            <v>0</v>
          </cell>
          <cell r="AR110" t="e">
            <v>#N/A</v>
          </cell>
        </row>
        <row r="110">
          <cell r="AT110" t="str">
            <v>高玉霞</v>
          </cell>
        </row>
        <row r="111">
          <cell r="B111" t="str">
            <v>刘红卫</v>
          </cell>
          <cell r="C111" t="str">
            <v>女</v>
          </cell>
        </row>
        <row r="111">
          <cell r="E111" t="str">
            <v>2025-05-26</v>
          </cell>
        </row>
        <row r="111">
          <cell r="O111">
            <v>150</v>
          </cell>
        </row>
        <row r="111">
          <cell r="AA111">
            <v>0</v>
          </cell>
        </row>
        <row r="111">
          <cell r="AJ111">
            <v>0</v>
          </cell>
          <cell r="AK111">
            <v>0</v>
          </cell>
        </row>
        <row r="111">
          <cell r="AM111" t="str">
            <v>湘潭宏顺</v>
          </cell>
          <cell r="AN111" t="str">
            <v>劳务工</v>
          </cell>
          <cell r="AO111" t="e">
            <v>#N/A</v>
          </cell>
          <cell r="AP111">
            <v>5</v>
          </cell>
          <cell r="AQ111" t="str">
            <v>2025/8/6退回</v>
          </cell>
          <cell r="AR111" t="e">
            <v>#N/A</v>
          </cell>
        </row>
        <row r="111">
          <cell r="AT111" t="str">
            <v>刘红卫</v>
          </cell>
        </row>
        <row r="112">
          <cell r="B112" t="str">
            <v>赖金龙</v>
          </cell>
          <cell r="C112" t="str">
            <v>男</v>
          </cell>
        </row>
        <row r="112">
          <cell r="E112" t="str">
            <v>2025-05-27</v>
          </cell>
        </row>
        <row r="112">
          <cell r="J112">
            <v>4308</v>
          </cell>
          <cell r="K112">
            <v>4308</v>
          </cell>
          <cell r="L112">
            <v>4308</v>
          </cell>
          <cell r="M112">
            <v>4308</v>
          </cell>
        </row>
        <row r="112">
          <cell r="O112">
            <v>150</v>
          </cell>
          <cell r="P112">
            <v>689.28</v>
          </cell>
        </row>
        <row r="112">
          <cell r="S112">
            <v>30.16</v>
          </cell>
        </row>
        <row r="112">
          <cell r="U112">
            <v>374.8</v>
          </cell>
        </row>
        <row r="112">
          <cell r="W112">
            <v>72.37</v>
          </cell>
        </row>
        <row r="112">
          <cell r="AA112">
            <v>1166.61</v>
          </cell>
        </row>
        <row r="112">
          <cell r="AJ112">
            <v>0</v>
          </cell>
          <cell r="AK112">
            <v>1166.61</v>
          </cell>
        </row>
        <row r="112">
          <cell r="AM112" t="str">
            <v>湘潭宏顺</v>
          </cell>
          <cell r="AN112" t="str">
            <v>劳务工</v>
          </cell>
          <cell r="AO112" t="str">
            <v>湘潭宏顺</v>
          </cell>
          <cell r="AP112">
            <v>27</v>
          </cell>
          <cell r="AQ112">
            <v>0</v>
          </cell>
          <cell r="AR112" t="e">
            <v>#N/A</v>
          </cell>
        </row>
        <row r="112">
          <cell r="AT112" t="str">
            <v>赖金龙</v>
          </cell>
        </row>
        <row r="113">
          <cell r="B113" t="str">
            <v>刘季香</v>
          </cell>
          <cell r="C113" t="str">
            <v>男</v>
          </cell>
        </row>
        <row r="113">
          <cell r="E113" t="str">
            <v>2025-05-27</v>
          </cell>
        </row>
        <row r="113">
          <cell r="J113">
            <v>4308</v>
          </cell>
          <cell r="K113">
            <v>4308</v>
          </cell>
          <cell r="L113">
            <v>4308</v>
          </cell>
          <cell r="M113">
            <v>4308</v>
          </cell>
        </row>
        <row r="113">
          <cell r="O113">
            <v>150</v>
          </cell>
          <cell r="P113">
            <v>689.28</v>
          </cell>
        </row>
        <row r="113">
          <cell r="S113">
            <v>30.16</v>
          </cell>
        </row>
        <row r="113">
          <cell r="U113">
            <v>374.8</v>
          </cell>
        </row>
        <row r="113">
          <cell r="W113">
            <v>72.37</v>
          </cell>
        </row>
        <row r="113">
          <cell r="AA113">
            <v>1166.61</v>
          </cell>
        </row>
        <row r="113">
          <cell r="AJ113">
            <v>0</v>
          </cell>
          <cell r="AK113">
            <v>1166.61</v>
          </cell>
        </row>
        <row r="113">
          <cell r="AM113" t="str">
            <v>湘潭宏顺</v>
          </cell>
          <cell r="AN113" t="str">
            <v>劳务工</v>
          </cell>
          <cell r="AO113" t="str">
            <v>湘潭宏顺</v>
          </cell>
          <cell r="AP113">
            <v>29</v>
          </cell>
          <cell r="AQ113">
            <v>0</v>
          </cell>
          <cell r="AR113" t="e">
            <v>#N/A</v>
          </cell>
        </row>
        <row r="113">
          <cell r="AT113" t="str">
            <v>刘季香</v>
          </cell>
        </row>
        <row r="114">
          <cell r="B114" t="str">
            <v>王启明</v>
          </cell>
          <cell r="C114" t="str">
            <v>男</v>
          </cell>
        </row>
        <row r="114">
          <cell r="E114" t="str">
            <v>2025-05-31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689.28</v>
          </cell>
        </row>
        <row r="114">
          <cell r="S114">
            <v>30.16</v>
          </cell>
        </row>
        <row r="114">
          <cell r="U114">
            <v>374.8</v>
          </cell>
        </row>
        <row r="114">
          <cell r="W114">
            <v>72.37</v>
          </cell>
        </row>
        <row r="114">
          <cell r="AA114">
            <v>1166.61</v>
          </cell>
        </row>
        <row r="114">
          <cell r="AJ114">
            <v>0</v>
          </cell>
          <cell r="AK114">
            <v>1166.61</v>
          </cell>
        </row>
        <row r="114">
          <cell r="AM114" t="str">
            <v>湘潭宏顺</v>
          </cell>
          <cell r="AN114" t="str">
            <v>劳务工</v>
          </cell>
          <cell r="AO114" t="str">
            <v>湘潭宏顺</v>
          </cell>
          <cell r="AP114">
            <v>26</v>
          </cell>
          <cell r="AQ114">
            <v>0</v>
          </cell>
          <cell r="AR114" t="e">
            <v>#N/A</v>
          </cell>
        </row>
        <row r="114">
          <cell r="AT114" t="str">
            <v>王启明</v>
          </cell>
        </row>
        <row r="115">
          <cell r="B115" t="str">
            <v>曾丽梅</v>
          </cell>
          <cell r="C115" t="str">
            <v>女</v>
          </cell>
        </row>
        <row r="115">
          <cell r="E115" t="str">
            <v>2025-06-01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689.28</v>
          </cell>
        </row>
        <row r="115">
          <cell r="S115">
            <v>30.16</v>
          </cell>
        </row>
        <row r="115">
          <cell r="U115">
            <v>374.8</v>
          </cell>
        </row>
        <row r="115">
          <cell r="W115">
            <v>72.37</v>
          </cell>
        </row>
        <row r="115">
          <cell r="AA115">
            <v>1166.61</v>
          </cell>
        </row>
        <row r="115">
          <cell r="AJ115">
            <v>0</v>
          </cell>
          <cell r="AK115">
            <v>1166.61</v>
          </cell>
        </row>
        <row r="115">
          <cell r="AM115" t="str">
            <v>湘潭宏顺</v>
          </cell>
          <cell r="AN115" t="str">
            <v>劳务工</v>
          </cell>
          <cell r="AO115" t="str">
            <v>湘潭宏顺</v>
          </cell>
          <cell r="AP115">
            <v>30</v>
          </cell>
          <cell r="AQ115" t="str">
            <v>2025/8/31离职</v>
          </cell>
          <cell r="AR115" t="e">
            <v>#N/A</v>
          </cell>
        </row>
        <row r="115">
          <cell r="AT115" t="str">
            <v>曾丽梅</v>
          </cell>
        </row>
        <row r="116">
          <cell r="B116" t="str">
            <v>黄翠兰</v>
          </cell>
          <cell r="C116" t="str">
            <v>女</v>
          </cell>
        </row>
        <row r="116">
          <cell r="E116" t="str">
            <v>2025-06-01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689.28</v>
          </cell>
        </row>
        <row r="116">
          <cell r="S116">
            <v>30.16</v>
          </cell>
        </row>
        <row r="116">
          <cell r="U116">
            <v>374.8</v>
          </cell>
        </row>
        <row r="116">
          <cell r="W116">
            <v>72.37</v>
          </cell>
        </row>
        <row r="116">
          <cell r="AA116">
            <v>1166.61</v>
          </cell>
        </row>
        <row r="116">
          <cell r="AJ116">
            <v>0</v>
          </cell>
          <cell r="AK116">
            <v>1166.61</v>
          </cell>
        </row>
        <row r="116">
          <cell r="AM116" t="str">
            <v>湘潭宏顺</v>
          </cell>
          <cell r="AN116" t="str">
            <v>劳务工</v>
          </cell>
          <cell r="AO116" t="str">
            <v>湘潭宏顺</v>
          </cell>
          <cell r="AP116">
            <v>29</v>
          </cell>
          <cell r="AQ116">
            <v>0</v>
          </cell>
          <cell r="AR116" t="e">
            <v>#N/A</v>
          </cell>
        </row>
        <row r="116">
          <cell r="AT116" t="str">
            <v>黄翠兰</v>
          </cell>
        </row>
        <row r="117">
          <cell r="B117" t="str">
            <v>文磊</v>
          </cell>
          <cell r="C117" t="str">
            <v>男</v>
          </cell>
        </row>
        <row r="117">
          <cell r="E117" t="str">
            <v>2025-06-01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689.28</v>
          </cell>
        </row>
        <row r="117">
          <cell r="S117">
            <v>30.16</v>
          </cell>
        </row>
        <row r="117">
          <cell r="U117">
            <v>374.8</v>
          </cell>
        </row>
        <row r="117">
          <cell r="W117">
            <v>72.37</v>
          </cell>
        </row>
        <row r="117">
          <cell r="AA117">
            <v>1166.61</v>
          </cell>
        </row>
        <row r="117">
          <cell r="AJ117">
            <v>0</v>
          </cell>
          <cell r="AK117">
            <v>1166.61</v>
          </cell>
        </row>
        <row r="117">
          <cell r="AM117" t="str">
            <v>湘潭宏顺</v>
          </cell>
          <cell r="AN117" t="str">
            <v>劳务工</v>
          </cell>
          <cell r="AO117" t="e">
            <v>#N/A</v>
          </cell>
          <cell r="AP117">
            <v>7.5</v>
          </cell>
          <cell r="AQ117" t="str">
            <v>2025/8/12自离</v>
          </cell>
          <cell r="AR117" t="e">
            <v>#N/A</v>
          </cell>
        </row>
        <row r="117">
          <cell r="AT117" t="str">
            <v>文磊</v>
          </cell>
        </row>
        <row r="118">
          <cell r="B118" t="str">
            <v>赵亮</v>
          </cell>
          <cell r="C118" t="str">
            <v>男</v>
          </cell>
        </row>
        <row r="118">
          <cell r="E118" t="str">
            <v>2025-06-03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689.28</v>
          </cell>
        </row>
        <row r="118">
          <cell r="S118">
            <v>30.16</v>
          </cell>
        </row>
        <row r="118">
          <cell r="U118">
            <v>374.8</v>
          </cell>
        </row>
        <row r="118">
          <cell r="W118">
            <v>72.37</v>
          </cell>
        </row>
        <row r="118">
          <cell r="AA118">
            <v>1166.61</v>
          </cell>
        </row>
        <row r="118">
          <cell r="AJ118">
            <v>0</v>
          </cell>
          <cell r="AK118">
            <v>1166.61</v>
          </cell>
        </row>
        <row r="118">
          <cell r="AM118" t="str">
            <v>湘潭宏顺</v>
          </cell>
          <cell r="AN118" t="str">
            <v>劳务工</v>
          </cell>
          <cell r="AO118">
            <v>0</v>
          </cell>
          <cell r="AP118">
            <v>29</v>
          </cell>
          <cell r="AQ118">
            <v>0</v>
          </cell>
          <cell r="AR118" t="e">
            <v>#N/A</v>
          </cell>
        </row>
        <row r="118">
          <cell r="AT118" t="str">
            <v>赵亮</v>
          </cell>
        </row>
        <row r="119">
          <cell r="AJ119">
            <v>0</v>
          </cell>
        </row>
        <row r="120">
          <cell r="E120">
            <v>0</v>
          </cell>
        </row>
        <row r="120">
          <cell r="AJ120">
            <v>0</v>
          </cell>
          <cell r="AK120">
            <v>0</v>
          </cell>
        </row>
        <row r="121">
          <cell r="O121">
            <v>1800</v>
          </cell>
          <cell r="P121">
            <v>7582.08</v>
          </cell>
          <cell r="Q121">
            <v>0</v>
          </cell>
          <cell r="R121">
            <v>0</v>
          </cell>
          <cell r="S121">
            <v>331.76</v>
          </cell>
          <cell r="T121">
            <v>0</v>
          </cell>
          <cell r="U121">
            <v>4122.8</v>
          </cell>
          <cell r="V121">
            <v>0</v>
          </cell>
          <cell r="W121">
            <v>796.07</v>
          </cell>
          <cell r="X121">
            <v>0</v>
          </cell>
        </row>
        <row r="121">
          <cell r="Z121">
            <v>0</v>
          </cell>
          <cell r="AA121">
            <v>12832.71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12832.71</v>
          </cell>
          <cell r="AL121" t="str">
            <v>当月工资中扣除当月社保</v>
          </cell>
          <cell r="AM121">
            <v>14632.71</v>
          </cell>
        </row>
        <row r="123">
          <cell r="B123" t="str">
            <v>蒋鹏</v>
          </cell>
        </row>
        <row r="123">
          <cell r="E123" t="str">
            <v>2025-05-23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689.28</v>
          </cell>
        </row>
        <row r="123">
          <cell r="S123">
            <v>30.16</v>
          </cell>
        </row>
        <row r="123">
          <cell r="U123">
            <v>352.61</v>
          </cell>
        </row>
        <row r="123">
          <cell r="W123">
            <v>60.31</v>
          </cell>
        </row>
        <row r="123">
          <cell r="AA123">
            <v>1132.36</v>
          </cell>
        </row>
        <row r="123">
          <cell r="AJ123">
            <v>0</v>
          </cell>
          <cell r="AK123">
            <v>1132.36</v>
          </cell>
        </row>
        <row r="123">
          <cell r="AM123" t="str">
            <v>德顺</v>
          </cell>
          <cell r="AN123" t="str">
            <v>劳务工</v>
          </cell>
          <cell r="AO123" t="str">
            <v>德顺</v>
          </cell>
          <cell r="AP123">
            <v>27</v>
          </cell>
          <cell r="AQ123">
            <v>0</v>
          </cell>
          <cell r="AR123" t="e">
            <v>#N/A</v>
          </cell>
        </row>
        <row r="123">
          <cell r="AT123" t="str">
            <v>蒋鹏</v>
          </cell>
        </row>
        <row r="124">
          <cell r="B124" t="str">
            <v>刘军玲</v>
          </cell>
        </row>
        <row r="124">
          <cell r="E124" t="str">
            <v>2025-04-11</v>
          </cell>
        </row>
        <row r="124">
          <cell r="O124">
            <v>150</v>
          </cell>
        </row>
        <row r="124">
          <cell r="W124">
            <v>60.31</v>
          </cell>
        </row>
        <row r="124">
          <cell r="AA124">
            <v>60.31</v>
          </cell>
        </row>
        <row r="124">
          <cell r="AJ124">
            <v>0</v>
          </cell>
          <cell r="AK124">
            <v>60.31</v>
          </cell>
        </row>
        <row r="124">
          <cell r="AM124" t="str">
            <v>德顺</v>
          </cell>
          <cell r="AN124" t="str">
            <v>劳务工</v>
          </cell>
          <cell r="AO124" t="e">
            <v>#N/A</v>
          </cell>
          <cell r="AP124">
            <v>5</v>
          </cell>
          <cell r="AQ124" t="str">
            <v>2025/8/6离职</v>
          </cell>
          <cell r="AR124" t="e">
            <v>#N/A</v>
          </cell>
        </row>
        <row r="124">
          <cell r="AT124" t="str">
            <v>刘军玲</v>
          </cell>
        </row>
        <row r="125">
          <cell r="B125" t="str">
            <v>彭洪准</v>
          </cell>
        </row>
        <row r="125">
          <cell r="E125" t="str">
            <v>2025-04-11</v>
          </cell>
        </row>
        <row r="125">
          <cell r="O125">
            <v>150</v>
          </cell>
        </row>
        <row r="125">
          <cell r="W125">
            <v>60.31</v>
          </cell>
        </row>
        <row r="125">
          <cell r="AA125">
            <v>60.31</v>
          </cell>
        </row>
        <row r="125">
          <cell r="AJ125">
            <v>0</v>
          </cell>
          <cell r="AK125">
            <v>60.31</v>
          </cell>
        </row>
        <row r="125">
          <cell r="AM125" t="str">
            <v>德顺</v>
          </cell>
          <cell r="AN125" t="str">
            <v>劳务工</v>
          </cell>
          <cell r="AO125" t="e">
            <v>#N/A</v>
          </cell>
          <cell r="AP125">
            <v>4</v>
          </cell>
          <cell r="AQ125" t="str">
            <v>2025/8/6辞职</v>
          </cell>
          <cell r="AR125" t="e">
            <v>#N/A</v>
          </cell>
        </row>
        <row r="125">
          <cell r="AT125" t="str">
            <v>彭洪准</v>
          </cell>
        </row>
        <row r="126">
          <cell r="B126" t="str">
            <v>贺翌昂</v>
          </cell>
        </row>
        <row r="126">
          <cell r="E126" t="str">
            <v>2025-03-27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689.28</v>
          </cell>
        </row>
        <row r="126">
          <cell r="S126">
            <v>30.16</v>
          </cell>
        </row>
        <row r="126">
          <cell r="U126">
            <v>352.61</v>
          </cell>
        </row>
        <row r="126">
          <cell r="W126">
            <v>60.31</v>
          </cell>
        </row>
        <row r="126">
          <cell r="AA126">
            <v>1132.36</v>
          </cell>
        </row>
        <row r="126">
          <cell r="AJ126">
            <v>0</v>
          </cell>
          <cell r="AK126">
            <v>1132.36</v>
          </cell>
        </row>
        <row r="126">
          <cell r="AM126" t="str">
            <v>德顺</v>
          </cell>
          <cell r="AN126" t="str">
            <v>劳务工</v>
          </cell>
          <cell r="AO126" t="str">
            <v>德顺</v>
          </cell>
          <cell r="AP126">
            <v>29</v>
          </cell>
          <cell r="AQ126">
            <v>0</v>
          </cell>
          <cell r="AR126" t="e">
            <v>#N/A</v>
          </cell>
        </row>
        <row r="126">
          <cell r="AT126" t="str">
            <v>贺翌昂</v>
          </cell>
        </row>
        <row r="127">
          <cell r="B127" t="str">
            <v>袁珊珊</v>
          </cell>
        </row>
        <row r="127">
          <cell r="E127" t="str">
            <v>2025-03-25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689.28</v>
          </cell>
        </row>
        <row r="127">
          <cell r="S127">
            <v>30.16</v>
          </cell>
        </row>
        <row r="127">
          <cell r="U127">
            <v>352.61</v>
          </cell>
        </row>
        <row r="127">
          <cell r="W127">
            <v>60.31</v>
          </cell>
        </row>
        <row r="127">
          <cell r="AA127">
            <v>1132.36</v>
          </cell>
        </row>
        <row r="127">
          <cell r="AJ127">
            <v>0</v>
          </cell>
          <cell r="AK127">
            <v>1132.36</v>
          </cell>
        </row>
        <row r="127">
          <cell r="AM127" t="str">
            <v>德顺</v>
          </cell>
          <cell r="AN127" t="str">
            <v>劳务工</v>
          </cell>
          <cell r="AO127" t="str">
            <v>德顺</v>
          </cell>
          <cell r="AP127">
            <v>27</v>
          </cell>
          <cell r="AQ127">
            <v>0</v>
          </cell>
          <cell r="AR127" t="e">
            <v>#N/A</v>
          </cell>
        </row>
        <row r="127">
          <cell r="AT127" t="str">
            <v>袁珊珊</v>
          </cell>
        </row>
        <row r="128">
          <cell r="B128" t="str">
            <v>袁建平</v>
          </cell>
        </row>
        <row r="128">
          <cell r="E128" t="str">
            <v>2025-03-23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689.28</v>
          </cell>
        </row>
        <row r="128">
          <cell r="S128">
            <v>30.16</v>
          </cell>
        </row>
        <row r="128">
          <cell r="U128">
            <v>352.61</v>
          </cell>
        </row>
        <row r="128">
          <cell r="W128">
            <v>60.31</v>
          </cell>
        </row>
        <row r="128">
          <cell r="AA128">
            <v>1132.36</v>
          </cell>
        </row>
        <row r="128">
          <cell r="AJ128">
            <v>0</v>
          </cell>
          <cell r="AK128">
            <v>1132.36</v>
          </cell>
        </row>
        <row r="128">
          <cell r="AM128" t="str">
            <v>德顺</v>
          </cell>
          <cell r="AN128" t="str">
            <v>劳务工</v>
          </cell>
          <cell r="AO128" t="str">
            <v>德顺</v>
          </cell>
          <cell r="AP128">
            <v>20</v>
          </cell>
          <cell r="AQ128" t="str">
            <v>2025/9/4离职</v>
          </cell>
          <cell r="AR128" t="e">
            <v>#N/A</v>
          </cell>
        </row>
        <row r="128">
          <cell r="AT128" t="str">
            <v>袁建平</v>
          </cell>
        </row>
        <row r="130">
          <cell r="E130">
            <v>0</v>
          </cell>
        </row>
        <row r="130">
          <cell r="AJ130">
            <v>0</v>
          </cell>
          <cell r="AK130">
            <v>0</v>
          </cell>
        </row>
        <row r="131">
          <cell r="O131">
            <v>900</v>
          </cell>
          <cell r="P131">
            <v>2757.12</v>
          </cell>
          <cell r="Q131">
            <v>0</v>
          </cell>
          <cell r="R131">
            <v>0</v>
          </cell>
          <cell r="S131">
            <v>120.64</v>
          </cell>
          <cell r="T131">
            <v>0</v>
          </cell>
          <cell r="U131">
            <v>1410.44</v>
          </cell>
          <cell r="V131">
            <v>0</v>
          </cell>
          <cell r="W131">
            <v>361.86</v>
          </cell>
          <cell r="X131">
            <v>0</v>
          </cell>
        </row>
        <row r="131">
          <cell r="Z131">
            <v>0</v>
          </cell>
          <cell r="AA131">
            <v>4650.06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4650.06</v>
          </cell>
          <cell r="AL131" t="str">
            <v>当月工资中扣除当月社保</v>
          </cell>
          <cell r="AM131">
            <v>5550.06</v>
          </cell>
          <cell r="AN131">
            <v>5550.06</v>
          </cell>
        </row>
        <row r="133">
          <cell r="B133" t="str">
            <v>周孝勇</v>
          </cell>
          <cell r="C133" t="str">
            <v>男</v>
          </cell>
          <cell r="D133" t="str">
            <v>421023198401035256</v>
          </cell>
          <cell r="E133">
            <v>45730</v>
          </cell>
        </row>
        <row r="133">
          <cell r="J133">
            <v>4308</v>
          </cell>
          <cell r="K133">
            <v>4308</v>
          </cell>
          <cell r="L133">
            <v>4027</v>
          </cell>
          <cell r="M133">
            <v>4308</v>
          </cell>
        </row>
        <row r="133">
          <cell r="O133">
            <v>150</v>
          </cell>
          <cell r="P133">
            <v>689.28</v>
          </cell>
        </row>
        <row r="133">
          <cell r="S133">
            <v>30.156</v>
          </cell>
        </row>
        <row r="133">
          <cell r="U133">
            <v>350.349</v>
          </cell>
        </row>
        <row r="133">
          <cell r="W133">
            <v>51.696</v>
          </cell>
        </row>
        <row r="133">
          <cell r="AA133">
            <v>1121.481</v>
          </cell>
        </row>
        <row r="133">
          <cell r="AJ133">
            <v>0</v>
          </cell>
          <cell r="AK133">
            <v>1121.481</v>
          </cell>
        </row>
        <row r="133">
          <cell r="AM133" t="str">
            <v>东方人才</v>
          </cell>
          <cell r="AN133" t="str">
            <v>劳务工</v>
          </cell>
          <cell r="AO133" t="str">
            <v>东方人才</v>
          </cell>
          <cell r="AP133">
            <v>25.6</v>
          </cell>
          <cell r="AQ133">
            <v>0</v>
          </cell>
          <cell r="AR133" t="e">
            <v>#N/A</v>
          </cell>
        </row>
        <row r="133">
          <cell r="AT133" t="str">
            <v>周孝勇</v>
          </cell>
        </row>
        <row r="134">
          <cell r="B134" t="str">
            <v>唐相健</v>
          </cell>
          <cell r="C134" t="str">
            <v>男</v>
          </cell>
          <cell r="D134" t="str">
            <v>430225198012126511</v>
          </cell>
          <cell r="E134">
            <v>45817</v>
          </cell>
        </row>
        <row r="134">
          <cell r="O134">
            <v>150</v>
          </cell>
        </row>
        <row r="134">
          <cell r="W134">
            <v>51.696</v>
          </cell>
        </row>
        <row r="134">
          <cell r="AA134">
            <v>51.696</v>
          </cell>
        </row>
        <row r="134">
          <cell r="AJ134">
            <v>0</v>
          </cell>
          <cell r="AK134">
            <v>51.696</v>
          </cell>
        </row>
        <row r="134">
          <cell r="AM134" t="str">
            <v>东方人才</v>
          </cell>
          <cell r="AN134" t="str">
            <v>劳务工</v>
          </cell>
          <cell r="AO134" t="e">
            <v>#N/A</v>
          </cell>
          <cell r="AP134">
            <v>4</v>
          </cell>
          <cell r="AQ134" t="str">
            <v>2025/8/6退回</v>
          </cell>
          <cell r="AR134" t="e">
            <v>#N/A</v>
          </cell>
        </row>
        <row r="134">
          <cell r="AT134" t="str">
            <v>唐相健</v>
          </cell>
        </row>
        <row r="136">
          <cell r="E136">
            <v>0</v>
          </cell>
        </row>
        <row r="136">
          <cell r="AJ136">
            <v>0</v>
          </cell>
          <cell r="AK136">
            <v>0</v>
          </cell>
        </row>
        <row r="137">
          <cell r="O137">
            <v>300</v>
          </cell>
          <cell r="P137">
            <v>689.28</v>
          </cell>
          <cell r="Q137">
            <v>0</v>
          </cell>
          <cell r="R137">
            <v>0</v>
          </cell>
          <cell r="S137">
            <v>30.156</v>
          </cell>
          <cell r="T137">
            <v>0</v>
          </cell>
          <cell r="U137">
            <v>350.349</v>
          </cell>
          <cell r="V137">
            <v>0</v>
          </cell>
          <cell r="W137">
            <v>103.392</v>
          </cell>
          <cell r="X137">
            <v>0</v>
          </cell>
        </row>
        <row r="137">
          <cell r="Z137">
            <v>0</v>
          </cell>
          <cell r="AA137">
            <v>1173.177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1173.177</v>
          </cell>
          <cell r="AL137" t="str">
            <v>当月工资中扣除当月社保</v>
          </cell>
          <cell r="AM137">
            <v>1473.177</v>
          </cell>
        </row>
        <row r="139">
          <cell r="B139" t="str">
            <v>毛伟</v>
          </cell>
          <cell r="C139" t="str">
            <v>男</v>
          </cell>
          <cell r="D139" t="str">
            <v>432930196510231818</v>
          </cell>
          <cell r="E139">
            <v>42403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60</v>
          </cell>
          <cell r="P139">
            <v>689.28</v>
          </cell>
        </row>
        <row r="139">
          <cell r="S139">
            <v>30.16</v>
          </cell>
        </row>
        <row r="139">
          <cell r="U139">
            <v>374.8</v>
          </cell>
        </row>
        <row r="139">
          <cell r="W139">
            <v>108.56</v>
          </cell>
        </row>
        <row r="139">
          <cell r="AA139">
            <v>1202.8</v>
          </cell>
          <cell r="AB139">
            <v>344.64</v>
          </cell>
        </row>
        <row r="139">
          <cell r="AD139">
            <v>12.92</v>
          </cell>
        </row>
        <row r="139">
          <cell r="AF139">
            <v>86.16</v>
          </cell>
        </row>
        <row r="139">
          <cell r="AI139">
            <v>15</v>
          </cell>
          <cell r="AJ139">
            <v>458.72</v>
          </cell>
          <cell r="AK139">
            <v>1661.52</v>
          </cell>
        </row>
        <row r="139">
          <cell r="AM139" t="str">
            <v>鑫起</v>
          </cell>
          <cell r="AN139" t="str">
            <v>劳务工</v>
          </cell>
          <cell r="AO139" t="str">
            <v>湖南红海</v>
          </cell>
          <cell r="AP139">
            <v>30</v>
          </cell>
          <cell r="AQ139">
            <v>0</v>
          </cell>
          <cell r="AR139" t="e">
            <v>#N/A</v>
          </cell>
        </row>
        <row r="139">
          <cell r="AT139" t="str">
            <v>毛伟</v>
          </cell>
        </row>
        <row r="140">
          <cell r="B140" t="str">
            <v>黄清梅</v>
          </cell>
          <cell r="C140" t="str">
            <v>男</v>
          </cell>
          <cell r="D140" t="str">
            <v>430221196712026824</v>
          </cell>
          <cell r="E140">
            <v>43191</v>
          </cell>
        </row>
        <row r="140">
          <cell r="O140">
            <v>60</v>
          </cell>
        </row>
        <row r="140">
          <cell r="W140">
            <v>100</v>
          </cell>
        </row>
        <row r="140">
          <cell r="AA140">
            <v>100</v>
          </cell>
        </row>
        <row r="140">
          <cell r="AJ140">
            <v>0</v>
          </cell>
          <cell r="AK140">
            <v>100</v>
          </cell>
        </row>
        <row r="140">
          <cell r="AM140" t="str">
            <v>鑫起</v>
          </cell>
          <cell r="AN140" t="str">
            <v>劳务工</v>
          </cell>
          <cell r="AO140" t="str">
            <v>光华荣昌</v>
          </cell>
          <cell r="AP140">
            <v>31</v>
          </cell>
          <cell r="AQ140">
            <v>0</v>
          </cell>
          <cell r="AR140" t="e">
            <v>#N/A</v>
          </cell>
        </row>
        <row r="140">
          <cell r="AT140" t="str">
            <v>黄清梅</v>
          </cell>
        </row>
        <row r="141">
          <cell r="B141" t="str">
            <v>蒋正林</v>
          </cell>
          <cell r="C141" t="str">
            <v>男</v>
          </cell>
          <cell r="D141" t="str">
            <v>430211196509183530</v>
          </cell>
          <cell r="E141">
            <v>43191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60</v>
          </cell>
          <cell r="P141">
            <v>689.28</v>
          </cell>
        </row>
        <row r="141">
          <cell r="S141">
            <v>30.16</v>
          </cell>
        </row>
        <row r="141">
          <cell r="U141">
            <v>374.8</v>
          </cell>
        </row>
        <row r="141">
          <cell r="W141">
            <v>108.56</v>
          </cell>
        </row>
        <row r="141">
          <cell r="AA141">
            <v>1202.8</v>
          </cell>
          <cell r="AB141">
            <v>344.64</v>
          </cell>
        </row>
        <row r="141">
          <cell r="AD141">
            <v>12.92</v>
          </cell>
        </row>
        <row r="141">
          <cell r="AF141">
            <v>86.16</v>
          </cell>
        </row>
        <row r="141">
          <cell r="AI141">
            <v>15</v>
          </cell>
          <cell r="AJ141">
            <v>458.72</v>
          </cell>
          <cell r="AK141">
            <v>1661.52</v>
          </cell>
        </row>
        <row r="141">
          <cell r="AM141" t="str">
            <v>鑫起</v>
          </cell>
          <cell r="AN141" t="str">
            <v>劳务工</v>
          </cell>
          <cell r="AO141" t="str">
            <v>湖南红海</v>
          </cell>
          <cell r="AP141">
            <v>0</v>
          </cell>
          <cell r="AQ141">
            <v>0</v>
          </cell>
          <cell r="AR141" t="e">
            <v>#N/A</v>
          </cell>
        </row>
        <row r="141">
          <cell r="AT141" t="str">
            <v>蒋正林</v>
          </cell>
        </row>
        <row r="142">
          <cell r="B142" t="str">
            <v>高贤勇</v>
          </cell>
          <cell r="C142" t="str">
            <v>男</v>
          </cell>
          <cell r="D142" t="str">
            <v>430203198208203015</v>
          </cell>
          <cell r="E142">
            <v>43641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60</v>
          </cell>
          <cell r="P142">
            <v>689.28</v>
          </cell>
        </row>
        <row r="142">
          <cell r="S142">
            <v>30.16</v>
          </cell>
        </row>
        <row r="142">
          <cell r="U142">
            <v>374.8</v>
          </cell>
        </row>
        <row r="142">
          <cell r="W142">
            <v>108.56</v>
          </cell>
        </row>
        <row r="142">
          <cell r="AA142">
            <v>1202.8</v>
          </cell>
          <cell r="AB142">
            <v>344.64</v>
          </cell>
        </row>
        <row r="142">
          <cell r="AD142">
            <v>12.92</v>
          </cell>
        </row>
        <row r="142">
          <cell r="AF142">
            <v>86.16</v>
          </cell>
        </row>
        <row r="142">
          <cell r="AI142">
            <v>15</v>
          </cell>
          <cell r="AJ142">
            <v>458.72</v>
          </cell>
          <cell r="AK142">
            <v>1661.52</v>
          </cell>
        </row>
        <row r="142">
          <cell r="AM142" t="str">
            <v>鑫起</v>
          </cell>
          <cell r="AN142" t="str">
            <v>劳务工</v>
          </cell>
          <cell r="AO142" t="e">
            <v>#N/A</v>
          </cell>
          <cell r="AP142">
            <v>2</v>
          </cell>
          <cell r="AQ142" t="str">
            <v>2025/8/20离职</v>
          </cell>
          <cell r="AR142" t="e">
            <v>#N/A</v>
          </cell>
        </row>
        <row r="142">
          <cell r="AT142" t="str">
            <v>高贤勇</v>
          </cell>
        </row>
        <row r="143">
          <cell r="B143" t="str">
            <v>张迪辉</v>
          </cell>
          <cell r="C143" t="str">
            <v>男</v>
          </cell>
          <cell r="D143" t="str">
            <v>430202197307261033</v>
          </cell>
          <cell r="E143">
            <v>43668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60</v>
          </cell>
          <cell r="P143">
            <v>689.28</v>
          </cell>
        </row>
        <row r="143">
          <cell r="S143">
            <v>30.16</v>
          </cell>
        </row>
        <row r="143">
          <cell r="U143">
            <v>374.8</v>
          </cell>
        </row>
        <row r="143">
          <cell r="W143">
            <v>108.56</v>
          </cell>
        </row>
        <row r="143">
          <cell r="AA143">
            <v>1202.8</v>
          </cell>
          <cell r="AB143">
            <v>344.64</v>
          </cell>
        </row>
        <row r="143">
          <cell r="AD143">
            <v>12.92</v>
          </cell>
        </row>
        <row r="143">
          <cell r="AF143">
            <v>86.16</v>
          </cell>
        </row>
        <row r="143">
          <cell r="AI143">
            <v>15</v>
          </cell>
          <cell r="AJ143">
            <v>458.72</v>
          </cell>
          <cell r="AK143">
            <v>1661.52</v>
          </cell>
        </row>
        <row r="143">
          <cell r="AM143" t="str">
            <v>鑫起</v>
          </cell>
          <cell r="AN143" t="str">
            <v>劳务工</v>
          </cell>
          <cell r="AO143" t="str">
            <v>光华荣昌</v>
          </cell>
          <cell r="AP143">
            <v>30</v>
          </cell>
          <cell r="AQ143">
            <v>0</v>
          </cell>
          <cell r="AR143" t="e">
            <v>#N/A</v>
          </cell>
        </row>
        <row r="143">
          <cell r="AT143" t="str">
            <v>张迪辉</v>
          </cell>
        </row>
        <row r="144">
          <cell r="B144" t="str">
            <v>彭孜刚</v>
          </cell>
          <cell r="C144" t="str">
            <v>男</v>
          </cell>
          <cell r="D144" t="str">
            <v>430426198111044375</v>
          </cell>
          <cell r="E144">
            <v>43675</v>
          </cell>
        </row>
        <row r="144">
          <cell r="J144">
            <v>5485</v>
          </cell>
          <cell r="K144">
            <v>5485</v>
          </cell>
          <cell r="L144">
            <v>5485</v>
          </cell>
          <cell r="M144">
            <v>5485</v>
          </cell>
        </row>
        <row r="144">
          <cell r="O144">
            <v>60</v>
          </cell>
          <cell r="P144">
            <v>877.6</v>
          </cell>
        </row>
        <row r="144">
          <cell r="S144">
            <v>38.4</v>
          </cell>
        </row>
        <row r="144">
          <cell r="U144">
            <v>477.2</v>
          </cell>
        </row>
        <row r="144">
          <cell r="W144">
            <v>138.23</v>
          </cell>
        </row>
        <row r="144">
          <cell r="AA144">
            <v>1531.43</v>
          </cell>
          <cell r="AB144">
            <v>438.8</v>
          </cell>
        </row>
        <row r="144">
          <cell r="AD144">
            <v>16.46</v>
          </cell>
        </row>
        <row r="144">
          <cell r="AF144">
            <v>109.7</v>
          </cell>
        </row>
        <row r="144">
          <cell r="AI144">
            <v>15</v>
          </cell>
          <cell r="AJ144">
            <v>579.96</v>
          </cell>
          <cell r="AK144">
            <v>2111.39</v>
          </cell>
        </row>
        <row r="144">
          <cell r="AM144" t="str">
            <v>鑫起</v>
          </cell>
          <cell r="AN144" t="str">
            <v>劳务工</v>
          </cell>
          <cell r="AO144" t="str">
            <v>光华荣昌</v>
          </cell>
          <cell r="AP144">
            <v>28</v>
          </cell>
          <cell r="AQ144">
            <v>0</v>
          </cell>
          <cell r="AR144" t="e">
            <v>#N/A</v>
          </cell>
        </row>
        <row r="144">
          <cell r="AT144" t="str">
            <v>彭孜刚</v>
          </cell>
        </row>
        <row r="145">
          <cell r="B145" t="str">
            <v>杨亮亮</v>
          </cell>
          <cell r="C145" t="str">
            <v>女</v>
          </cell>
          <cell r="D145" t="str">
            <v>430224198601162717</v>
          </cell>
          <cell r="E145">
            <v>43684</v>
          </cell>
        </row>
        <row r="145">
          <cell r="J145">
            <v>4479</v>
          </cell>
          <cell r="K145">
            <v>4479</v>
          </cell>
          <cell r="L145">
            <v>4479</v>
          </cell>
          <cell r="M145">
            <v>4479</v>
          </cell>
        </row>
        <row r="145">
          <cell r="O145">
            <v>60</v>
          </cell>
          <cell r="P145">
            <v>716.64</v>
          </cell>
        </row>
        <row r="145">
          <cell r="S145">
            <v>31.35</v>
          </cell>
        </row>
        <row r="145">
          <cell r="U145">
            <v>389.67</v>
          </cell>
        </row>
        <row r="145">
          <cell r="W145">
            <v>112.87</v>
          </cell>
        </row>
        <row r="145">
          <cell r="AA145">
            <v>1250.53</v>
          </cell>
          <cell r="AB145">
            <v>358.32</v>
          </cell>
        </row>
        <row r="145">
          <cell r="AD145">
            <v>13.44</v>
          </cell>
        </row>
        <row r="145">
          <cell r="AF145">
            <v>89.58</v>
          </cell>
        </row>
        <row r="145">
          <cell r="AI145">
            <v>15</v>
          </cell>
          <cell r="AJ145">
            <v>476.34</v>
          </cell>
          <cell r="AK145">
            <v>1726.87</v>
          </cell>
        </row>
        <row r="145">
          <cell r="AM145" t="str">
            <v>鑫起</v>
          </cell>
          <cell r="AN145" t="str">
            <v>劳务工</v>
          </cell>
          <cell r="AO145" t="str">
            <v>湖南鑫起</v>
          </cell>
          <cell r="AP145">
            <v>19</v>
          </cell>
          <cell r="AQ145">
            <v>0</v>
          </cell>
          <cell r="AR145" t="e">
            <v>#N/A</v>
          </cell>
        </row>
        <row r="145">
          <cell r="AT145" t="str">
            <v>杨亮亮</v>
          </cell>
        </row>
        <row r="146">
          <cell r="B146" t="str">
            <v>刘明</v>
          </cell>
          <cell r="C146" t="str">
            <v>男</v>
          </cell>
          <cell r="D146" t="str">
            <v>430221198411125318</v>
          </cell>
          <cell r="E146">
            <v>43685</v>
          </cell>
        </row>
        <row r="146">
          <cell r="J146">
            <v>4311</v>
          </cell>
          <cell r="K146">
            <v>4311</v>
          </cell>
          <cell r="L146">
            <v>4311</v>
          </cell>
          <cell r="M146">
            <v>4311</v>
          </cell>
        </row>
        <row r="146">
          <cell r="O146">
            <v>60</v>
          </cell>
          <cell r="P146">
            <v>689.76</v>
          </cell>
        </row>
        <row r="146">
          <cell r="S146">
            <v>30.18</v>
          </cell>
        </row>
        <row r="146">
          <cell r="U146">
            <v>375.06</v>
          </cell>
        </row>
        <row r="146">
          <cell r="W146">
            <v>108.64</v>
          </cell>
        </row>
        <row r="146">
          <cell r="AA146">
            <v>1203.64</v>
          </cell>
          <cell r="AB146">
            <v>344.88</v>
          </cell>
        </row>
        <row r="146">
          <cell r="AD146">
            <v>12.93</v>
          </cell>
        </row>
        <row r="146">
          <cell r="AF146">
            <v>86.22</v>
          </cell>
        </row>
        <row r="146">
          <cell r="AI146">
            <v>15</v>
          </cell>
          <cell r="AJ146">
            <v>459.03</v>
          </cell>
          <cell r="AK146">
            <v>1662.67</v>
          </cell>
        </row>
        <row r="146">
          <cell r="AM146" t="str">
            <v>鑫起</v>
          </cell>
          <cell r="AN146" t="str">
            <v>劳务工</v>
          </cell>
          <cell r="AO146" t="str">
            <v>光华荣昌</v>
          </cell>
          <cell r="AP146">
            <v>23</v>
          </cell>
          <cell r="AQ146">
            <v>0</v>
          </cell>
          <cell r="AR146" t="e">
            <v>#N/A</v>
          </cell>
        </row>
        <row r="146">
          <cell r="AT146" t="str">
            <v>刘明</v>
          </cell>
        </row>
        <row r="147">
          <cell r="B147" t="str">
            <v>郭正军</v>
          </cell>
          <cell r="C147" t="str">
            <v>男</v>
          </cell>
          <cell r="D147" t="str">
            <v>43022119740226651X</v>
          </cell>
          <cell r="E147">
            <v>43725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60</v>
          </cell>
          <cell r="P147">
            <v>689.28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108.56</v>
          </cell>
        </row>
        <row r="147">
          <cell r="AA147">
            <v>1202.8</v>
          </cell>
          <cell r="AB147">
            <v>344.64</v>
          </cell>
        </row>
        <row r="147">
          <cell r="AD147">
            <v>12.92</v>
          </cell>
        </row>
        <row r="147">
          <cell r="AF147">
            <v>86.16</v>
          </cell>
        </row>
        <row r="147">
          <cell r="AI147">
            <v>15</v>
          </cell>
          <cell r="AJ147">
            <v>458.72</v>
          </cell>
          <cell r="AK147">
            <v>1661.52</v>
          </cell>
        </row>
        <row r="147">
          <cell r="AM147" t="str">
            <v>鑫起</v>
          </cell>
          <cell r="AN147" t="str">
            <v>劳务工</v>
          </cell>
          <cell r="AO147" t="str">
            <v>光华荣昌</v>
          </cell>
          <cell r="AP147">
            <v>29</v>
          </cell>
          <cell r="AQ147">
            <v>0</v>
          </cell>
          <cell r="AR147" t="e">
            <v>#N/A</v>
          </cell>
        </row>
        <row r="147">
          <cell r="AT147" t="str">
            <v>郭正军</v>
          </cell>
        </row>
        <row r="148">
          <cell r="B148" t="str">
            <v>麻志超</v>
          </cell>
          <cell r="C148" t="str">
            <v>男</v>
          </cell>
          <cell r="D148" t="str">
            <v>433124196808279056</v>
          </cell>
          <cell r="E148">
            <v>44306</v>
          </cell>
        </row>
        <row r="148">
          <cell r="J148">
            <v>5500</v>
          </cell>
          <cell r="K148">
            <v>5500</v>
          </cell>
          <cell r="L148">
            <v>5500</v>
          </cell>
          <cell r="M148">
            <v>5500</v>
          </cell>
        </row>
        <row r="148">
          <cell r="O148">
            <v>60</v>
          </cell>
          <cell r="P148">
            <v>880</v>
          </cell>
        </row>
        <row r="148">
          <cell r="S148">
            <v>38.5</v>
          </cell>
        </row>
        <row r="148">
          <cell r="U148">
            <v>478.5</v>
          </cell>
        </row>
        <row r="148">
          <cell r="W148">
            <v>138.6</v>
          </cell>
        </row>
        <row r="148">
          <cell r="AA148">
            <v>1535.6</v>
          </cell>
          <cell r="AB148">
            <v>440</v>
          </cell>
        </row>
        <row r="148">
          <cell r="AD148">
            <v>16.5</v>
          </cell>
        </row>
        <row r="148">
          <cell r="AF148">
            <v>110</v>
          </cell>
        </row>
        <row r="148">
          <cell r="AI148">
            <v>15</v>
          </cell>
          <cell r="AJ148">
            <v>581.5</v>
          </cell>
          <cell r="AK148">
            <v>2117.1</v>
          </cell>
        </row>
        <row r="148">
          <cell r="AM148" t="str">
            <v>鑫起</v>
          </cell>
          <cell r="AN148" t="str">
            <v>劳务工</v>
          </cell>
          <cell r="AO148" t="str">
            <v>光华荣昌</v>
          </cell>
          <cell r="AP148">
            <v>29</v>
          </cell>
          <cell r="AQ148">
            <v>0</v>
          </cell>
          <cell r="AR148" t="e">
            <v>#N/A</v>
          </cell>
        </row>
        <row r="148">
          <cell r="AT148" t="str">
            <v>麻志超</v>
          </cell>
        </row>
        <row r="149">
          <cell r="B149" t="str">
            <v>王虎彪</v>
          </cell>
          <cell r="C149" t="str">
            <v>女</v>
          </cell>
          <cell r="D149" t="str">
            <v>430221197608157116</v>
          </cell>
          <cell r="E149">
            <v>44621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60</v>
          </cell>
          <cell r="P149">
            <v>689.28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108.56</v>
          </cell>
        </row>
        <row r="149">
          <cell r="AA149">
            <v>1202.8</v>
          </cell>
          <cell r="AB149">
            <v>344.64</v>
          </cell>
        </row>
        <row r="149">
          <cell r="AD149">
            <v>12.92</v>
          </cell>
        </row>
        <row r="149">
          <cell r="AF149">
            <v>86.16</v>
          </cell>
        </row>
        <row r="149">
          <cell r="AI149">
            <v>15</v>
          </cell>
          <cell r="AJ149">
            <v>458.72</v>
          </cell>
          <cell r="AK149">
            <v>1661.52</v>
          </cell>
        </row>
        <row r="149">
          <cell r="AM149" t="str">
            <v>鑫起</v>
          </cell>
          <cell r="AN149" t="str">
            <v>劳务工</v>
          </cell>
          <cell r="AO149" t="str">
            <v>光华荣昌</v>
          </cell>
          <cell r="AP149">
            <v>29</v>
          </cell>
          <cell r="AQ149">
            <v>0</v>
          </cell>
          <cell r="AR149" t="e">
            <v>#N/A</v>
          </cell>
        </row>
        <row r="149">
          <cell r="AT149" t="str">
            <v>王虎彪</v>
          </cell>
        </row>
        <row r="150">
          <cell r="B150" t="str">
            <v>王西明</v>
          </cell>
          <cell r="C150" t="str">
            <v>女</v>
          </cell>
          <cell r="D150" t="str">
            <v>430221197210013518</v>
          </cell>
          <cell r="E150">
            <v>44741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60</v>
          </cell>
          <cell r="P150">
            <v>689.28</v>
          </cell>
        </row>
        <row r="150">
          <cell r="S150">
            <v>30.16</v>
          </cell>
        </row>
        <row r="150">
          <cell r="U150">
            <v>374.8</v>
          </cell>
        </row>
        <row r="150">
          <cell r="W150">
            <v>108.56</v>
          </cell>
        </row>
        <row r="150">
          <cell r="AA150">
            <v>1202.8</v>
          </cell>
          <cell r="AB150">
            <v>344.64</v>
          </cell>
        </row>
        <row r="150">
          <cell r="AD150">
            <v>12.92</v>
          </cell>
        </row>
        <row r="150">
          <cell r="AF150">
            <v>86.16</v>
          </cell>
        </row>
        <row r="150">
          <cell r="AI150">
            <v>15</v>
          </cell>
          <cell r="AJ150">
            <v>458.72</v>
          </cell>
          <cell r="AK150">
            <v>1661.52</v>
          </cell>
        </row>
        <row r="150">
          <cell r="AM150" t="str">
            <v>鑫起</v>
          </cell>
          <cell r="AN150" t="str">
            <v>劳务工</v>
          </cell>
          <cell r="AO150" t="str">
            <v>光华荣昌</v>
          </cell>
          <cell r="AP150">
            <v>30</v>
          </cell>
          <cell r="AQ150">
            <v>0</v>
          </cell>
          <cell r="AR150" t="e">
            <v>#N/A</v>
          </cell>
        </row>
        <row r="150">
          <cell r="AT150" t="str">
            <v>王西明</v>
          </cell>
        </row>
        <row r="151">
          <cell r="B151" t="str">
            <v>贺楚平</v>
          </cell>
          <cell r="C151" t="str">
            <v>男</v>
          </cell>
          <cell r="D151" t="str">
            <v>430124196509180694</v>
          </cell>
          <cell r="E151">
            <v>44743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60</v>
          </cell>
          <cell r="P151">
            <v>689.28</v>
          </cell>
        </row>
        <row r="151">
          <cell r="S151">
            <v>30.16</v>
          </cell>
        </row>
        <row r="151">
          <cell r="U151">
            <v>374.8</v>
          </cell>
        </row>
        <row r="151">
          <cell r="W151">
            <v>108.56</v>
          </cell>
        </row>
        <row r="151">
          <cell r="AA151">
            <v>1202.8</v>
          </cell>
          <cell r="AB151">
            <v>344.64</v>
          </cell>
        </row>
        <row r="151">
          <cell r="AD151">
            <v>12.92</v>
          </cell>
        </row>
        <row r="151">
          <cell r="AF151">
            <v>86.16</v>
          </cell>
        </row>
        <row r="151">
          <cell r="AI151">
            <v>15</v>
          </cell>
          <cell r="AJ151">
            <v>458.72</v>
          </cell>
          <cell r="AK151">
            <v>1661.52</v>
          </cell>
        </row>
        <row r="151">
          <cell r="AM151" t="str">
            <v>鑫起</v>
          </cell>
          <cell r="AN151" t="str">
            <v>劳务工</v>
          </cell>
          <cell r="AO151" t="str">
            <v>光华荣昌</v>
          </cell>
          <cell r="AP151">
            <v>31</v>
          </cell>
          <cell r="AQ151">
            <v>0</v>
          </cell>
          <cell r="AR151" t="e">
            <v>#N/A</v>
          </cell>
        </row>
        <row r="151">
          <cell r="AT151" t="str">
            <v>贺楚平</v>
          </cell>
        </row>
        <row r="152">
          <cell r="B152" t="str">
            <v>肖春菊</v>
          </cell>
          <cell r="C152" t="str">
            <v>男</v>
          </cell>
          <cell r="D152" t="str">
            <v>430523198203022321</v>
          </cell>
          <cell r="E152">
            <v>44754</v>
          </cell>
        </row>
        <row r="152">
          <cell r="J152">
            <v>4308</v>
          </cell>
          <cell r="K152">
            <v>4308</v>
          </cell>
          <cell r="L152">
            <v>4308</v>
          </cell>
          <cell r="M152">
            <v>4308</v>
          </cell>
        </row>
        <row r="152">
          <cell r="O152">
            <v>60</v>
          </cell>
          <cell r="P152">
            <v>689.28</v>
          </cell>
        </row>
        <row r="152">
          <cell r="S152">
            <v>30.16</v>
          </cell>
        </row>
        <row r="152">
          <cell r="U152">
            <v>374.8</v>
          </cell>
        </row>
        <row r="152">
          <cell r="W152">
            <v>108.56</v>
          </cell>
        </row>
        <row r="152">
          <cell r="AA152">
            <v>1202.8</v>
          </cell>
          <cell r="AB152">
            <v>344.64</v>
          </cell>
        </row>
        <row r="152">
          <cell r="AD152">
            <v>12.92</v>
          </cell>
        </row>
        <row r="152">
          <cell r="AF152">
            <v>86.16</v>
          </cell>
        </row>
        <row r="152">
          <cell r="AI152">
            <v>15</v>
          </cell>
          <cell r="AJ152">
            <v>458.72</v>
          </cell>
          <cell r="AK152">
            <v>1661.52</v>
          </cell>
        </row>
        <row r="152">
          <cell r="AM152" t="str">
            <v>鑫起</v>
          </cell>
          <cell r="AN152" t="str">
            <v>劳务工</v>
          </cell>
          <cell r="AO152" t="str">
            <v>湖南鑫起</v>
          </cell>
          <cell r="AP152">
            <v>30</v>
          </cell>
          <cell r="AQ152">
            <v>0</v>
          </cell>
          <cell r="AR152" t="e">
            <v>#N/A</v>
          </cell>
        </row>
        <row r="152">
          <cell r="AT152" t="str">
            <v>肖春菊</v>
          </cell>
        </row>
        <row r="153">
          <cell r="B153" t="str">
            <v>陈爱军</v>
          </cell>
          <cell r="C153" t="str">
            <v>女</v>
          </cell>
          <cell r="D153" t="str">
            <v>432621197509014113</v>
          </cell>
          <cell r="E153">
            <v>44760</v>
          </cell>
        </row>
        <row r="153">
          <cell r="J153">
            <v>4308</v>
          </cell>
          <cell r="K153">
            <v>4308</v>
          </cell>
          <cell r="L153">
            <v>4308</v>
          </cell>
          <cell r="M153">
            <v>4308</v>
          </cell>
        </row>
        <row r="153">
          <cell r="O153">
            <v>60</v>
          </cell>
          <cell r="P153">
            <v>689.28</v>
          </cell>
        </row>
        <row r="153">
          <cell r="S153">
            <v>30.16</v>
          </cell>
        </row>
        <row r="153">
          <cell r="U153">
            <v>374.8</v>
          </cell>
        </row>
        <row r="153">
          <cell r="W153">
            <v>108.56</v>
          </cell>
        </row>
        <row r="153">
          <cell r="AA153">
            <v>1202.8</v>
          </cell>
          <cell r="AB153">
            <v>344.64</v>
          </cell>
        </row>
        <row r="153">
          <cell r="AD153">
            <v>12.92</v>
          </cell>
        </row>
        <row r="153">
          <cell r="AF153">
            <v>86.16</v>
          </cell>
        </row>
        <row r="153">
          <cell r="AI153">
            <v>15</v>
          </cell>
          <cell r="AJ153">
            <v>458.72</v>
          </cell>
          <cell r="AK153">
            <v>1661.52</v>
          </cell>
        </row>
        <row r="153">
          <cell r="AM153" t="str">
            <v>鑫起</v>
          </cell>
          <cell r="AN153" t="str">
            <v>劳务工</v>
          </cell>
          <cell r="AO153" t="str">
            <v>光华荣昌</v>
          </cell>
          <cell r="AP153">
            <v>30</v>
          </cell>
          <cell r="AQ153">
            <v>0</v>
          </cell>
          <cell r="AR153" t="e">
            <v>#N/A</v>
          </cell>
        </row>
        <row r="153">
          <cell r="AT153" t="str">
            <v>陈爱军</v>
          </cell>
        </row>
        <row r="154">
          <cell r="B154" t="str">
            <v>彭光宏</v>
          </cell>
          <cell r="C154" t="str">
            <v>男</v>
          </cell>
          <cell r="D154" t="str">
            <v>432926197405151015</v>
          </cell>
          <cell r="E154">
            <v>44760</v>
          </cell>
        </row>
        <row r="154">
          <cell r="J154">
            <v>4308</v>
          </cell>
          <cell r="K154">
            <v>4308</v>
          </cell>
          <cell r="L154">
            <v>4308</v>
          </cell>
          <cell r="M154">
            <v>4308</v>
          </cell>
        </row>
        <row r="154">
          <cell r="O154">
            <v>60</v>
          </cell>
          <cell r="P154">
            <v>689.28</v>
          </cell>
        </row>
        <row r="154">
          <cell r="S154">
            <v>30.16</v>
          </cell>
        </row>
        <row r="154">
          <cell r="U154">
            <v>374.8</v>
          </cell>
        </row>
        <row r="154">
          <cell r="W154">
            <v>108.56</v>
          </cell>
        </row>
        <row r="154">
          <cell r="AA154">
            <v>1202.8</v>
          </cell>
          <cell r="AB154">
            <v>344.64</v>
          </cell>
        </row>
        <row r="154">
          <cell r="AD154">
            <v>12.92</v>
          </cell>
        </row>
        <row r="154">
          <cell r="AF154">
            <v>86.16</v>
          </cell>
        </row>
        <row r="154">
          <cell r="AI154">
            <v>15</v>
          </cell>
          <cell r="AJ154">
            <v>458.72</v>
          </cell>
          <cell r="AK154">
            <v>1661.52</v>
          </cell>
        </row>
        <row r="154">
          <cell r="AM154" t="str">
            <v>鑫起</v>
          </cell>
          <cell r="AN154" t="str">
            <v>劳务工</v>
          </cell>
          <cell r="AO154" t="e">
            <v>#N/A</v>
          </cell>
          <cell r="AP154">
            <v>9</v>
          </cell>
          <cell r="AQ154" t="str">
            <v>2025/8/20离职</v>
          </cell>
          <cell r="AR154" t="e">
            <v>#N/A</v>
          </cell>
        </row>
        <row r="154">
          <cell r="AT154" t="str">
            <v>彭光宏</v>
          </cell>
        </row>
        <row r="155">
          <cell r="B155" t="str">
            <v>李松辉</v>
          </cell>
          <cell r="C155" t="str">
            <v>女</v>
          </cell>
          <cell r="D155" t="str">
            <v>431322200408100673</v>
          </cell>
          <cell r="E155">
            <v>44772</v>
          </cell>
        </row>
        <row r="155">
          <cell r="J155">
            <v>4308</v>
          </cell>
          <cell r="K155">
            <v>4308</v>
          </cell>
          <cell r="L155">
            <v>4308</v>
          </cell>
          <cell r="M155">
            <v>4308</v>
          </cell>
        </row>
        <row r="155">
          <cell r="O155">
            <v>60</v>
          </cell>
          <cell r="P155">
            <v>689.28</v>
          </cell>
        </row>
        <row r="155">
          <cell r="S155">
            <v>30.16</v>
          </cell>
        </row>
        <row r="155">
          <cell r="U155">
            <v>374.8</v>
          </cell>
        </row>
        <row r="155">
          <cell r="W155">
            <v>108.56</v>
          </cell>
        </row>
        <row r="155">
          <cell r="AA155">
            <v>1202.8</v>
          </cell>
          <cell r="AB155">
            <v>344.64</v>
          </cell>
        </row>
        <row r="155">
          <cell r="AD155">
            <v>12.92</v>
          </cell>
        </row>
        <row r="155">
          <cell r="AF155">
            <v>86.16</v>
          </cell>
        </row>
        <row r="155">
          <cell r="AI155">
            <v>15</v>
          </cell>
          <cell r="AJ155">
            <v>458.72</v>
          </cell>
          <cell r="AK155">
            <v>1661.52</v>
          </cell>
        </row>
        <row r="155">
          <cell r="AM155" t="str">
            <v>鑫起</v>
          </cell>
          <cell r="AN155" t="str">
            <v>劳务工</v>
          </cell>
          <cell r="AO155" t="str">
            <v>光华荣昌</v>
          </cell>
          <cell r="AP155">
            <v>28</v>
          </cell>
          <cell r="AQ155">
            <v>0</v>
          </cell>
          <cell r="AR155" t="e">
            <v>#N/A</v>
          </cell>
        </row>
        <row r="155">
          <cell r="AT155" t="str">
            <v>李松辉</v>
          </cell>
        </row>
        <row r="157">
          <cell r="E157">
            <v>126</v>
          </cell>
        </row>
        <row r="158">
          <cell r="E158">
            <v>0</v>
          </cell>
        </row>
        <row r="158">
          <cell r="AK158">
            <v>0</v>
          </cell>
        </row>
        <row r="159">
          <cell r="O159">
            <v>1020</v>
          </cell>
          <cell r="P159">
            <v>11435.36</v>
          </cell>
          <cell r="Q159">
            <v>0</v>
          </cell>
          <cell r="R159">
            <v>0</v>
          </cell>
          <cell r="S159">
            <v>500.35</v>
          </cell>
          <cell r="T159">
            <v>0</v>
          </cell>
          <cell r="U159">
            <v>6218.03</v>
          </cell>
          <cell r="V159">
            <v>0</v>
          </cell>
          <cell r="W159">
            <v>1901.06</v>
          </cell>
          <cell r="X159">
            <v>0</v>
          </cell>
          <cell r="Y159">
            <v>0</v>
          </cell>
          <cell r="Z159">
            <v>0</v>
          </cell>
          <cell r="AA159">
            <v>20054.8</v>
          </cell>
          <cell r="AB159">
            <v>5717.68</v>
          </cell>
          <cell r="AC159">
            <v>0</v>
          </cell>
          <cell r="AD159">
            <v>214.37</v>
          </cell>
          <cell r="AE159">
            <v>0</v>
          </cell>
          <cell r="AF159">
            <v>1429.42</v>
          </cell>
          <cell r="AG159">
            <v>0</v>
          </cell>
          <cell r="AH159">
            <v>0</v>
          </cell>
          <cell r="AI159">
            <v>240</v>
          </cell>
          <cell r="AJ159">
            <v>7601.47</v>
          </cell>
          <cell r="AK159">
            <v>27656.27</v>
          </cell>
          <cell r="AL159" t="str">
            <v>当月工资中扣除当月社保</v>
          </cell>
          <cell r="AM159">
            <v>28676.27</v>
          </cell>
        </row>
        <row r="160">
          <cell r="O160">
            <v>9330</v>
          </cell>
          <cell r="P160">
            <v>88479.66</v>
          </cell>
          <cell r="Q160">
            <v>0</v>
          </cell>
          <cell r="R160">
            <v>0</v>
          </cell>
          <cell r="S160">
            <v>3871.266</v>
          </cell>
          <cell r="T160">
            <v>0</v>
          </cell>
          <cell r="U160">
            <v>48608.489</v>
          </cell>
          <cell r="V160">
            <v>0</v>
          </cell>
          <cell r="W160">
            <v>9498.432</v>
          </cell>
          <cell r="X160">
            <v>0</v>
          </cell>
          <cell r="Y160">
            <v>0</v>
          </cell>
          <cell r="Z160">
            <v>0</v>
          </cell>
          <cell r="AA160">
            <v>150457.847</v>
          </cell>
          <cell r="AB160">
            <v>28386.24</v>
          </cell>
          <cell r="AC160">
            <v>0</v>
          </cell>
          <cell r="AD160">
            <v>1064.38</v>
          </cell>
          <cell r="AE160">
            <v>0</v>
          </cell>
          <cell r="AF160">
            <v>7321.28</v>
          </cell>
          <cell r="AG160">
            <v>0</v>
          </cell>
          <cell r="AH160">
            <v>0</v>
          </cell>
          <cell r="AI160">
            <v>1065</v>
          </cell>
          <cell r="AJ160">
            <v>37836.9</v>
          </cell>
          <cell r="AK160">
            <v>188294.747</v>
          </cell>
        </row>
        <row r="161">
          <cell r="S161" t="str">
            <v>劳务</v>
          </cell>
          <cell r="T161">
            <v>0</v>
          </cell>
        </row>
        <row r="161">
          <cell r="V161">
            <v>0</v>
          </cell>
          <cell r="W161">
            <v>9498.432</v>
          </cell>
          <cell r="X161">
            <v>0</v>
          </cell>
          <cell r="Y161">
            <v>0</v>
          </cell>
          <cell r="Z161">
            <v>0</v>
          </cell>
        </row>
        <row r="161">
          <cell r="AE161">
            <v>0</v>
          </cell>
          <cell r="AF161">
            <v>7321.28</v>
          </cell>
          <cell r="AG161">
            <v>0</v>
          </cell>
        </row>
        <row r="161">
          <cell r="AI161">
            <v>1065</v>
          </cell>
          <cell r="AJ161">
            <v>37836.9</v>
          </cell>
        </row>
        <row r="161">
          <cell r="AL161">
            <v>0</v>
          </cell>
          <cell r="AM161">
            <v>0</v>
          </cell>
          <cell r="AN161">
            <v>0</v>
          </cell>
          <cell r="AO161">
            <v>0</v>
          </cell>
        </row>
        <row r="162">
          <cell r="AQ162">
            <v>188294.747</v>
          </cell>
        </row>
        <row r="163">
          <cell r="AK163">
            <v>12303</v>
          </cell>
        </row>
        <row r="163">
          <cell r="AM163">
            <v>12303</v>
          </cell>
        </row>
        <row r="163">
          <cell r="AX163">
            <v>12303</v>
          </cell>
        </row>
        <row r="164">
          <cell r="T164">
            <v>150457.847</v>
          </cell>
        </row>
        <row r="164">
          <cell r="AA164" t="str">
            <v>25.9.9</v>
          </cell>
          <cell r="AB164" t="str">
            <v>养老</v>
          </cell>
        </row>
        <row r="164">
          <cell r="AD164" t="str">
            <v>失业</v>
          </cell>
        </row>
        <row r="164">
          <cell r="AF164" t="str">
            <v>医疗</v>
          </cell>
        </row>
        <row r="164">
          <cell r="AH164" t="str">
            <v>住房公积金</v>
          </cell>
          <cell r="AI164" t="str">
            <v>大病</v>
          </cell>
        </row>
        <row r="164">
          <cell r="AM164">
            <v>3871.266</v>
          </cell>
        </row>
        <row r="164">
          <cell r="AX164">
            <v>156134.97</v>
          </cell>
        </row>
        <row r="165">
          <cell r="G165" t="str">
            <v>彭梅芳</v>
          </cell>
        </row>
        <row r="165">
          <cell r="S165" t="str">
            <v>五险</v>
          </cell>
          <cell r="T165">
            <v>150457.847</v>
          </cell>
        </row>
        <row r="165">
          <cell r="AA165" t="str">
            <v>管理</v>
          </cell>
          <cell r="AB165">
            <v>7260.48</v>
          </cell>
        </row>
        <row r="165">
          <cell r="AD165">
            <v>272.26</v>
          </cell>
        </row>
        <row r="165">
          <cell r="AF165">
            <v>2075.12</v>
          </cell>
        </row>
        <row r="165">
          <cell r="AH165">
            <v>4517</v>
          </cell>
          <cell r="AI165">
            <v>225</v>
          </cell>
          <cell r="AJ165">
            <v>14124.86</v>
          </cell>
        </row>
        <row r="165">
          <cell r="AQ165">
            <v>-188294.747</v>
          </cell>
        </row>
        <row r="166">
          <cell r="G166" t="str">
            <v>唐江山</v>
          </cell>
        </row>
        <row r="166">
          <cell r="S166" t="str">
            <v>公积金</v>
          </cell>
          <cell r="T166">
            <v>12303</v>
          </cell>
        </row>
        <row r="166">
          <cell r="AA166" t="str">
            <v>研发</v>
          </cell>
        </row>
        <row r="166">
          <cell r="AK166" t="str">
            <v>4月起删除此表</v>
          </cell>
        </row>
        <row r="167">
          <cell r="G167" t="str">
            <v>陈钰</v>
          </cell>
        </row>
        <row r="167">
          <cell r="S167">
            <v>198207.823</v>
          </cell>
          <cell r="T167">
            <v>162760.847</v>
          </cell>
          <cell r="U167">
            <v>35446.976</v>
          </cell>
        </row>
        <row r="167">
          <cell r="AA167" t="str">
            <v>一线</v>
          </cell>
          <cell r="AB167">
            <v>19343.04</v>
          </cell>
        </row>
        <row r="167">
          <cell r="AD167">
            <v>725.28</v>
          </cell>
        </row>
        <row r="167">
          <cell r="AF167">
            <v>4805.58</v>
          </cell>
        </row>
        <row r="167">
          <cell r="AH167">
            <v>7028</v>
          </cell>
          <cell r="AI167">
            <v>765</v>
          </cell>
          <cell r="AJ167">
            <v>31901.9</v>
          </cell>
        </row>
        <row r="168">
          <cell r="AA168" t="str">
            <v>销售</v>
          </cell>
          <cell r="AB168">
            <v>1782.72</v>
          </cell>
        </row>
        <row r="168">
          <cell r="AD168">
            <v>66.84</v>
          </cell>
        </row>
        <row r="168">
          <cell r="AF168">
            <v>440.58</v>
          </cell>
        </row>
        <row r="168">
          <cell r="AH168">
            <v>758</v>
          </cell>
          <cell r="AI168">
            <v>75</v>
          </cell>
          <cell r="AJ168">
            <v>3048.14</v>
          </cell>
        </row>
        <row r="169">
          <cell r="R169">
            <v>1</v>
          </cell>
          <cell r="S169" t="str">
            <v>鑫起</v>
          </cell>
          <cell r="T169">
            <v>20054.8</v>
          </cell>
          <cell r="U169">
            <v>1020</v>
          </cell>
        </row>
        <row r="169">
          <cell r="AA169" t="str">
            <v>合计</v>
          </cell>
          <cell r="AB169">
            <v>28386.24</v>
          </cell>
        </row>
        <row r="169">
          <cell r="AD169">
            <v>1064.38</v>
          </cell>
          <cell r="AE169">
            <v>0</v>
          </cell>
          <cell r="AF169">
            <v>7321.28</v>
          </cell>
          <cell r="AG169">
            <v>0</v>
          </cell>
          <cell r="AH169">
            <v>12303</v>
          </cell>
          <cell r="AI169">
            <v>1065</v>
          </cell>
          <cell r="AJ169">
            <v>49074.9</v>
          </cell>
        </row>
        <row r="170">
          <cell r="B170" t="str">
            <v>工资表132人</v>
          </cell>
        </row>
        <row r="170">
          <cell r="R170">
            <v>2</v>
          </cell>
          <cell r="S170" t="str">
            <v>诚展-湖南</v>
          </cell>
          <cell r="T170">
            <v>24459.52</v>
          </cell>
          <cell r="U170">
            <v>2910</v>
          </cell>
        </row>
        <row r="171">
          <cell r="R171">
            <v>3</v>
          </cell>
          <cell r="S171" t="str">
            <v>思泉</v>
          </cell>
          <cell r="T171">
            <v>17264.4</v>
          </cell>
          <cell r="U171">
            <v>2400</v>
          </cell>
        </row>
        <row r="171">
          <cell r="BE171" t="e">
            <v>#VALUE!</v>
          </cell>
        </row>
        <row r="172">
          <cell r="B172" t="str">
            <v>在职花名册</v>
          </cell>
          <cell r="C172">
            <v>115</v>
          </cell>
          <cell r="D172" t="str">
            <v>不含13离职人员</v>
          </cell>
        </row>
        <row r="172">
          <cell r="R172">
            <v>4</v>
          </cell>
          <cell r="S172" t="str">
            <v>东方</v>
          </cell>
          <cell r="T172">
            <v>1173.177</v>
          </cell>
          <cell r="U172">
            <v>300</v>
          </cell>
        </row>
        <row r="172">
          <cell r="AA172" t="str">
            <v>差额</v>
          </cell>
          <cell r="AB172">
            <v>0</v>
          </cell>
        </row>
        <row r="172">
          <cell r="AD172">
            <v>0</v>
          </cell>
        </row>
        <row r="172"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1065.00000000001</v>
          </cell>
          <cell r="AK172" t="str">
            <v>大病差额</v>
          </cell>
        </row>
        <row r="172">
          <cell r="AQ172">
            <v>200597.747</v>
          </cell>
        </row>
        <row r="173">
          <cell r="B173" t="str">
            <v>在职含盛鹏威、易任红社保不含</v>
          </cell>
        </row>
        <row r="173">
          <cell r="G173" t="str">
            <v>25.9.5</v>
          </cell>
          <cell r="H173" t="str">
            <v>工资表中有社保中无</v>
          </cell>
        </row>
        <row r="173">
          <cell r="R173">
            <v>5</v>
          </cell>
          <cell r="S173" t="str">
            <v>德顺</v>
          </cell>
          <cell r="T173">
            <v>4650.06</v>
          </cell>
          <cell r="U173">
            <v>900</v>
          </cell>
        </row>
        <row r="173">
          <cell r="AY173" t="e">
            <v>#REF!</v>
          </cell>
        </row>
        <row r="174">
          <cell r="R174">
            <v>6</v>
          </cell>
          <cell r="S174" t="str">
            <v>宏顺</v>
          </cell>
          <cell r="T174">
            <v>12832.71</v>
          </cell>
          <cell r="U174">
            <v>1800</v>
          </cell>
        </row>
        <row r="174">
          <cell r="AA174" t="str">
            <v>管理</v>
          </cell>
          <cell r="AB174">
            <v>7260.48</v>
          </cell>
        </row>
        <row r="174">
          <cell r="AD174">
            <v>272.26</v>
          </cell>
        </row>
        <row r="174">
          <cell r="AF174">
            <v>2075.12</v>
          </cell>
        </row>
        <row r="174">
          <cell r="AH174">
            <v>4517</v>
          </cell>
          <cell r="AI174">
            <v>225</v>
          </cell>
          <cell r="AJ174">
            <v>14124.86</v>
          </cell>
        </row>
        <row r="175">
          <cell r="D175" t="str">
            <v>李开阳重复</v>
          </cell>
        </row>
        <row r="175">
          <cell r="S175" t="str">
            <v>公司</v>
          </cell>
          <cell r="T175">
            <v>70023.18</v>
          </cell>
        </row>
        <row r="175">
          <cell r="AA175" t="str">
            <v>研发</v>
          </cell>
        </row>
        <row r="176">
          <cell r="B176">
            <v>126</v>
          </cell>
        </row>
        <row r="176">
          <cell r="D176" t="str">
            <v>李开阳退休返聘诚展交商业工伤</v>
          </cell>
        </row>
        <row r="176">
          <cell r="H176" t="str">
            <v>赵平</v>
          </cell>
        </row>
        <row r="176">
          <cell r="AA176" t="str">
            <v>一线</v>
          </cell>
          <cell r="AB176">
            <v>19343.04</v>
          </cell>
        </row>
        <row r="176">
          <cell r="AD176">
            <v>725.28</v>
          </cell>
        </row>
        <row r="176">
          <cell r="AF176">
            <v>4805.58</v>
          </cell>
        </row>
        <row r="176">
          <cell r="AH176">
            <v>7028</v>
          </cell>
          <cell r="AI176">
            <v>765</v>
          </cell>
          <cell r="AJ176">
            <v>31901.9</v>
          </cell>
        </row>
        <row r="177">
          <cell r="B177">
            <v>0</v>
          </cell>
        </row>
        <row r="177">
          <cell r="D177" t="str">
            <v>社保中有工资无此0人</v>
          </cell>
        </row>
        <row r="177">
          <cell r="H177" t="str">
            <v>盛鹏威</v>
          </cell>
        </row>
        <row r="177">
          <cell r="AA177" t="str">
            <v>销售</v>
          </cell>
          <cell r="AB177">
            <v>1782.72</v>
          </cell>
        </row>
        <row r="177">
          <cell r="AD177">
            <v>66.84</v>
          </cell>
        </row>
        <row r="177">
          <cell r="AF177">
            <v>440.58</v>
          </cell>
        </row>
        <row r="177">
          <cell r="AH177">
            <v>758</v>
          </cell>
          <cell r="AI177">
            <v>75</v>
          </cell>
          <cell r="AJ177">
            <v>3048.14</v>
          </cell>
        </row>
        <row r="178">
          <cell r="B178">
            <v>7</v>
          </cell>
        </row>
        <row r="178">
          <cell r="D178" t="str">
            <v>社保不含工资表中销售1人赵平、盛鹏威、谭桂平、易任红、李冬阳</v>
          </cell>
        </row>
        <row r="178">
          <cell r="H178" t="str">
            <v>易任红</v>
          </cell>
        </row>
        <row r="178">
          <cell r="S178" t="str">
            <v>合计</v>
          </cell>
          <cell r="T178">
            <v>150457.847</v>
          </cell>
          <cell r="U178">
            <v>9330</v>
          </cell>
        </row>
        <row r="178">
          <cell r="AA178" t="str">
            <v>合计</v>
          </cell>
          <cell r="AB178">
            <v>28386.24</v>
          </cell>
        </row>
        <row r="178">
          <cell r="AD178">
            <v>1064.38</v>
          </cell>
        </row>
        <row r="178">
          <cell r="AF178">
            <v>7321.28</v>
          </cell>
        </row>
        <row r="178">
          <cell r="AH178">
            <v>12303</v>
          </cell>
          <cell r="AI178">
            <v>1065</v>
          </cell>
          <cell r="AJ178">
            <v>49074.9</v>
          </cell>
        </row>
        <row r="179">
          <cell r="H179" t="str">
            <v>彭梅芳</v>
          </cell>
          <cell r="I179" t="str">
            <v>思泉</v>
          </cell>
        </row>
        <row r="180">
          <cell r="B180">
            <v>132</v>
          </cell>
        </row>
        <row r="180">
          <cell r="D180" t="str">
            <v>126人-1重复+不含7</v>
          </cell>
        </row>
        <row r="180">
          <cell r="F180" t="str">
            <v>25.9.5</v>
          </cell>
        </row>
        <row r="180">
          <cell r="H180" t="str">
            <v>唐江山</v>
          </cell>
          <cell r="I180" t="str">
            <v>思泉</v>
          </cell>
        </row>
        <row r="180">
          <cell r="AA180" t="str">
            <v>差额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-12303</v>
          </cell>
          <cell r="AI180">
            <v>0</v>
          </cell>
          <cell r="AJ180">
            <v>1065.00000000001</v>
          </cell>
          <cell r="AK180" t="str">
            <v>大病差额</v>
          </cell>
        </row>
        <row r="181">
          <cell r="H181" t="str">
            <v>陈钰</v>
          </cell>
          <cell r="I181" t="str">
            <v>思泉</v>
          </cell>
        </row>
        <row r="181">
          <cell r="S181">
            <v>2056.566</v>
          </cell>
        </row>
        <row r="181">
          <cell r="U181">
            <v>24988.649</v>
          </cell>
        </row>
        <row r="181">
          <cell r="W181">
            <v>6387.552</v>
          </cell>
        </row>
        <row r="182">
          <cell r="H182" t="str">
            <v>杨兰方</v>
          </cell>
          <cell r="I182" t="str">
            <v>思泉</v>
          </cell>
        </row>
        <row r="287">
          <cell r="AM287">
            <v>12513</v>
          </cell>
        </row>
        <row r="289">
          <cell r="AM289" t="str">
            <v>湖南诚展</v>
          </cell>
          <cell r="AN289" t="e">
            <v>#N/A</v>
          </cell>
          <cell r="AO289" t="e">
            <v>#N/A</v>
          </cell>
          <cell r="AP289" t="e">
            <v>#N/A</v>
          </cell>
          <cell r="AQ289" t="e">
            <v>#N/A</v>
          </cell>
        </row>
        <row r="289">
          <cell r="AT289" t="e">
            <v>#N/A</v>
          </cell>
        </row>
        <row r="290">
          <cell r="AM290" t="str">
            <v>湘潭宏顺</v>
          </cell>
          <cell r="AN290" t="e">
            <v>#N/A</v>
          </cell>
          <cell r="AO290" t="e">
            <v>#N/A</v>
          </cell>
          <cell r="AP290" t="e">
            <v>#N/A</v>
          </cell>
          <cell r="AQ290" t="e">
            <v>#N/A</v>
          </cell>
        </row>
        <row r="290">
          <cell r="AS290" t="str">
            <v>无出勤记录</v>
          </cell>
          <cell r="AT290" t="e">
            <v>#N/A</v>
          </cell>
        </row>
        <row r="291">
          <cell r="AM291" t="str">
            <v>湘潭宏顺</v>
          </cell>
          <cell r="AN291" t="e">
            <v>#N/A</v>
          </cell>
          <cell r="AO291" t="e">
            <v>#N/A</v>
          </cell>
          <cell r="AP291" t="e">
            <v>#N/A</v>
          </cell>
          <cell r="AQ291" t="e">
            <v>#N/A</v>
          </cell>
        </row>
        <row r="291">
          <cell r="AS291" t="str">
            <v>无出勤记录</v>
          </cell>
          <cell r="AT291" t="e">
            <v>#N/A</v>
          </cell>
        </row>
      </sheetData>
      <sheetData sheetId="8"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3">
          <cell r="Z3" t="str">
            <v>重疾(单位出）</v>
          </cell>
          <cell r="AA3" t="str">
            <v>单位合计</v>
          </cell>
          <cell r="AB3" t="str">
            <v>个人承担社保部分</v>
          </cell>
        </row>
        <row r="3">
          <cell r="AI3" t="str">
            <v>重疾（个人出）</v>
          </cell>
          <cell r="AJ3" t="str">
            <v>个人合计</v>
          </cell>
          <cell r="AK3" t="str">
            <v>社保合计</v>
          </cell>
          <cell r="AL3" t="str">
            <v>备注</v>
          </cell>
        </row>
        <row r="3">
          <cell r="AN3">
            <v>45</v>
          </cell>
        </row>
        <row r="3">
          <cell r="AP3" t="str">
            <v>考勤表天数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  <cell r="V5" t="str">
            <v>医疗补退补收</v>
          </cell>
          <cell r="W5" t="str">
            <v>工伤(1.2%)</v>
          </cell>
          <cell r="X5" t="str">
            <v>工伤补退补收</v>
          </cell>
          <cell r="Y5" t="str">
            <v>基数调整补收（单位出）</v>
          </cell>
        </row>
        <row r="5">
          <cell r="AB5" t="str">
            <v>养老(8%)</v>
          </cell>
          <cell r="AC5" t="str">
            <v>养老补收补退</v>
          </cell>
          <cell r="AD5" t="str">
            <v>失业(0.7%)</v>
          </cell>
          <cell r="AE5" t="str">
            <v>失业补收补退</v>
          </cell>
          <cell r="AF5" t="str">
            <v>医疗(2%)</v>
          </cell>
          <cell r="AG5" t="str">
            <v>医疗补收补退</v>
          </cell>
          <cell r="AH5" t="str">
            <v>基数调整补收（个人出）</v>
          </cell>
        </row>
        <row r="5">
          <cell r="AR5" t="str">
            <v>人员核对-勿删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6">
          <cell r="W6">
            <v>107.52</v>
          </cell>
        </row>
        <row r="6">
          <cell r="AA6">
            <v>2383.36</v>
          </cell>
          <cell r="AB6">
            <v>716.8</v>
          </cell>
        </row>
        <row r="6">
          <cell r="AD6">
            <v>26.88</v>
          </cell>
        </row>
        <row r="6">
          <cell r="AF6">
            <v>179.2</v>
          </cell>
        </row>
        <row r="6">
          <cell r="AI6">
            <v>15</v>
          </cell>
          <cell r="AJ6">
            <v>937.88</v>
          </cell>
          <cell r="AK6">
            <v>3321.24</v>
          </cell>
        </row>
        <row r="6">
          <cell r="AM6" t="str">
            <v>湖南荣昌</v>
          </cell>
          <cell r="AN6" t="str">
            <v>合同工</v>
          </cell>
          <cell r="AO6" t="str">
            <v>光华荣昌</v>
          </cell>
          <cell r="AP6">
            <v>28</v>
          </cell>
          <cell r="AQ6">
            <v>0</v>
          </cell>
          <cell r="AR6" t="e">
            <v>#N/A</v>
          </cell>
        </row>
        <row r="6">
          <cell r="AT6" t="str">
            <v>曹蜜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7">
          <cell r="W7">
            <v>61.92</v>
          </cell>
        </row>
        <row r="7">
          <cell r="AA7">
            <v>1372.56</v>
          </cell>
          <cell r="AB7">
            <v>412.8</v>
          </cell>
        </row>
        <row r="7">
          <cell r="AD7">
            <v>15.48</v>
          </cell>
        </row>
        <row r="7">
          <cell r="AF7">
            <v>103.2</v>
          </cell>
        </row>
        <row r="7">
          <cell r="AI7">
            <v>15</v>
          </cell>
          <cell r="AJ7">
            <v>546.48</v>
          </cell>
          <cell r="AK7">
            <v>1919.04</v>
          </cell>
        </row>
        <row r="7">
          <cell r="AM7" t="str">
            <v>湖南荣昌</v>
          </cell>
          <cell r="AN7" t="str">
            <v>合同工</v>
          </cell>
          <cell r="AO7" t="str">
            <v>光华荣昌</v>
          </cell>
          <cell r="AP7">
            <v>23</v>
          </cell>
          <cell r="AQ7">
            <v>0</v>
          </cell>
          <cell r="AR7" t="e">
            <v>#N/A</v>
          </cell>
        </row>
        <row r="7">
          <cell r="AT7" t="str">
            <v>刘心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8">
          <cell r="W8">
            <v>0</v>
          </cell>
        </row>
        <row r="8">
          <cell r="AA8">
            <v>1131</v>
          </cell>
          <cell r="AB8">
            <v>0</v>
          </cell>
        </row>
        <row r="8">
          <cell r="AD8">
            <v>0</v>
          </cell>
        </row>
        <row r="8">
          <cell r="AF8">
            <v>260</v>
          </cell>
        </row>
        <row r="8">
          <cell r="AI8">
            <v>15</v>
          </cell>
          <cell r="AJ8">
            <v>275</v>
          </cell>
          <cell r="AK8">
            <v>1406</v>
          </cell>
        </row>
        <row r="8">
          <cell r="AM8" t="str">
            <v>湖南荣昌</v>
          </cell>
          <cell r="AN8" t="str">
            <v>合同工</v>
          </cell>
          <cell r="AO8" t="str">
            <v>光华荣昌</v>
          </cell>
          <cell r="AP8">
            <v>23</v>
          </cell>
          <cell r="AQ8">
            <v>0</v>
          </cell>
          <cell r="AR8" t="e">
            <v>#N/A</v>
          </cell>
        </row>
        <row r="8">
          <cell r="AT8" t="str">
            <v>李开阳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9">
          <cell r="W9">
            <v>89.04</v>
          </cell>
        </row>
        <row r="9">
          <cell r="AA9">
            <v>1973.72</v>
          </cell>
          <cell r="AB9">
            <v>593.6</v>
          </cell>
        </row>
        <row r="9">
          <cell r="AD9">
            <v>22.26</v>
          </cell>
        </row>
        <row r="9">
          <cell r="AF9">
            <v>148.4</v>
          </cell>
        </row>
        <row r="9">
          <cell r="AI9">
            <v>15</v>
          </cell>
          <cell r="AJ9">
            <v>779.26</v>
          </cell>
          <cell r="AK9">
            <v>2752.98</v>
          </cell>
        </row>
        <row r="9">
          <cell r="AM9" t="str">
            <v>湖南荣昌</v>
          </cell>
          <cell r="AN9" t="str">
            <v>合同工</v>
          </cell>
          <cell r="AO9" t="str">
            <v>光华荣昌</v>
          </cell>
          <cell r="AP9">
            <v>23</v>
          </cell>
          <cell r="AQ9">
            <v>0</v>
          </cell>
          <cell r="AR9" t="e">
            <v>#N/A</v>
          </cell>
        </row>
        <row r="9">
          <cell r="AT9" t="str">
            <v>马英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0">
          <cell r="W10">
            <v>75.36</v>
          </cell>
        </row>
        <row r="10">
          <cell r="AA10">
            <v>1670.48</v>
          </cell>
          <cell r="AB10">
            <v>502.4</v>
          </cell>
        </row>
        <row r="10">
          <cell r="AD10">
            <v>18.84</v>
          </cell>
        </row>
        <row r="10">
          <cell r="AF10">
            <v>125.6</v>
          </cell>
        </row>
        <row r="10">
          <cell r="AI10">
            <v>15</v>
          </cell>
          <cell r="AJ10">
            <v>661.84</v>
          </cell>
          <cell r="AK10">
            <v>2332.32</v>
          </cell>
        </row>
        <row r="10">
          <cell r="AM10" t="str">
            <v>湖南荣昌</v>
          </cell>
          <cell r="AN10" t="str">
            <v>合同工</v>
          </cell>
          <cell r="AO10" t="str">
            <v>光华荣昌</v>
          </cell>
          <cell r="AP10">
            <v>23</v>
          </cell>
          <cell r="AQ10">
            <v>0</v>
          </cell>
          <cell r="AR10" t="e">
            <v>#N/A</v>
          </cell>
        </row>
        <row r="10">
          <cell r="AT10" t="str">
            <v>曾琼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1">
          <cell r="W11">
            <v>51.7</v>
          </cell>
        </row>
        <row r="11">
          <cell r="AA11">
            <v>1145.94</v>
          </cell>
          <cell r="AB11">
            <v>344.64</v>
          </cell>
        </row>
        <row r="11">
          <cell r="AD11">
            <v>12.92</v>
          </cell>
        </row>
        <row r="11">
          <cell r="AF11">
            <v>86.16</v>
          </cell>
        </row>
        <row r="11">
          <cell r="AI11">
            <v>15</v>
          </cell>
          <cell r="AJ11">
            <v>458.72</v>
          </cell>
          <cell r="AK11">
            <v>1604.66</v>
          </cell>
        </row>
        <row r="11">
          <cell r="AM11" t="str">
            <v>湖南荣昌</v>
          </cell>
          <cell r="AN11" t="str">
            <v>合同工</v>
          </cell>
          <cell r="AO11" t="str">
            <v>湖南鑫起</v>
          </cell>
          <cell r="AP11">
            <v>29.4</v>
          </cell>
          <cell r="AQ11">
            <v>0</v>
          </cell>
          <cell r="AR11" t="e">
            <v>#N/A</v>
          </cell>
        </row>
        <row r="11">
          <cell r="AT11" t="str">
            <v>赵新辉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2">
          <cell r="W12">
            <v>68.88</v>
          </cell>
        </row>
        <row r="12">
          <cell r="AA12">
            <v>1526.84</v>
          </cell>
          <cell r="AB12">
            <v>459.2</v>
          </cell>
        </row>
        <row r="12">
          <cell r="AD12">
            <v>17.22</v>
          </cell>
        </row>
        <row r="12">
          <cell r="AF12">
            <v>114.8</v>
          </cell>
        </row>
        <row r="12">
          <cell r="AI12">
            <v>15</v>
          </cell>
          <cell r="AJ12">
            <v>606.22</v>
          </cell>
          <cell r="AK12">
            <v>2133.06</v>
          </cell>
        </row>
        <row r="12">
          <cell r="AM12" t="str">
            <v>湖南荣昌</v>
          </cell>
          <cell r="AN12" t="str">
            <v>合同工</v>
          </cell>
          <cell r="AO12" t="str">
            <v>湖南红海</v>
          </cell>
          <cell r="AP12">
            <v>26</v>
          </cell>
          <cell r="AQ12">
            <v>0</v>
          </cell>
          <cell r="AR12" t="e">
            <v>#N/A</v>
          </cell>
        </row>
        <row r="12">
          <cell r="AT12" t="str">
            <v>霍海涛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3">
          <cell r="W13">
            <v>102</v>
          </cell>
        </row>
        <row r="13">
          <cell r="AA13">
            <v>2261</v>
          </cell>
          <cell r="AB13">
            <v>680</v>
          </cell>
        </row>
        <row r="13">
          <cell r="AD13">
            <v>25.5</v>
          </cell>
        </row>
        <row r="13">
          <cell r="AF13">
            <v>170</v>
          </cell>
        </row>
        <row r="13">
          <cell r="AI13">
            <v>15</v>
          </cell>
          <cell r="AJ13">
            <v>890.5</v>
          </cell>
          <cell r="AK13">
            <v>3151.5</v>
          </cell>
        </row>
        <row r="13">
          <cell r="AM13" t="str">
            <v>湖南荣昌</v>
          </cell>
          <cell r="AN13" t="str">
            <v>合同工</v>
          </cell>
          <cell r="AO13" t="str">
            <v>光华荣昌</v>
          </cell>
          <cell r="AP13">
            <v>23</v>
          </cell>
          <cell r="AQ13">
            <v>0</v>
          </cell>
          <cell r="AR13" t="e">
            <v>#N/A</v>
          </cell>
        </row>
        <row r="13">
          <cell r="AT13" t="str">
            <v>张海波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4">
          <cell r="W14">
            <v>66.96</v>
          </cell>
        </row>
        <row r="14">
          <cell r="AA14">
            <v>1484.28</v>
          </cell>
          <cell r="AB14">
            <v>446.4</v>
          </cell>
        </row>
        <row r="14">
          <cell r="AD14">
            <v>16.74</v>
          </cell>
        </row>
        <row r="14">
          <cell r="AF14">
            <v>111.6</v>
          </cell>
        </row>
        <row r="14">
          <cell r="AI14">
            <v>15</v>
          </cell>
          <cell r="AJ14">
            <v>589.74</v>
          </cell>
          <cell r="AK14">
            <v>2074.02</v>
          </cell>
        </row>
        <row r="14">
          <cell r="AM14" t="str">
            <v>湖南荣昌</v>
          </cell>
          <cell r="AN14" t="str">
            <v>合同工</v>
          </cell>
          <cell r="AO14" t="str">
            <v>湖南鑫起</v>
          </cell>
          <cell r="AP14">
            <v>23</v>
          </cell>
          <cell r="AQ14">
            <v>0</v>
          </cell>
          <cell r="AR14" t="e">
            <v>#N/A</v>
          </cell>
        </row>
        <row r="14">
          <cell r="AT14" t="str">
            <v>罗亚南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5">
          <cell r="W15">
            <v>54.72</v>
          </cell>
        </row>
        <row r="15">
          <cell r="AA15">
            <v>1212.96</v>
          </cell>
          <cell r="AB15">
            <v>364.8</v>
          </cell>
        </row>
        <row r="15">
          <cell r="AD15">
            <v>13.68</v>
          </cell>
        </row>
        <row r="15">
          <cell r="AF15">
            <v>91.2</v>
          </cell>
        </row>
        <row r="15">
          <cell r="AI15">
            <v>15</v>
          </cell>
          <cell r="AJ15">
            <v>484.68</v>
          </cell>
          <cell r="AK15">
            <v>1697.64</v>
          </cell>
        </row>
        <row r="15">
          <cell r="AM15" t="str">
            <v>湖南荣昌</v>
          </cell>
          <cell r="AN15" t="str">
            <v>合同工</v>
          </cell>
          <cell r="AO15" t="str">
            <v>光华荣昌</v>
          </cell>
          <cell r="AP15">
            <v>22</v>
          </cell>
          <cell r="AQ15">
            <v>0</v>
          </cell>
          <cell r="AR15" t="e">
            <v>#N/A</v>
          </cell>
        </row>
        <row r="15">
          <cell r="AT15" t="str">
            <v>刘辉兵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6">
          <cell r="W16">
            <v>51.7</v>
          </cell>
        </row>
        <row r="16">
          <cell r="AA16">
            <v>1127.84</v>
          </cell>
          <cell r="AB16">
            <v>344.64</v>
          </cell>
        </row>
        <row r="16">
          <cell r="AD16">
            <v>12.92</v>
          </cell>
        </row>
        <row r="16">
          <cell r="AF16">
            <v>82</v>
          </cell>
        </row>
        <row r="16">
          <cell r="AI16">
            <v>15</v>
          </cell>
          <cell r="AJ16">
            <v>454.56</v>
          </cell>
          <cell r="AK16">
            <v>1582.4</v>
          </cell>
        </row>
        <row r="16">
          <cell r="AM16" t="str">
            <v>湖南荣昌</v>
          </cell>
          <cell r="AN16" t="str">
            <v>合同工</v>
          </cell>
          <cell r="AO16" t="str">
            <v>湖南红海</v>
          </cell>
          <cell r="AP16">
            <v>28</v>
          </cell>
          <cell r="AQ16">
            <v>0</v>
          </cell>
          <cell r="AR16" t="e">
            <v>#N/A</v>
          </cell>
        </row>
        <row r="16">
          <cell r="AT16" t="str">
            <v>殷胜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7">
          <cell r="W17">
            <v>60</v>
          </cell>
        </row>
        <row r="17">
          <cell r="AA17">
            <v>1330</v>
          </cell>
          <cell r="AB17">
            <v>400</v>
          </cell>
        </row>
        <row r="17">
          <cell r="AD17">
            <v>15</v>
          </cell>
        </row>
        <row r="17">
          <cell r="AF17">
            <v>100</v>
          </cell>
        </row>
        <row r="17">
          <cell r="AI17">
            <v>15</v>
          </cell>
          <cell r="AJ17">
            <v>530</v>
          </cell>
          <cell r="AK17">
            <v>1860</v>
          </cell>
        </row>
        <row r="17">
          <cell r="AM17" t="str">
            <v>湖南荣昌</v>
          </cell>
          <cell r="AN17" t="str">
            <v>合同工</v>
          </cell>
          <cell r="AO17" t="str">
            <v>湖南鑫起</v>
          </cell>
          <cell r="AP17">
            <v>22.5</v>
          </cell>
          <cell r="AQ17">
            <v>0</v>
          </cell>
          <cell r="AR17" t="e">
            <v>#N/A</v>
          </cell>
        </row>
        <row r="17">
          <cell r="AT17" t="str">
            <v>苏超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8">
          <cell r="W18">
            <v>57.12</v>
          </cell>
        </row>
        <row r="18">
          <cell r="AA18">
            <v>1266.16</v>
          </cell>
          <cell r="AB18">
            <v>380.8</v>
          </cell>
        </row>
        <row r="18">
          <cell r="AD18">
            <v>14.28</v>
          </cell>
        </row>
        <row r="18">
          <cell r="AF18">
            <v>95.2</v>
          </cell>
        </row>
        <row r="18">
          <cell r="AI18">
            <v>15</v>
          </cell>
          <cell r="AJ18">
            <v>505.28</v>
          </cell>
          <cell r="AK18">
            <v>1771.44</v>
          </cell>
        </row>
        <row r="18">
          <cell r="AM18" t="str">
            <v>湖南荣昌</v>
          </cell>
          <cell r="AN18" t="str">
            <v>合同工</v>
          </cell>
          <cell r="AO18" t="str">
            <v>湖南鑫起</v>
          </cell>
          <cell r="AP18">
            <v>16</v>
          </cell>
          <cell r="AQ18">
            <v>0</v>
          </cell>
          <cell r="AR18" t="e">
            <v>#N/A</v>
          </cell>
        </row>
        <row r="18">
          <cell r="AT18" t="str">
            <v>胡荣华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19">
          <cell r="W19">
            <v>54.24</v>
          </cell>
        </row>
        <row r="19">
          <cell r="AA19">
            <v>1202.32</v>
          </cell>
          <cell r="AB19">
            <v>361.6</v>
          </cell>
        </row>
        <row r="19">
          <cell r="AD19">
            <v>13.56</v>
          </cell>
        </row>
        <row r="19">
          <cell r="AF19">
            <v>90.4</v>
          </cell>
        </row>
        <row r="19">
          <cell r="AI19">
            <v>15</v>
          </cell>
          <cell r="AJ19">
            <v>480.56</v>
          </cell>
          <cell r="AK19">
            <v>1682.88</v>
          </cell>
        </row>
        <row r="19">
          <cell r="AM19" t="str">
            <v>湖南荣昌</v>
          </cell>
          <cell r="AN19" t="str">
            <v>合同工</v>
          </cell>
          <cell r="AO19" t="str">
            <v>光华荣昌</v>
          </cell>
          <cell r="AP19">
            <v>16.5</v>
          </cell>
          <cell r="AQ19">
            <v>0</v>
          </cell>
          <cell r="AR19" t="e">
            <v>#N/A</v>
          </cell>
        </row>
        <row r="19">
          <cell r="AT19" t="str">
            <v>贺王瑜</v>
          </cell>
        </row>
        <row r="20">
          <cell r="B20" t="str">
            <v>文洪亮</v>
          </cell>
          <cell r="C20" t="str">
            <v>男</v>
          </cell>
          <cell r="D20" t="str">
            <v>430221197911288119</v>
          </cell>
          <cell r="E20">
            <v>42401</v>
          </cell>
          <cell r="F20">
            <v>4308</v>
          </cell>
          <cell r="G20">
            <v>4308</v>
          </cell>
          <cell r="H20">
            <v>4308</v>
          </cell>
          <cell r="I20">
            <v>4308</v>
          </cell>
        </row>
        <row r="20">
          <cell r="P20">
            <v>689.28</v>
          </cell>
        </row>
        <row r="20">
          <cell r="S20">
            <v>30.16</v>
          </cell>
        </row>
        <row r="20">
          <cell r="U20">
            <v>374.8</v>
          </cell>
        </row>
        <row r="20">
          <cell r="W20">
            <v>51.7</v>
          </cell>
        </row>
        <row r="20">
          <cell r="AA20">
            <v>1145.94</v>
          </cell>
          <cell r="AB20">
            <v>344.64</v>
          </cell>
        </row>
        <row r="20">
          <cell r="AD20">
            <v>12.92</v>
          </cell>
        </row>
        <row r="20">
          <cell r="AF20">
            <v>86.16</v>
          </cell>
        </row>
        <row r="20">
          <cell r="AI20">
            <v>15</v>
          </cell>
          <cell r="AJ20">
            <v>458.72</v>
          </cell>
          <cell r="AK20">
            <v>1604.66</v>
          </cell>
        </row>
        <row r="20">
          <cell r="AM20" t="str">
            <v>湖南荣昌</v>
          </cell>
          <cell r="AN20" t="str">
            <v>合同工</v>
          </cell>
          <cell r="AO20" t="str">
            <v>光华荣昌</v>
          </cell>
          <cell r="AP20">
            <v>22</v>
          </cell>
          <cell r="AQ20">
            <v>0</v>
          </cell>
          <cell r="AR20" t="e">
            <v>#N/A</v>
          </cell>
        </row>
        <row r="20">
          <cell r="AT20" t="str">
            <v>文洪亮</v>
          </cell>
        </row>
        <row r="21">
          <cell r="B21" t="str">
            <v>林虎</v>
          </cell>
          <cell r="C21" t="str">
            <v>男</v>
          </cell>
          <cell r="D21" t="str">
            <v>430321197201117871</v>
          </cell>
          <cell r="E21">
            <v>42401</v>
          </cell>
          <cell r="F21">
            <v>4360</v>
          </cell>
          <cell r="G21">
            <v>4360</v>
          </cell>
          <cell r="H21">
            <v>4360</v>
          </cell>
          <cell r="I21">
            <v>4360</v>
          </cell>
        </row>
        <row r="21">
          <cell r="P21">
            <v>697.6</v>
          </cell>
        </row>
        <row r="21">
          <cell r="S21">
            <v>30.52</v>
          </cell>
        </row>
        <row r="21">
          <cell r="U21">
            <v>379.32</v>
          </cell>
        </row>
        <row r="21">
          <cell r="W21">
            <v>52.32</v>
          </cell>
        </row>
        <row r="21">
          <cell r="AA21">
            <v>1159.76</v>
          </cell>
          <cell r="AB21">
            <v>348.8</v>
          </cell>
        </row>
        <row r="21">
          <cell r="AD21">
            <v>13.08</v>
          </cell>
        </row>
        <row r="21">
          <cell r="AF21">
            <v>87.2</v>
          </cell>
        </row>
        <row r="21">
          <cell r="AI21">
            <v>15</v>
          </cell>
          <cell r="AJ21">
            <v>464.08</v>
          </cell>
          <cell r="AK21">
            <v>1623.84</v>
          </cell>
        </row>
        <row r="21">
          <cell r="AM21" t="str">
            <v>湖南荣昌</v>
          </cell>
          <cell r="AN21" t="str">
            <v>合同工</v>
          </cell>
          <cell r="AO21" t="str">
            <v>光华荣昌</v>
          </cell>
          <cell r="AP21">
            <v>28</v>
          </cell>
          <cell r="AQ21">
            <v>0</v>
          </cell>
          <cell r="AR21" t="e">
            <v>#N/A</v>
          </cell>
        </row>
        <row r="21">
          <cell r="AT21" t="str">
            <v>林虎</v>
          </cell>
        </row>
        <row r="22">
          <cell r="B22" t="str">
            <v>范文榜</v>
          </cell>
          <cell r="C22" t="str">
            <v>男</v>
          </cell>
          <cell r="D22" t="str">
            <v>429006198105306331</v>
          </cell>
          <cell r="E22">
            <v>42491</v>
          </cell>
          <cell r="F22">
            <v>5680</v>
          </cell>
          <cell r="G22">
            <v>5680</v>
          </cell>
          <cell r="H22">
            <v>5680</v>
          </cell>
          <cell r="I22">
            <v>5680</v>
          </cell>
        </row>
        <row r="22">
          <cell r="P22">
            <v>908.8</v>
          </cell>
        </row>
        <row r="22">
          <cell r="S22">
            <v>39.76</v>
          </cell>
        </row>
        <row r="22">
          <cell r="U22">
            <v>494.16</v>
          </cell>
        </row>
        <row r="22">
          <cell r="W22">
            <v>68.16</v>
          </cell>
        </row>
        <row r="22">
          <cell r="AA22">
            <v>1510.88</v>
          </cell>
          <cell r="AB22">
            <v>454.4</v>
          </cell>
        </row>
        <row r="22">
          <cell r="AD22">
            <v>17.04</v>
          </cell>
        </row>
        <row r="22">
          <cell r="AF22">
            <v>113.6</v>
          </cell>
        </row>
        <row r="22">
          <cell r="AI22">
            <v>15</v>
          </cell>
          <cell r="AJ22">
            <v>600.04</v>
          </cell>
          <cell r="AK22">
            <v>2110.92</v>
          </cell>
        </row>
        <row r="22">
          <cell r="AM22" t="str">
            <v>湖南荣昌</v>
          </cell>
          <cell r="AN22" t="str">
            <v>合同工</v>
          </cell>
          <cell r="AO22" t="str">
            <v>湖南鑫起</v>
          </cell>
          <cell r="AP22">
            <v>29</v>
          </cell>
          <cell r="AQ22">
            <v>0</v>
          </cell>
          <cell r="AR22" t="e">
            <v>#N/A</v>
          </cell>
        </row>
        <row r="22">
          <cell r="AT22" t="str">
            <v>范文榜</v>
          </cell>
        </row>
        <row r="23">
          <cell r="B23" t="str">
            <v>邹文祥</v>
          </cell>
          <cell r="C23" t="str">
            <v>男</v>
          </cell>
          <cell r="D23" t="str">
            <v>430221198907110814</v>
          </cell>
          <cell r="E23">
            <v>42491</v>
          </cell>
          <cell r="F23">
            <v>6180</v>
          </cell>
          <cell r="G23">
            <v>6180</v>
          </cell>
          <cell r="H23">
            <v>6180</v>
          </cell>
          <cell r="I23">
            <v>6180</v>
          </cell>
        </row>
        <row r="23">
          <cell r="P23">
            <v>988.8</v>
          </cell>
        </row>
        <row r="23">
          <cell r="S23">
            <v>43.26</v>
          </cell>
        </row>
        <row r="23">
          <cell r="U23">
            <v>537.66</v>
          </cell>
        </row>
        <row r="23">
          <cell r="W23">
            <v>74.16</v>
          </cell>
        </row>
        <row r="23">
          <cell r="AA23">
            <v>1643.88</v>
          </cell>
          <cell r="AB23">
            <v>494.4</v>
          </cell>
        </row>
        <row r="23">
          <cell r="AD23">
            <v>18.54</v>
          </cell>
        </row>
        <row r="23">
          <cell r="AF23">
            <v>123.6</v>
          </cell>
        </row>
        <row r="23">
          <cell r="AI23">
            <v>15</v>
          </cell>
          <cell r="AJ23">
            <v>651.54</v>
          </cell>
          <cell r="AK23">
            <v>2295.42</v>
          </cell>
        </row>
        <row r="23">
          <cell r="AM23" t="str">
            <v>湖南荣昌</v>
          </cell>
          <cell r="AN23" t="str">
            <v>合同工</v>
          </cell>
          <cell r="AO23" t="str">
            <v>湖南鑫起</v>
          </cell>
          <cell r="AP23">
            <v>25</v>
          </cell>
          <cell r="AQ23">
            <v>0</v>
          </cell>
          <cell r="AR23" t="e">
            <v>#N/A</v>
          </cell>
        </row>
        <row r="23">
          <cell r="AT23" t="str">
            <v>邹文祥</v>
          </cell>
        </row>
        <row r="24">
          <cell r="B24" t="str">
            <v>吴陈</v>
          </cell>
          <cell r="C24" t="str">
            <v>男</v>
          </cell>
          <cell r="D24" t="str">
            <v>430203199001137035</v>
          </cell>
          <cell r="E24">
            <v>42552</v>
          </cell>
          <cell r="F24">
            <v>4560</v>
          </cell>
          <cell r="G24">
            <v>4560</v>
          </cell>
          <cell r="H24">
            <v>4560</v>
          </cell>
          <cell r="I24">
            <v>4560</v>
          </cell>
        </row>
        <row r="24">
          <cell r="P24">
            <v>729.6</v>
          </cell>
        </row>
        <row r="24">
          <cell r="S24">
            <v>31.92</v>
          </cell>
        </row>
        <row r="24">
          <cell r="U24">
            <v>396.72</v>
          </cell>
        </row>
        <row r="24">
          <cell r="W24">
            <v>54.72</v>
          </cell>
        </row>
        <row r="24">
          <cell r="AA24">
            <v>1212.96</v>
          </cell>
          <cell r="AB24">
            <v>364.8</v>
          </cell>
        </row>
        <row r="24">
          <cell r="AD24">
            <v>13.68</v>
          </cell>
        </row>
        <row r="24">
          <cell r="AF24">
            <v>91.2</v>
          </cell>
        </row>
        <row r="24">
          <cell r="AI24">
            <v>15</v>
          </cell>
          <cell r="AJ24">
            <v>484.68</v>
          </cell>
          <cell r="AK24">
            <v>1697.64</v>
          </cell>
        </row>
        <row r="24">
          <cell r="AM24" t="str">
            <v>湖南荣昌</v>
          </cell>
          <cell r="AN24" t="str">
            <v>合同工</v>
          </cell>
          <cell r="AO24" t="str">
            <v>光华荣昌</v>
          </cell>
          <cell r="AP24">
            <v>16</v>
          </cell>
          <cell r="AQ24">
            <v>0</v>
          </cell>
          <cell r="AR24" t="e">
            <v>#N/A</v>
          </cell>
        </row>
        <row r="24">
          <cell r="AT24" t="str">
            <v>吴陈</v>
          </cell>
        </row>
        <row r="25">
          <cell r="B25" t="str">
            <v>彭健</v>
          </cell>
          <cell r="C25" t="str">
            <v>男</v>
          </cell>
          <cell r="D25" t="str">
            <v>430281198712019195</v>
          </cell>
          <cell r="E25">
            <v>42583</v>
          </cell>
          <cell r="F25">
            <v>4308</v>
          </cell>
          <cell r="G25">
            <v>4308</v>
          </cell>
          <cell r="H25">
            <v>4308</v>
          </cell>
          <cell r="I25">
            <v>4308</v>
          </cell>
        </row>
        <row r="25">
          <cell r="P25">
            <v>689.28</v>
          </cell>
        </row>
        <row r="25">
          <cell r="S25">
            <v>30.16</v>
          </cell>
        </row>
        <row r="25">
          <cell r="U25">
            <v>374.8</v>
          </cell>
        </row>
        <row r="25">
          <cell r="W25">
            <v>51.7</v>
          </cell>
        </row>
        <row r="25">
          <cell r="AA25">
            <v>1145.94</v>
          </cell>
          <cell r="AB25">
            <v>344.64</v>
          </cell>
        </row>
        <row r="25">
          <cell r="AD25">
            <v>12.92</v>
          </cell>
        </row>
        <row r="25">
          <cell r="AF25">
            <v>86.16</v>
          </cell>
        </row>
        <row r="25">
          <cell r="AI25">
            <v>15</v>
          </cell>
          <cell r="AJ25">
            <v>458.72</v>
          </cell>
          <cell r="AK25">
            <v>1604.66</v>
          </cell>
        </row>
        <row r="25">
          <cell r="AM25" t="str">
            <v>湖南荣昌</v>
          </cell>
          <cell r="AN25" t="str">
            <v>合同工</v>
          </cell>
          <cell r="AO25" t="str">
            <v>光华荣昌</v>
          </cell>
          <cell r="AP25">
            <v>29</v>
          </cell>
          <cell r="AQ25">
            <v>0</v>
          </cell>
          <cell r="AR25" t="e">
            <v>#N/A</v>
          </cell>
        </row>
        <row r="25">
          <cell r="AT25" t="str">
            <v>彭健</v>
          </cell>
        </row>
        <row r="26">
          <cell r="B26" t="str">
            <v>何胜春</v>
          </cell>
          <cell r="C26" t="str">
            <v>男</v>
          </cell>
          <cell r="D26" t="str">
            <v>430221198602281137</v>
          </cell>
          <cell r="E26">
            <v>42614</v>
          </cell>
          <cell r="F26">
            <v>6340</v>
          </cell>
          <cell r="G26">
            <v>6340</v>
          </cell>
          <cell r="H26">
            <v>6340</v>
          </cell>
          <cell r="I26">
            <v>6340</v>
          </cell>
        </row>
        <row r="26">
          <cell r="P26">
            <v>1014.4</v>
          </cell>
        </row>
        <row r="26">
          <cell r="S26">
            <v>44.38</v>
          </cell>
        </row>
        <row r="26">
          <cell r="U26">
            <v>551.58</v>
          </cell>
        </row>
        <row r="26">
          <cell r="W26">
            <v>76.08</v>
          </cell>
        </row>
        <row r="26">
          <cell r="AA26">
            <v>1686.44</v>
          </cell>
          <cell r="AB26">
            <v>507.2</v>
          </cell>
        </row>
        <row r="26">
          <cell r="AD26">
            <v>19.02</v>
          </cell>
        </row>
        <row r="26">
          <cell r="AF26">
            <v>126.8</v>
          </cell>
        </row>
        <row r="26">
          <cell r="AI26">
            <v>15</v>
          </cell>
          <cell r="AJ26">
            <v>668.02</v>
          </cell>
          <cell r="AK26">
            <v>2354.46</v>
          </cell>
        </row>
        <row r="26">
          <cell r="AM26" t="str">
            <v>湖南荣昌</v>
          </cell>
          <cell r="AN26" t="str">
            <v>合同工</v>
          </cell>
          <cell r="AO26" t="str">
            <v>湖南鑫起</v>
          </cell>
          <cell r="AP26">
            <v>23</v>
          </cell>
          <cell r="AQ26">
            <v>0</v>
          </cell>
          <cell r="AR26" t="e">
            <v>#N/A</v>
          </cell>
        </row>
        <row r="26">
          <cell r="AT26" t="str">
            <v>何胜春</v>
          </cell>
        </row>
        <row r="27">
          <cell r="B27" t="str">
            <v>冉景斌</v>
          </cell>
          <cell r="C27" t="str">
            <v>男</v>
          </cell>
          <cell r="D27" t="str">
            <v>522128196705130837</v>
          </cell>
          <cell r="E27">
            <v>42614</v>
          </cell>
          <cell r="F27">
            <v>4380</v>
          </cell>
          <cell r="G27">
            <v>4380</v>
          </cell>
          <cell r="H27">
            <v>4380</v>
          </cell>
          <cell r="I27">
            <v>4380</v>
          </cell>
        </row>
        <row r="27">
          <cell r="P27">
            <v>700.8</v>
          </cell>
        </row>
        <row r="27">
          <cell r="S27">
            <v>30.66</v>
          </cell>
        </row>
        <row r="27">
          <cell r="U27">
            <v>381.06</v>
          </cell>
        </row>
        <row r="27">
          <cell r="W27">
            <v>52.56</v>
          </cell>
        </row>
        <row r="27">
          <cell r="AA27">
            <v>1165.08</v>
          </cell>
          <cell r="AB27">
            <v>350.4</v>
          </cell>
        </row>
        <row r="27">
          <cell r="AD27">
            <v>13.14</v>
          </cell>
        </row>
        <row r="27">
          <cell r="AF27">
            <v>87.6</v>
          </cell>
        </row>
        <row r="27">
          <cell r="AI27">
            <v>15</v>
          </cell>
          <cell r="AJ27">
            <v>466.14</v>
          </cell>
          <cell r="AK27">
            <v>1631.22</v>
          </cell>
        </row>
        <row r="27">
          <cell r="AM27" t="str">
            <v>湖南荣昌</v>
          </cell>
          <cell r="AN27" t="str">
            <v>合同工</v>
          </cell>
          <cell r="AO27" t="str">
            <v>湖南红海</v>
          </cell>
          <cell r="AP27">
            <v>28</v>
          </cell>
          <cell r="AQ27">
            <v>0</v>
          </cell>
          <cell r="AR27" t="e">
            <v>#N/A</v>
          </cell>
        </row>
        <row r="27">
          <cell r="AT27" t="str">
            <v>冉景斌</v>
          </cell>
        </row>
        <row r="28">
          <cell r="B28" t="str">
            <v>邓日顺</v>
          </cell>
          <cell r="C28" t="str">
            <v>男</v>
          </cell>
          <cell r="D28" t="str">
            <v>430204199302173239</v>
          </cell>
          <cell r="E28">
            <v>42644</v>
          </cell>
          <cell r="F28">
            <v>4460</v>
          </cell>
          <cell r="G28">
            <v>4460</v>
          </cell>
          <cell r="H28">
            <v>4460</v>
          </cell>
          <cell r="I28">
            <v>4460</v>
          </cell>
        </row>
        <row r="28">
          <cell r="P28">
            <v>713.6</v>
          </cell>
        </row>
        <row r="28">
          <cell r="S28">
            <v>31.22</v>
          </cell>
        </row>
        <row r="28">
          <cell r="U28">
            <v>388.02</v>
          </cell>
        </row>
        <row r="28">
          <cell r="W28">
            <v>53.52</v>
          </cell>
        </row>
        <row r="28">
          <cell r="AA28">
            <v>1186.36</v>
          </cell>
          <cell r="AB28">
            <v>356.8</v>
          </cell>
        </row>
        <row r="28">
          <cell r="AD28">
            <v>13.38</v>
          </cell>
        </row>
        <row r="28">
          <cell r="AF28">
            <v>89.2</v>
          </cell>
        </row>
        <row r="28">
          <cell r="AI28">
            <v>15</v>
          </cell>
          <cell r="AJ28">
            <v>474.38</v>
          </cell>
          <cell r="AK28">
            <v>1660.74</v>
          </cell>
        </row>
        <row r="28">
          <cell r="AM28" t="str">
            <v>湖南荣昌</v>
          </cell>
          <cell r="AN28" t="str">
            <v>合同工</v>
          </cell>
          <cell r="AO28" t="str">
            <v>湖南红海</v>
          </cell>
          <cell r="AP28">
            <v>17</v>
          </cell>
          <cell r="AQ28">
            <v>0</v>
          </cell>
          <cell r="AR28" t="e">
            <v>#N/A</v>
          </cell>
        </row>
        <row r="28">
          <cell r="AT28" t="str">
            <v>邓日顺</v>
          </cell>
        </row>
        <row r="29">
          <cell r="B29" t="str">
            <v>齐承平</v>
          </cell>
          <cell r="C29" t="str">
            <v>男</v>
          </cell>
          <cell r="D29" t="str">
            <v>430221199005141712</v>
          </cell>
          <cell r="E29">
            <v>42705</v>
          </cell>
          <cell r="F29">
            <v>4308</v>
          </cell>
          <cell r="G29">
            <v>4308</v>
          </cell>
          <cell r="H29">
            <v>4308</v>
          </cell>
          <cell r="I29">
            <v>4308</v>
          </cell>
        </row>
        <row r="29">
          <cell r="P29">
            <v>689.28</v>
          </cell>
        </row>
        <row r="29">
          <cell r="S29">
            <v>30.16</v>
          </cell>
        </row>
        <row r="29">
          <cell r="U29">
            <v>374.8</v>
          </cell>
        </row>
        <row r="29">
          <cell r="W29">
            <v>51.7</v>
          </cell>
        </row>
        <row r="29">
          <cell r="AA29">
            <v>1145.94</v>
          </cell>
          <cell r="AB29">
            <v>344.64</v>
          </cell>
        </row>
        <row r="29">
          <cell r="AD29">
            <v>12.92</v>
          </cell>
        </row>
        <row r="29">
          <cell r="AF29">
            <v>86.16</v>
          </cell>
        </row>
        <row r="29">
          <cell r="AI29">
            <v>15</v>
          </cell>
          <cell r="AJ29">
            <v>458.72</v>
          </cell>
          <cell r="AK29">
            <v>1604.66</v>
          </cell>
        </row>
        <row r="29">
          <cell r="AM29" t="str">
            <v>湖南荣昌</v>
          </cell>
          <cell r="AN29" t="str">
            <v>合同工</v>
          </cell>
          <cell r="AO29" t="str">
            <v>光华荣昌</v>
          </cell>
          <cell r="AP29">
            <v>23</v>
          </cell>
          <cell r="AQ29">
            <v>0</v>
          </cell>
          <cell r="AR29" t="e">
            <v>#N/A</v>
          </cell>
        </row>
        <row r="29">
          <cell r="AT29" t="str">
            <v>齐承平</v>
          </cell>
        </row>
        <row r="30">
          <cell r="B30" t="str">
            <v>吴国秋</v>
          </cell>
          <cell r="C30" t="str">
            <v>男</v>
          </cell>
          <cell r="D30" t="str">
            <v>430221198608302314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0">
          <cell r="W30">
            <v>51.7</v>
          </cell>
        </row>
        <row r="30">
          <cell r="AA30">
            <v>1145.94</v>
          </cell>
          <cell r="AB30">
            <v>344.64</v>
          </cell>
        </row>
        <row r="30">
          <cell r="AD30">
            <v>12.92</v>
          </cell>
        </row>
        <row r="30">
          <cell r="AF30">
            <v>86.16</v>
          </cell>
        </row>
        <row r="30">
          <cell r="AI30">
            <v>15</v>
          </cell>
          <cell r="AJ30">
            <v>458.72</v>
          </cell>
          <cell r="AK30">
            <v>1604.66</v>
          </cell>
        </row>
        <row r="30">
          <cell r="AM30" t="str">
            <v>湖南荣昌</v>
          </cell>
          <cell r="AN30" t="str">
            <v>合同工</v>
          </cell>
          <cell r="AO30" t="str">
            <v>湖南鑫起</v>
          </cell>
          <cell r="AP30">
            <v>27</v>
          </cell>
          <cell r="AQ30">
            <v>0</v>
          </cell>
          <cell r="AR30" t="e">
            <v>#N/A</v>
          </cell>
        </row>
        <row r="30">
          <cell r="AT30" t="str">
            <v>吴国秋</v>
          </cell>
        </row>
        <row r="31">
          <cell r="B31" t="str">
            <v>雍期望</v>
          </cell>
          <cell r="C31" t="str">
            <v>男</v>
          </cell>
          <cell r="D31" t="str">
            <v>43032119801119001X</v>
          </cell>
          <cell r="E31">
            <v>42887</v>
          </cell>
          <cell r="F31">
            <v>5140</v>
          </cell>
          <cell r="G31">
            <v>5140</v>
          </cell>
          <cell r="H31">
            <v>5140</v>
          </cell>
          <cell r="I31">
            <v>5140</v>
          </cell>
        </row>
        <row r="31">
          <cell r="P31">
            <v>822.4</v>
          </cell>
        </row>
        <row r="31">
          <cell r="S31">
            <v>35.98</v>
          </cell>
        </row>
        <row r="31">
          <cell r="U31">
            <v>447.18</v>
          </cell>
        </row>
        <row r="31">
          <cell r="W31">
            <v>61.68</v>
          </cell>
        </row>
        <row r="31">
          <cell r="AA31">
            <v>1367.24</v>
          </cell>
          <cell r="AB31">
            <v>411.2</v>
          </cell>
        </row>
        <row r="31">
          <cell r="AD31">
            <v>15.42</v>
          </cell>
        </row>
        <row r="31">
          <cell r="AF31">
            <v>102.8</v>
          </cell>
        </row>
        <row r="31">
          <cell r="AI31">
            <v>15</v>
          </cell>
          <cell r="AJ31">
            <v>544.42</v>
          </cell>
          <cell r="AK31">
            <v>1911.66</v>
          </cell>
        </row>
        <row r="31">
          <cell r="AM31" t="str">
            <v>湖南荣昌</v>
          </cell>
          <cell r="AN31" t="str">
            <v>合同工</v>
          </cell>
          <cell r="AO31" t="str">
            <v>光华荣昌</v>
          </cell>
          <cell r="AP31">
            <v>22.5</v>
          </cell>
          <cell r="AQ31">
            <v>0</v>
          </cell>
          <cell r="AR31" t="e">
            <v>#N/A</v>
          </cell>
        </row>
        <row r="31">
          <cell r="AT31" t="str">
            <v>雍期望</v>
          </cell>
        </row>
        <row r="32">
          <cell r="B32" t="str">
            <v>易兰</v>
          </cell>
          <cell r="C32" t="str">
            <v>女</v>
          </cell>
          <cell r="D32" t="str">
            <v>430203198304104025</v>
          </cell>
          <cell r="E32">
            <v>42979</v>
          </cell>
          <cell r="F32">
            <v>5500</v>
          </cell>
          <cell r="G32">
            <v>5500</v>
          </cell>
          <cell r="H32">
            <v>5500</v>
          </cell>
          <cell r="I32">
            <v>5500</v>
          </cell>
        </row>
        <row r="32">
          <cell r="P32">
            <v>880</v>
          </cell>
        </row>
        <row r="32">
          <cell r="S32">
            <v>38.5</v>
          </cell>
        </row>
        <row r="32">
          <cell r="U32">
            <v>478.5</v>
          </cell>
        </row>
        <row r="32">
          <cell r="W32">
            <v>66</v>
          </cell>
        </row>
        <row r="32">
          <cell r="AA32">
            <v>1463</v>
          </cell>
          <cell r="AB32">
            <v>440</v>
          </cell>
        </row>
        <row r="32">
          <cell r="AD32">
            <v>16.5</v>
          </cell>
        </row>
        <row r="32">
          <cell r="AF32">
            <v>110</v>
          </cell>
        </row>
        <row r="32">
          <cell r="AI32">
            <v>15</v>
          </cell>
          <cell r="AJ32">
            <v>581.5</v>
          </cell>
          <cell r="AK32">
            <v>2044.5</v>
          </cell>
        </row>
        <row r="32">
          <cell r="AM32" t="str">
            <v>湖南荣昌</v>
          </cell>
          <cell r="AN32" t="str">
            <v>合同工</v>
          </cell>
          <cell r="AO32" t="str">
            <v>光华荣昌</v>
          </cell>
          <cell r="AP32">
            <v>23</v>
          </cell>
          <cell r="AQ32">
            <v>0</v>
          </cell>
          <cell r="AR32" t="e">
            <v>#N/A</v>
          </cell>
        </row>
        <row r="32">
          <cell r="AT32" t="str">
            <v>易兰</v>
          </cell>
        </row>
        <row r="33">
          <cell r="B33" t="str">
            <v>刘志平</v>
          </cell>
          <cell r="C33" t="str">
            <v>男</v>
          </cell>
          <cell r="D33" t="str">
            <v>430481199112246971</v>
          </cell>
          <cell r="E33">
            <v>43101</v>
          </cell>
          <cell r="F33">
            <v>5020</v>
          </cell>
          <cell r="G33">
            <v>5020</v>
          </cell>
          <cell r="H33">
            <v>5020</v>
          </cell>
          <cell r="I33">
            <v>5020</v>
          </cell>
        </row>
        <row r="33">
          <cell r="P33">
            <v>803.2</v>
          </cell>
        </row>
        <row r="33">
          <cell r="S33">
            <v>35.14</v>
          </cell>
        </row>
        <row r="33">
          <cell r="U33">
            <v>436.74</v>
          </cell>
        </row>
        <row r="33">
          <cell r="W33">
            <v>60.24</v>
          </cell>
        </row>
        <row r="33">
          <cell r="AA33">
            <v>1335.32</v>
          </cell>
          <cell r="AB33">
            <v>401.6</v>
          </cell>
        </row>
        <row r="33">
          <cell r="AD33">
            <v>15.06</v>
          </cell>
        </row>
        <row r="33">
          <cell r="AF33">
            <v>100.4</v>
          </cell>
        </row>
        <row r="33">
          <cell r="AI33">
            <v>15</v>
          </cell>
          <cell r="AJ33">
            <v>532.06</v>
          </cell>
          <cell r="AK33">
            <v>1867.38</v>
          </cell>
        </row>
        <row r="33">
          <cell r="AM33" t="str">
            <v>湖南荣昌</v>
          </cell>
          <cell r="AN33" t="str">
            <v>合同工</v>
          </cell>
          <cell r="AO33" t="str">
            <v>湖南红海</v>
          </cell>
          <cell r="AP33">
            <v>27</v>
          </cell>
          <cell r="AQ33">
            <v>0</v>
          </cell>
          <cell r="AR33" t="e">
            <v>#N/A</v>
          </cell>
        </row>
        <row r="33">
          <cell r="AT33" t="str">
            <v>刘志平</v>
          </cell>
        </row>
        <row r="34">
          <cell r="B34" t="str">
            <v>李亦斌</v>
          </cell>
          <cell r="C34" t="str">
            <v>男</v>
          </cell>
          <cell r="D34" t="str">
            <v>430223197710281810</v>
          </cell>
          <cell r="E34">
            <v>43132</v>
          </cell>
          <cell r="F34">
            <v>4540</v>
          </cell>
          <cell r="G34">
            <v>4540</v>
          </cell>
          <cell r="H34">
            <v>4540</v>
          </cell>
          <cell r="I34">
            <v>4540</v>
          </cell>
        </row>
        <row r="34">
          <cell r="P34">
            <v>726.4</v>
          </cell>
        </row>
        <row r="34">
          <cell r="S34">
            <v>31.78</v>
          </cell>
        </row>
        <row r="34">
          <cell r="U34">
            <v>394.98</v>
          </cell>
        </row>
        <row r="34">
          <cell r="W34">
            <v>54.48</v>
          </cell>
        </row>
        <row r="34">
          <cell r="AA34">
            <v>1207.64</v>
          </cell>
          <cell r="AB34">
            <v>363.2</v>
          </cell>
        </row>
        <row r="34">
          <cell r="AD34">
            <v>13.62</v>
          </cell>
        </row>
        <row r="34">
          <cell r="AF34">
            <v>90.8</v>
          </cell>
        </row>
        <row r="34">
          <cell r="AI34">
            <v>15</v>
          </cell>
          <cell r="AJ34">
            <v>482.62</v>
          </cell>
          <cell r="AK34">
            <v>1690.26</v>
          </cell>
        </row>
        <row r="34">
          <cell r="AM34" t="str">
            <v>湖南荣昌</v>
          </cell>
          <cell r="AN34" t="str">
            <v>合同工</v>
          </cell>
          <cell r="AO34" t="str">
            <v>湖南红海</v>
          </cell>
          <cell r="AP34">
            <v>16</v>
          </cell>
          <cell r="AQ34">
            <v>0</v>
          </cell>
          <cell r="AR34" t="e">
            <v>#N/A</v>
          </cell>
        </row>
        <row r="34">
          <cell r="AT34" t="str">
            <v>李亦斌</v>
          </cell>
        </row>
        <row r="35">
          <cell r="B35" t="str">
            <v>张周</v>
          </cell>
          <cell r="C35" t="str">
            <v>男</v>
          </cell>
          <cell r="D35" t="str">
            <v>430321199908306237</v>
          </cell>
          <cell r="E35">
            <v>43132</v>
          </cell>
          <cell r="F35">
            <v>6320</v>
          </cell>
          <cell r="G35">
            <v>6320</v>
          </cell>
          <cell r="H35">
            <v>6320</v>
          </cell>
          <cell r="I35">
            <v>6320</v>
          </cell>
        </row>
        <row r="35">
          <cell r="P35">
            <v>1011.2</v>
          </cell>
        </row>
        <row r="35">
          <cell r="S35">
            <v>44.24</v>
          </cell>
        </row>
        <row r="35">
          <cell r="U35">
            <v>549.84</v>
          </cell>
        </row>
        <row r="35">
          <cell r="W35">
            <v>75.84</v>
          </cell>
        </row>
        <row r="35">
          <cell r="AA35">
            <v>1681.12</v>
          </cell>
          <cell r="AB35">
            <v>505.6</v>
          </cell>
        </row>
        <row r="35">
          <cell r="AD35">
            <v>18.96</v>
          </cell>
        </row>
        <row r="35">
          <cell r="AF35">
            <v>126.4</v>
          </cell>
        </row>
        <row r="35">
          <cell r="AI35">
            <v>15</v>
          </cell>
          <cell r="AJ35">
            <v>665.96</v>
          </cell>
          <cell r="AK35">
            <v>2347.08</v>
          </cell>
        </row>
        <row r="35">
          <cell r="AM35" t="str">
            <v>湖南荣昌</v>
          </cell>
          <cell r="AN35" t="str">
            <v>合同工</v>
          </cell>
          <cell r="AO35" t="str">
            <v>湖南鑫起</v>
          </cell>
          <cell r="AP35">
            <v>21</v>
          </cell>
          <cell r="AQ35">
            <v>0</v>
          </cell>
          <cell r="AR35" t="e">
            <v>#N/A</v>
          </cell>
        </row>
        <row r="35">
          <cell r="AT35" t="str">
            <v>张周</v>
          </cell>
        </row>
        <row r="36">
          <cell r="B36" t="str">
            <v>卢中华</v>
          </cell>
          <cell r="C36" t="str">
            <v>男</v>
          </cell>
          <cell r="D36" t="str">
            <v>430321198306291571</v>
          </cell>
          <cell r="E36">
            <v>42583</v>
          </cell>
          <cell r="F36">
            <v>13000</v>
          </cell>
          <cell r="G36">
            <v>13000</v>
          </cell>
          <cell r="H36">
            <v>13000</v>
          </cell>
          <cell r="I36">
            <v>13000</v>
          </cell>
        </row>
        <row r="36">
          <cell r="P36">
            <v>2080</v>
          </cell>
        </row>
        <row r="36">
          <cell r="S36">
            <v>91</v>
          </cell>
        </row>
        <row r="36">
          <cell r="U36">
            <v>1131</v>
          </cell>
        </row>
        <row r="36">
          <cell r="W36">
            <v>156</v>
          </cell>
        </row>
        <row r="36">
          <cell r="AA36">
            <v>3458</v>
          </cell>
          <cell r="AB36">
            <v>1040</v>
          </cell>
        </row>
        <row r="36">
          <cell r="AD36">
            <v>39</v>
          </cell>
        </row>
        <row r="36">
          <cell r="AF36">
            <v>260</v>
          </cell>
        </row>
        <row r="36">
          <cell r="AI36">
            <v>15</v>
          </cell>
          <cell r="AJ36">
            <v>1354</v>
          </cell>
          <cell r="AK36">
            <v>4812</v>
          </cell>
        </row>
        <row r="36">
          <cell r="AM36" t="str">
            <v>湖南荣昌</v>
          </cell>
          <cell r="AN36" t="str">
            <v>合同工</v>
          </cell>
          <cell r="AO36" t="str">
            <v>光华荣昌</v>
          </cell>
          <cell r="AP36">
            <v>23</v>
          </cell>
          <cell r="AQ36">
            <v>0</v>
          </cell>
          <cell r="AR36" t="e">
            <v>#N/A</v>
          </cell>
        </row>
        <row r="36">
          <cell r="AT36" t="str">
            <v>卢中华</v>
          </cell>
        </row>
        <row r="37">
          <cell r="B37" t="str">
            <v>赵五祥</v>
          </cell>
          <cell r="C37" t="str">
            <v>男</v>
          </cell>
          <cell r="D37" t="str">
            <v>43252419910529545X</v>
          </cell>
          <cell r="E37">
            <v>43282</v>
          </cell>
          <cell r="F37">
            <v>4760</v>
          </cell>
          <cell r="G37">
            <v>4760</v>
          </cell>
          <cell r="H37">
            <v>4760</v>
          </cell>
          <cell r="I37">
            <v>4760</v>
          </cell>
        </row>
        <row r="37">
          <cell r="P37">
            <v>761.6</v>
          </cell>
        </row>
        <row r="37">
          <cell r="S37">
            <v>33.32</v>
          </cell>
        </row>
        <row r="37">
          <cell r="U37">
            <v>414.12</v>
          </cell>
        </row>
        <row r="37">
          <cell r="W37">
            <v>57.12</v>
          </cell>
        </row>
        <row r="37">
          <cell r="AA37">
            <v>1266.16</v>
          </cell>
          <cell r="AB37">
            <v>380.8</v>
          </cell>
        </row>
        <row r="37">
          <cell r="AD37">
            <v>14.28</v>
          </cell>
        </row>
        <row r="37">
          <cell r="AF37">
            <v>95.2</v>
          </cell>
        </row>
        <row r="37">
          <cell r="AI37">
            <v>15</v>
          </cell>
          <cell r="AJ37">
            <v>505.28</v>
          </cell>
          <cell r="AK37">
            <v>1771.44</v>
          </cell>
        </row>
        <row r="37">
          <cell r="AM37" t="str">
            <v>湖南荣昌</v>
          </cell>
          <cell r="AN37" t="str">
            <v>合同工</v>
          </cell>
          <cell r="AO37" t="str">
            <v>光华荣昌</v>
          </cell>
          <cell r="AP37">
            <v>23</v>
          </cell>
          <cell r="AQ37">
            <v>0</v>
          </cell>
          <cell r="AR37" t="e">
            <v>#N/A</v>
          </cell>
        </row>
        <row r="37">
          <cell r="AT37" t="str">
            <v>赵五祥</v>
          </cell>
        </row>
        <row r="38">
          <cell r="B38" t="str">
            <v>肖玲</v>
          </cell>
          <cell r="C38" t="str">
            <v>女</v>
          </cell>
          <cell r="D38" t="str">
            <v>431123199108060024</v>
          </cell>
          <cell r="E38">
            <v>43709</v>
          </cell>
          <cell r="F38">
            <v>4600</v>
          </cell>
          <cell r="G38">
            <v>4600</v>
          </cell>
          <cell r="H38">
            <v>4600</v>
          </cell>
          <cell r="I38">
            <v>4600</v>
          </cell>
        </row>
        <row r="38">
          <cell r="P38">
            <v>736</v>
          </cell>
        </row>
        <row r="38">
          <cell r="S38">
            <v>32.2</v>
          </cell>
        </row>
        <row r="38">
          <cell r="U38">
            <v>400.2</v>
          </cell>
        </row>
        <row r="38">
          <cell r="W38">
            <v>55.2</v>
          </cell>
        </row>
        <row r="38">
          <cell r="AA38">
            <v>1223.6</v>
          </cell>
          <cell r="AB38">
            <v>368</v>
          </cell>
        </row>
        <row r="38">
          <cell r="AD38">
            <v>13.8</v>
          </cell>
        </row>
        <row r="38">
          <cell r="AF38">
            <v>92</v>
          </cell>
        </row>
        <row r="38">
          <cell r="AI38">
            <v>15</v>
          </cell>
          <cell r="AJ38">
            <v>488.8</v>
          </cell>
          <cell r="AK38">
            <v>1712.4</v>
          </cell>
        </row>
        <row r="38">
          <cell r="AM38" t="str">
            <v>湖南荣昌</v>
          </cell>
          <cell r="AN38" t="str">
            <v>合同工</v>
          </cell>
          <cell r="AO38" t="str">
            <v>光华荣昌</v>
          </cell>
          <cell r="AP38">
            <v>23</v>
          </cell>
          <cell r="AQ38">
            <v>0</v>
          </cell>
          <cell r="AR38" t="e">
            <v>#N/A</v>
          </cell>
        </row>
        <row r="38">
          <cell r="AT38" t="str">
            <v>肖玲</v>
          </cell>
        </row>
        <row r="39">
          <cell r="B39" t="str">
            <v>伍赤诚</v>
          </cell>
          <cell r="C39" t="str">
            <v>男</v>
          </cell>
          <cell r="D39" t="str">
            <v>430321199804192212</v>
          </cell>
          <cell r="E39">
            <v>43800</v>
          </cell>
          <cell r="F39">
            <v>4380</v>
          </cell>
          <cell r="G39">
            <v>4380</v>
          </cell>
          <cell r="H39">
            <v>4380</v>
          </cell>
          <cell r="I39">
            <v>4380</v>
          </cell>
        </row>
        <row r="39">
          <cell r="P39">
            <v>700.8</v>
          </cell>
        </row>
        <row r="39">
          <cell r="S39">
            <v>30.66</v>
          </cell>
        </row>
        <row r="39">
          <cell r="U39">
            <v>381.06</v>
          </cell>
        </row>
        <row r="39">
          <cell r="W39">
            <v>52.56</v>
          </cell>
        </row>
        <row r="39">
          <cell r="AA39">
            <v>1165.08</v>
          </cell>
          <cell r="AB39">
            <v>350.4</v>
          </cell>
        </row>
        <row r="39">
          <cell r="AD39">
            <v>13.14</v>
          </cell>
        </row>
        <row r="39">
          <cell r="AF39">
            <v>87.6</v>
          </cell>
        </row>
        <row r="39">
          <cell r="AI39">
            <v>15</v>
          </cell>
          <cell r="AJ39">
            <v>466.14</v>
          </cell>
          <cell r="AK39">
            <v>1631.22</v>
          </cell>
        </row>
        <row r="39">
          <cell r="AM39" t="str">
            <v>湖南荣昌</v>
          </cell>
          <cell r="AN39" t="str">
            <v>合同工</v>
          </cell>
          <cell r="AO39" t="str">
            <v>光华荣昌</v>
          </cell>
          <cell r="AP39">
            <v>23</v>
          </cell>
          <cell r="AQ39">
            <v>0</v>
          </cell>
          <cell r="AR39" t="e">
            <v>#N/A</v>
          </cell>
        </row>
        <row r="39">
          <cell r="AT39" t="str">
            <v>伍赤诚</v>
          </cell>
        </row>
        <row r="40">
          <cell r="B40" t="str">
            <v>刘文强</v>
          </cell>
          <cell r="C40" t="str">
            <v>男</v>
          </cell>
          <cell r="D40" t="str">
            <v>430921198101045118</v>
          </cell>
          <cell r="E40">
            <v>43800</v>
          </cell>
          <cell r="F40">
            <v>4440</v>
          </cell>
          <cell r="G40">
            <v>4440</v>
          </cell>
          <cell r="H40">
            <v>4440</v>
          </cell>
          <cell r="I40">
            <v>4440</v>
          </cell>
        </row>
        <row r="40">
          <cell r="P40">
            <v>710.4</v>
          </cell>
        </row>
        <row r="40">
          <cell r="S40">
            <v>31.08</v>
          </cell>
        </row>
        <row r="40">
          <cell r="U40">
            <v>386.28</v>
          </cell>
        </row>
        <row r="40">
          <cell r="W40">
            <v>53.28</v>
          </cell>
        </row>
        <row r="40">
          <cell r="AA40">
            <v>1181.04</v>
          </cell>
          <cell r="AB40">
            <v>355.2</v>
          </cell>
        </row>
        <row r="40">
          <cell r="AD40">
            <v>13.32</v>
          </cell>
        </row>
        <row r="40">
          <cell r="AF40">
            <v>88.8</v>
          </cell>
        </row>
        <row r="40">
          <cell r="AI40">
            <v>15</v>
          </cell>
          <cell r="AJ40">
            <v>472.32</v>
          </cell>
          <cell r="AK40">
            <v>1653.36</v>
          </cell>
        </row>
        <row r="40">
          <cell r="AM40" t="str">
            <v>湖南荣昌</v>
          </cell>
          <cell r="AN40" t="str">
            <v>合同工</v>
          </cell>
          <cell r="AO40" t="str">
            <v>光华荣昌</v>
          </cell>
          <cell r="AP40">
            <v>17</v>
          </cell>
          <cell r="AQ40">
            <v>0</v>
          </cell>
          <cell r="AR40" t="e">
            <v>#N/A</v>
          </cell>
        </row>
        <row r="40">
          <cell r="AT40" t="str">
            <v>刘文强</v>
          </cell>
        </row>
        <row r="41">
          <cell r="B41" t="str">
            <v>刘谦</v>
          </cell>
          <cell r="C41" t="str">
            <v>男</v>
          </cell>
          <cell r="D41" t="str">
            <v>43028119810403683X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1">
          <cell r="W41">
            <v>53.28</v>
          </cell>
        </row>
        <row r="41">
          <cell r="AA41">
            <v>1181.04</v>
          </cell>
          <cell r="AB41">
            <v>355.2</v>
          </cell>
        </row>
        <row r="41">
          <cell r="AD41">
            <v>13.32</v>
          </cell>
        </row>
        <row r="41">
          <cell r="AF41">
            <v>88.8</v>
          </cell>
        </row>
        <row r="41">
          <cell r="AI41">
            <v>15</v>
          </cell>
          <cell r="AJ41">
            <v>472.32</v>
          </cell>
          <cell r="AK41">
            <v>1653.36</v>
          </cell>
        </row>
        <row r="41">
          <cell r="AM41" t="str">
            <v>湖南荣昌</v>
          </cell>
          <cell r="AN41" t="str">
            <v>合同工</v>
          </cell>
          <cell r="AO41" t="str">
            <v>光华荣昌</v>
          </cell>
          <cell r="AP41">
            <v>16</v>
          </cell>
          <cell r="AQ41">
            <v>0</v>
          </cell>
          <cell r="AR41" t="e">
            <v>#N/A</v>
          </cell>
        </row>
        <row r="41">
          <cell r="AT41" t="str">
            <v>刘谦</v>
          </cell>
        </row>
        <row r="42">
          <cell r="B42" t="str">
            <v>谭刚</v>
          </cell>
          <cell r="C42" t="str">
            <v>男</v>
          </cell>
          <cell r="D42" t="str">
            <v>430223199310026510</v>
          </cell>
          <cell r="E42">
            <v>43800</v>
          </cell>
          <cell r="F42">
            <v>5820</v>
          </cell>
          <cell r="G42">
            <v>5820</v>
          </cell>
          <cell r="H42">
            <v>5820</v>
          </cell>
          <cell r="I42">
            <v>5820</v>
          </cell>
        </row>
        <row r="42">
          <cell r="P42">
            <v>931.2</v>
          </cell>
        </row>
        <row r="42">
          <cell r="S42">
            <v>40.74</v>
          </cell>
        </row>
        <row r="42">
          <cell r="U42">
            <v>506.34</v>
          </cell>
        </row>
        <row r="42">
          <cell r="W42">
            <v>69.84</v>
          </cell>
        </row>
        <row r="42">
          <cell r="AA42">
            <v>1548.12</v>
          </cell>
          <cell r="AB42">
            <v>465.6</v>
          </cell>
        </row>
        <row r="42">
          <cell r="AD42">
            <v>17.46</v>
          </cell>
        </row>
        <row r="42">
          <cell r="AF42">
            <v>116.4</v>
          </cell>
        </row>
        <row r="42">
          <cell r="AI42">
            <v>15</v>
          </cell>
          <cell r="AJ42">
            <v>614.46</v>
          </cell>
          <cell r="AK42">
            <v>2162.58</v>
          </cell>
        </row>
        <row r="42">
          <cell r="AM42" t="str">
            <v>湖南荣昌</v>
          </cell>
          <cell r="AN42" t="str">
            <v>合同工</v>
          </cell>
          <cell r="AO42" t="str">
            <v>光华荣昌</v>
          </cell>
          <cell r="AP42">
            <v>22</v>
          </cell>
          <cell r="AQ42">
            <v>0</v>
          </cell>
          <cell r="AR42" t="e">
            <v>#N/A</v>
          </cell>
        </row>
        <row r="42">
          <cell r="AT42" t="str">
            <v>谭刚</v>
          </cell>
        </row>
        <row r="43">
          <cell r="B43" t="str">
            <v>邹明旺</v>
          </cell>
          <cell r="C43" t="str">
            <v>男</v>
          </cell>
          <cell r="D43" t="str">
            <v>43022119871212081X</v>
          </cell>
          <cell r="E43">
            <v>43800</v>
          </cell>
          <cell r="F43">
            <v>6100</v>
          </cell>
          <cell r="G43">
            <v>6100</v>
          </cell>
          <cell r="H43">
            <v>6100</v>
          </cell>
          <cell r="I43">
            <v>6100</v>
          </cell>
        </row>
        <row r="43">
          <cell r="P43">
            <v>976</v>
          </cell>
        </row>
        <row r="43">
          <cell r="S43">
            <v>42.7</v>
          </cell>
        </row>
        <row r="43">
          <cell r="U43">
            <v>530.7</v>
          </cell>
        </row>
        <row r="43">
          <cell r="W43">
            <v>73.2</v>
          </cell>
        </row>
        <row r="43">
          <cell r="AA43">
            <v>1622.6</v>
          </cell>
          <cell r="AB43">
            <v>488</v>
          </cell>
        </row>
        <row r="43">
          <cell r="AD43">
            <v>18.3</v>
          </cell>
        </row>
        <row r="43">
          <cell r="AF43">
            <v>122</v>
          </cell>
        </row>
        <row r="43">
          <cell r="AI43">
            <v>15</v>
          </cell>
          <cell r="AJ43">
            <v>643.3</v>
          </cell>
          <cell r="AK43">
            <v>2265.9</v>
          </cell>
        </row>
        <row r="43">
          <cell r="AM43" t="str">
            <v>湖南荣昌</v>
          </cell>
          <cell r="AN43" t="str">
            <v>合同工</v>
          </cell>
          <cell r="AO43" t="str">
            <v>光华荣昌</v>
          </cell>
          <cell r="AP43">
            <v>21</v>
          </cell>
          <cell r="AQ43">
            <v>0</v>
          </cell>
          <cell r="AR43" t="e">
            <v>#N/A</v>
          </cell>
        </row>
        <row r="43">
          <cell r="AT43" t="str">
            <v>邹明旺</v>
          </cell>
        </row>
        <row r="44">
          <cell r="B44" t="str">
            <v>左昌福</v>
          </cell>
          <cell r="C44" t="str">
            <v>男</v>
          </cell>
          <cell r="D44" t="str">
            <v>430281199707024314</v>
          </cell>
          <cell r="E44">
            <v>43800</v>
          </cell>
          <cell r="F44">
            <v>4308</v>
          </cell>
          <cell r="G44">
            <v>4308</v>
          </cell>
          <cell r="H44">
            <v>4308</v>
          </cell>
          <cell r="I44">
            <v>4308</v>
          </cell>
        </row>
        <row r="44">
          <cell r="P44">
            <v>689.28</v>
          </cell>
        </row>
        <row r="44">
          <cell r="S44">
            <v>30.16</v>
          </cell>
        </row>
        <row r="44">
          <cell r="U44">
            <v>374.8</v>
          </cell>
        </row>
        <row r="44">
          <cell r="W44">
            <v>51.7</v>
          </cell>
        </row>
        <row r="44">
          <cell r="AA44">
            <v>1145.94</v>
          </cell>
          <cell r="AB44">
            <v>344.64</v>
          </cell>
        </row>
        <row r="44">
          <cell r="AD44">
            <v>12.92</v>
          </cell>
        </row>
        <row r="44">
          <cell r="AF44">
            <v>86.16</v>
          </cell>
        </row>
        <row r="44">
          <cell r="AI44">
            <v>15</v>
          </cell>
          <cell r="AJ44">
            <v>458.72</v>
          </cell>
          <cell r="AK44">
            <v>1604.66</v>
          </cell>
        </row>
        <row r="44">
          <cell r="AM44" t="str">
            <v>湖南荣昌</v>
          </cell>
          <cell r="AN44" t="str">
            <v>合同工</v>
          </cell>
          <cell r="AO44" t="str">
            <v>光华荣昌</v>
          </cell>
          <cell r="AP44">
            <v>29</v>
          </cell>
          <cell r="AQ44">
            <v>0</v>
          </cell>
          <cell r="AR44" t="e">
            <v>#N/A</v>
          </cell>
        </row>
        <row r="44">
          <cell r="AT44" t="str">
            <v>左昌福</v>
          </cell>
        </row>
        <row r="45">
          <cell r="B45" t="str">
            <v>欧响亮</v>
          </cell>
          <cell r="C45" t="str">
            <v>男</v>
          </cell>
          <cell r="D45" t="str">
            <v>430221199006283835</v>
          </cell>
          <cell r="E45">
            <v>43800</v>
          </cell>
          <cell r="F45">
            <v>4360</v>
          </cell>
          <cell r="G45">
            <v>4360</v>
          </cell>
          <cell r="H45">
            <v>4360</v>
          </cell>
          <cell r="I45">
            <v>4360</v>
          </cell>
        </row>
        <row r="45">
          <cell r="P45">
            <v>697.6</v>
          </cell>
        </row>
        <row r="45">
          <cell r="S45">
            <v>30.52</v>
          </cell>
        </row>
        <row r="45">
          <cell r="U45">
            <v>379.32</v>
          </cell>
        </row>
        <row r="45">
          <cell r="W45">
            <v>52.32</v>
          </cell>
        </row>
        <row r="45">
          <cell r="AA45">
            <v>1159.76</v>
          </cell>
          <cell r="AB45">
            <v>348.8</v>
          </cell>
        </row>
        <row r="45">
          <cell r="AD45">
            <v>13.08</v>
          </cell>
        </row>
        <row r="45">
          <cell r="AF45">
            <v>87.2</v>
          </cell>
        </row>
        <row r="45">
          <cell r="AI45">
            <v>15</v>
          </cell>
          <cell r="AJ45">
            <v>464.08</v>
          </cell>
          <cell r="AK45">
            <v>1623.84</v>
          </cell>
        </row>
        <row r="45">
          <cell r="AM45" t="str">
            <v>湖南荣昌</v>
          </cell>
          <cell r="AN45" t="str">
            <v>合同工</v>
          </cell>
          <cell r="AO45" t="str">
            <v>光华荣昌</v>
          </cell>
          <cell r="AP45">
            <v>17</v>
          </cell>
          <cell r="AQ45">
            <v>0</v>
          </cell>
          <cell r="AR45" t="e">
            <v>#N/A</v>
          </cell>
        </row>
        <row r="45">
          <cell r="AT45" t="str">
            <v>欧响亮</v>
          </cell>
        </row>
        <row r="46">
          <cell r="B46" t="str">
            <v>罗鹏</v>
          </cell>
          <cell r="C46" t="str">
            <v>男</v>
          </cell>
          <cell r="D46" t="str">
            <v>430221198105216510</v>
          </cell>
          <cell r="E46">
            <v>42278</v>
          </cell>
          <cell r="F46">
            <v>5260</v>
          </cell>
          <cell r="G46">
            <v>5260</v>
          </cell>
          <cell r="H46">
            <v>5260</v>
          </cell>
          <cell r="I46">
            <v>5260</v>
          </cell>
        </row>
        <row r="46">
          <cell r="P46">
            <v>841.6</v>
          </cell>
        </row>
        <row r="46">
          <cell r="S46">
            <v>36.82</v>
          </cell>
        </row>
        <row r="46">
          <cell r="U46">
            <v>457.62</v>
          </cell>
        </row>
        <row r="46">
          <cell r="W46">
            <v>63.12</v>
          </cell>
        </row>
        <row r="46">
          <cell r="AA46">
            <v>1399.16</v>
          </cell>
          <cell r="AB46">
            <v>420.8</v>
          </cell>
        </row>
        <row r="46">
          <cell r="AD46">
            <v>15.78</v>
          </cell>
        </row>
        <row r="46">
          <cell r="AF46">
            <v>105.2</v>
          </cell>
        </row>
        <row r="46">
          <cell r="AI46">
            <v>15</v>
          </cell>
          <cell r="AJ46">
            <v>556.78</v>
          </cell>
          <cell r="AK46">
            <v>1955.94</v>
          </cell>
        </row>
        <row r="46">
          <cell r="AM46" t="str">
            <v>湖南荣昌</v>
          </cell>
          <cell r="AN46" t="str">
            <v>合同工</v>
          </cell>
          <cell r="AO46" t="str">
            <v>光华荣昌</v>
          </cell>
          <cell r="AP46">
            <v>15</v>
          </cell>
          <cell r="AQ46">
            <v>0</v>
          </cell>
          <cell r="AR46" t="e">
            <v>#N/A</v>
          </cell>
        </row>
        <row r="46">
          <cell r="AT46" t="str">
            <v>罗鹏</v>
          </cell>
        </row>
        <row r="47">
          <cell r="B47" t="str">
            <v>刘文向</v>
          </cell>
          <cell r="C47" t="str">
            <v>男</v>
          </cell>
          <cell r="D47" t="str">
            <v>430527197408118731</v>
          </cell>
          <cell r="E47">
            <v>44774</v>
          </cell>
          <cell r="F47">
            <v>5700</v>
          </cell>
          <cell r="G47">
            <v>5700</v>
          </cell>
          <cell r="H47">
            <v>5700</v>
          </cell>
          <cell r="I47">
            <v>5700</v>
          </cell>
        </row>
        <row r="47">
          <cell r="P47">
            <v>912</v>
          </cell>
        </row>
        <row r="47">
          <cell r="S47">
            <v>39.9</v>
          </cell>
        </row>
        <row r="47">
          <cell r="U47">
            <v>495.9</v>
          </cell>
        </row>
        <row r="47">
          <cell r="W47">
            <v>68.4</v>
          </cell>
        </row>
        <row r="47">
          <cell r="AA47">
            <v>1516.2</v>
          </cell>
          <cell r="AB47">
            <v>456</v>
          </cell>
        </row>
        <row r="47">
          <cell r="AD47">
            <v>17.1</v>
          </cell>
        </row>
        <row r="47">
          <cell r="AF47">
            <v>114</v>
          </cell>
        </row>
        <row r="47">
          <cell r="AI47">
            <v>15</v>
          </cell>
          <cell r="AJ47">
            <v>602.1</v>
          </cell>
          <cell r="AK47">
            <v>2118.3</v>
          </cell>
        </row>
        <row r="47">
          <cell r="AM47" t="str">
            <v>湖南荣昌</v>
          </cell>
          <cell r="AN47" t="str">
            <v>合同工</v>
          </cell>
          <cell r="AO47" t="str">
            <v>光华荣昌</v>
          </cell>
          <cell r="AP47">
            <v>23</v>
          </cell>
          <cell r="AQ47">
            <v>0</v>
          </cell>
          <cell r="AR47" t="e">
            <v>#N/A</v>
          </cell>
        </row>
        <row r="47">
          <cell r="AT47" t="str">
            <v>刘文向</v>
          </cell>
        </row>
        <row r="48">
          <cell r="B48" t="str">
            <v>李晶</v>
          </cell>
          <cell r="C48" t="str">
            <v>女</v>
          </cell>
          <cell r="D48" t="str">
            <v>43022519870326004X</v>
          </cell>
          <cell r="E48">
            <v>44835</v>
          </cell>
          <cell r="F48">
            <v>5100</v>
          </cell>
          <cell r="G48">
            <v>5100</v>
          </cell>
          <cell r="H48">
            <v>5100</v>
          </cell>
          <cell r="I48">
            <v>5100</v>
          </cell>
        </row>
        <row r="48">
          <cell r="P48">
            <v>816</v>
          </cell>
        </row>
        <row r="48">
          <cell r="S48">
            <v>35.7</v>
          </cell>
        </row>
        <row r="48">
          <cell r="U48">
            <v>443.7</v>
          </cell>
        </row>
        <row r="48">
          <cell r="W48">
            <v>61.2</v>
          </cell>
        </row>
        <row r="48">
          <cell r="AA48">
            <v>1356.6</v>
          </cell>
          <cell r="AB48">
            <v>408</v>
          </cell>
        </row>
        <row r="48">
          <cell r="AD48">
            <v>15.3</v>
          </cell>
        </row>
        <row r="48">
          <cell r="AF48">
            <v>102</v>
          </cell>
        </row>
        <row r="48">
          <cell r="AI48">
            <v>15</v>
          </cell>
          <cell r="AJ48">
            <v>540.3</v>
          </cell>
          <cell r="AK48">
            <v>1896.9</v>
          </cell>
        </row>
        <row r="48">
          <cell r="AM48" t="str">
            <v>湖南荣昌</v>
          </cell>
          <cell r="AN48" t="str">
            <v>合同工</v>
          </cell>
          <cell r="AO48" t="str">
            <v>光华荣昌</v>
          </cell>
          <cell r="AP48">
            <v>23</v>
          </cell>
          <cell r="AQ48">
            <v>0</v>
          </cell>
          <cell r="AR48" t="e">
            <v>#N/A</v>
          </cell>
        </row>
        <row r="48">
          <cell r="AT48" t="str">
            <v>李晶</v>
          </cell>
        </row>
        <row r="49">
          <cell r="B49" t="str">
            <v>肖燕丹</v>
          </cell>
          <cell r="C49" t="str">
            <v>女</v>
          </cell>
          <cell r="D49" t="str">
            <v>43032119730510854X</v>
          </cell>
          <cell r="E49">
            <v>44783</v>
          </cell>
          <cell r="F49">
            <v>4308</v>
          </cell>
          <cell r="G49">
            <v>4308</v>
          </cell>
          <cell r="H49">
            <v>4053</v>
          </cell>
          <cell r="I49">
            <v>4308</v>
          </cell>
        </row>
        <row r="49">
          <cell r="P49">
            <v>689.28</v>
          </cell>
        </row>
        <row r="49">
          <cell r="S49">
            <v>30.16</v>
          </cell>
        </row>
        <row r="49">
          <cell r="U49">
            <v>352.61</v>
          </cell>
        </row>
        <row r="49">
          <cell r="W49">
            <v>51.7</v>
          </cell>
        </row>
        <row r="49">
          <cell r="AA49">
            <v>1123.75</v>
          </cell>
          <cell r="AB49">
            <v>344.64</v>
          </cell>
        </row>
        <row r="49">
          <cell r="AD49">
            <v>12.92</v>
          </cell>
        </row>
        <row r="49">
          <cell r="AF49">
            <v>81.06</v>
          </cell>
        </row>
        <row r="49">
          <cell r="AI49">
            <v>15</v>
          </cell>
          <cell r="AJ49">
            <v>453.62</v>
          </cell>
          <cell r="AK49">
            <v>1577.37</v>
          </cell>
        </row>
        <row r="49">
          <cell r="AM49" t="str">
            <v>湖南荣昌</v>
          </cell>
          <cell r="AN49" t="str">
            <v>合同工</v>
          </cell>
          <cell r="AO49" t="str">
            <v>光华荣昌</v>
          </cell>
          <cell r="AP49">
            <v>24.875</v>
          </cell>
          <cell r="AQ49">
            <v>0</v>
          </cell>
          <cell r="AR49" t="e">
            <v>#N/A</v>
          </cell>
        </row>
        <row r="49">
          <cell r="AT49" t="str">
            <v>肖燕丹</v>
          </cell>
        </row>
        <row r="50">
          <cell r="B50" t="str">
            <v>高万</v>
          </cell>
          <cell r="C50" t="str">
            <v>男</v>
          </cell>
          <cell r="D50" t="str">
            <v>430124198511037000</v>
          </cell>
          <cell r="E50" t="str">
            <v>2024.01.31</v>
          </cell>
          <cell r="F50">
            <v>4308</v>
          </cell>
          <cell r="G50">
            <v>4308</v>
          </cell>
          <cell r="H50">
            <v>4308</v>
          </cell>
          <cell r="I50">
            <v>4308</v>
          </cell>
        </row>
        <row r="50">
          <cell r="P50">
            <v>689.28</v>
          </cell>
        </row>
        <row r="50">
          <cell r="S50">
            <v>30.16</v>
          </cell>
        </row>
        <row r="50">
          <cell r="U50">
            <v>374.8</v>
          </cell>
        </row>
        <row r="50">
          <cell r="W50">
            <v>51.7</v>
          </cell>
        </row>
        <row r="50">
          <cell r="AA50">
            <v>1145.94</v>
          </cell>
          <cell r="AB50">
            <v>344.64</v>
          </cell>
        </row>
        <row r="50">
          <cell r="AD50">
            <v>12.92</v>
          </cell>
        </row>
        <row r="50">
          <cell r="AF50">
            <v>86.16</v>
          </cell>
        </row>
        <row r="50">
          <cell r="AI50">
            <v>15</v>
          </cell>
          <cell r="AJ50">
            <v>458.72</v>
          </cell>
          <cell r="AK50">
            <v>1604.66</v>
          </cell>
        </row>
        <row r="50">
          <cell r="AM50" t="str">
            <v>湖南荣昌</v>
          </cell>
          <cell r="AN50" t="str">
            <v>合同工</v>
          </cell>
          <cell r="AO50" t="str">
            <v>光华荣昌</v>
          </cell>
          <cell r="AP50">
            <v>23</v>
          </cell>
          <cell r="AQ50" t="str">
            <v>残疾人安置</v>
          </cell>
          <cell r="AR50" t="e">
            <v>#N/A</v>
          </cell>
        </row>
        <row r="50">
          <cell r="AT50" t="str">
            <v>高万</v>
          </cell>
        </row>
        <row r="51">
          <cell r="B51" t="str">
            <v>何柒林</v>
          </cell>
          <cell r="C51" t="str">
            <v>男</v>
          </cell>
          <cell r="D51" t="str">
            <v>430203197604116015</v>
          </cell>
          <cell r="E51">
            <v>45658</v>
          </cell>
          <cell r="F51">
            <v>4308</v>
          </cell>
          <cell r="G51">
            <v>4308</v>
          </cell>
          <cell r="H51">
            <v>4027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350.35</v>
          </cell>
        </row>
        <row r="51">
          <cell r="W51">
            <v>51.7</v>
          </cell>
        </row>
        <row r="51">
          <cell r="AA51">
            <v>1121.49</v>
          </cell>
          <cell r="AB51">
            <v>344.64</v>
          </cell>
        </row>
        <row r="51">
          <cell r="AD51">
            <v>12.92</v>
          </cell>
        </row>
        <row r="51">
          <cell r="AF51">
            <v>80.54</v>
          </cell>
        </row>
        <row r="51">
          <cell r="AI51">
            <v>15</v>
          </cell>
          <cell r="AJ51">
            <v>453.1</v>
          </cell>
          <cell r="AK51">
            <v>1574.59</v>
          </cell>
        </row>
        <row r="51">
          <cell r="AM51" t="str">
            <v>湖南荣昌</v>
          </cell>
          <cell r="AN51" t="str">
            <v>合同工</v>
          </cell>
          <cell r="AO51" t="str">
            <v>光华荣昌</v>
          </cell>
          <cell r="AP51">
            <v>28</v>
          </cell>
          <cell r="AQ51">
            <v>0</v>
          </cell>
          <cell r="AR51" t="e">
            <v>#N/A</v>
          </cell>
        </row>
        <row r="51">
          <cell r="AT51" t="str">
            <v>何柒林</v>
          </cell>
        </row>
        <row r="52">
          <cell r="B52" t="str">
            <v>邹彬彬</v>
          </cell>
        </row>
        <row r="52">
          <cell r="E52">
            <v>45778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2">
          <cell r="W52">
            <v>51.7</v>
          </cell>
        </row>
        <row r="52">
          <cell r="AA52">
            <v>1145.94</v>
          </cell>
          <cell r="AB52">
            <v>344.64</v>
          </cell>
        </row>
        <row r="52">
          <cell r="AD52">
            <v>12.92</v>
          </cell>
        </row>
        <row r="52">
          <cell r="AF52">
            <v>86.16</v>
          </cell>
        </row>
        <row r="52">
          <cell r="AI52">
            <v>15</v>
          </cell>
          <cell r="AJ52">
            <v>458.72</v>
          </cell>
          <cell r="AK52">
            <v>1604.66</v>
          </cell>
        </row>
        <row r="52">
          <cell r="AM52" t="str">
            <v>湖南荣昌</v>
          </cell>
          <cell r="AN52" t="str">
            <v>合同工</v>
          </cell>
          <cell r="AO52" t="str">
            <v>光华荣昌</v>
          </cell>
          <cell r="AP52">
            <v>24</v>
          </cell>
          <cell r="AQ52">
            <v>0</v>
          </cell>
          <cell r="AR52" t="e">
            <v>#N/A</v>
          </cell>
        </row>
        <row r="52">
          <cell r="AT52" t="str">
            <v>邹彬彬</v>
          </cell>
        </row>
        <row r="53">
          <cell r="B53" t="str">
            <v>谭丽平</v>
          </cell>
        </row>
        <row r="53">
          <cell r="E53">
            <v>45778</v>
          </cell>
          <cell r="F53">
            <v>4308</v>
          </cell>
          <cell r="G53">
            <v>4308</v>
          </cell>
          <cell r="H53">
            <v>4308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374.8</v>
          </cell>
        </row>
        <row r="53">
          <cell r="W53">
            <v>51.7</v>
          </cell>
        </row>
        <row r="53">
          <cell r="AA53">
            <v>1145.94</v>
          </cell>
          <cell r="AB53">
            <v>344.64</v>
          </cell>
        </row>
        <row r="53">
          <cell r="AD53">
            <v>12.92</v>
          </cell>
        </row>
        <row r="53">
          <cell r="AF53">
            <v>86.16</v>
          </cell>
        </row>
        <row r="53">
          <cell r="AI53">
            <v>15</v>
          </cell>
          <cell r="AJ53">
            <v>458.72</v>
          </cell>
          <cell r="AK53">
            <v>1604.66</v>
          </cell>
        </row>
        <row r="53">
          <cell r="AM53" t="str">
            <v>湖南荣昌</v>
          </cell>
          <cell r="AN53" t="str">
            <v>合同工</v>
          </cell>
          <cell r="AO53" t="str">
            <v>光华荣昌</v>
          </cell>
          <cell r="AP53">
            <v>23</v>
          </cell>
          <cell r="AQ53">
            <v>0</v>
          </cell>
          <cell r="AR53" t="e">
            <v>#N/A</v>
          </cell>
        </row>
        <row r="53">
          <cell r="AT53" t="str">
            <v>谭丽平</v>
          </cell>
        </row>
        <row r="54">
          <cell r="E54">
            <v>48</v>
          </cell>
        </row>
        <row r="55">
          <cell r="E55">
            <v>0</v>
          </cell>
        </row>
        <row r="55">
          <cell r="AJ55">
            <v>0</v>
          </cell>
        </row>
        <row r="56">
          <cell r="P56">
            <v>39778.56</v>
          </cell>
          <cell r="Q56">
            <v>0</v>
          </cell>
          <cell r="R56">
            <v>0</v>
          </cell>
          <cell r="S56">
            <v>1740.36</v>
          </cell>
          <cell r="T56">
            <v>0</v>
          </cell>
          <cell r="U56">
            <v>22695.9</v>
          </cell>
          <cell r="V56">
            <v>0</v>
          </cell>
          <cell r="W56">
            <v>2983.44</v>
          </cell>
          <cell r="X56">
            <v>0</v>
          </cell>
        </row>
        <row r="56">
          <cell r="Z56">
            <v>0</v>
          </cell>
          <cell r="AA56">
            <v>67198.26</v>
          </cell>
          <cell r="AB56">
            <v>19889.28</v>
          </cell>
          <cell r="AC56">
            <v>0</v>
          </cell>
          <cell r="AD56">
            <v>745.8</v>
          </cell>
          <cell r="AE56">
            <v>0</v>
          </cell>
          <cell r="AF56">
            <v>5217.44</v>
          </cell>
          <cell r="AG56">
            <v>0</v>
          </cell>
        </row>
        <row r="56">
          <cell r="AI56">
            <v>720</v>
          </cell>
          <cell r="AJ56">
            <v>26572.52</v>
          </cell>
          <cell r="AK56">
            <v>93770.78</v>
          </cell>
          <cell r="AL56" t="str">
            <v>当月工资中扣除当月社保</v>
          </cell>
        </row>
        <row r="58">
          <cell r="B58" t="str">
            <v>史双宇</v>
          </cell>
          <cell r="C58" t="str">
            <v>男</v>
          </cell>
          <cell r="D58" t="str">
            <v>430321199107192217</v>
          </cell>
          <cell r="E58">
            <v>45573</v>
          </cell>
        </row>
        <row r="58">
          <cell r="J58">
            <v>4308</v>
          </cell>
          <cell r="K58">
            <v>4308</v>
          </cell>
          <cell r="L58">
            <v>4027</v>
          </cell>
          <cell r="M58">
            <v>4308</v>
          </cell>
        </row>
        <row r="58">
          <cell r="O58">
            <v>150</v>
          </cell>
          <cell r="P58">
            <v>689.28</v>
          </cell>
        </row>
        <row r="58">
          <cell r="S58">
            <v>30.16</v>
          </cell>
        </row>
        <row r="58">
          <cell r="U58">
            <v>350.35</v>
          </cell>
        </row>
        <row r="58">
          <cell r="W58">
            <v>90.47</v>
          </cell>
        </row>
        <row r="58">
          <cell r="AA58">
            <v>1160.26</v>
          </cell>
        </row>
        <row r="58">
          <cell r="AJ58">
            <v>0</v>
          </cell>
          <cell r="AK58">
            <v>1160.26</v>
          </cell>
        </row>
        <row r="58">
          <cell r="AM58" t="str">
            <v>湖南诚展</v>
          </cell>
          <cell r="AN58" t="str">
            <v>劳务工</v>
          </cell>
          <cell r="AO58" t="str">
            <v>湖南诚展</v>
          </cell>
          <cell r="AP58">
            <v>25</v>
          </cell>
          <cell r="AQ58">
            <v>0</v>
          </cell>
          <cell r="AR58" t="e">
            <v>#N/A</v>
          </cell>
        </row>
        <row r="58">
          <cell r="AT58" t="str">
            <v>史双宇</v>
          </cell>
        </row>
        <row r="59">
          <cell r="B59" t="str">
            <v>谢桂华</v>
          </cell>
          <cell r="C59" t="str">
            <v>女</v>
          </cell>
          <cell r="D59" t="str">
            <v>430203197507056022</v>
          </cell>
          <cell r="E59">
            <v>45579</v>
          </cell>
        </row>
        <row r="59">
          <cell r="J59">
            <v>4308</v>
          </cell>
          <cell r="K59">
            <v>4308</v>
          </cell>
          <cell r="L59">
            <v>4027</v>
          </cell>
          <cell r="M59">
            <v>4308</v>
          </cell>
        </row>
        <row r="59">
          <cell r="O59">
            <v>150</v>
          </cell>
          <cell r="P59">
            <v>689.28</v>
          </cell>
        </row>
        <row r="59">
          <cell r="S59">
            <v>30.16</v>
          </cell>
        </row>
        <row r="59">
          <cell r="U59">
            <v>350.35</v>
          </cell>
        </row>
        <row r="59">
          <cell r="W59">
            <v>90.47</v>
          </cell>
        </row>
        <row r="59">
          <cell r="AA59">
            <v>1160.26</v>
          </cell>
        </row>
        <row r="59">
          <cell r="AJ59">
            <v>0</v>
          </cell>
          <cell r="AK59">
            <v>1160.26</v>
          </cell>
        </row>
        <row r="59">
          <cell r="AM59" t="str">
            <v>湖南诚展</v>
          </cell>
          <cell r="AN59" t="str">
            <v>劳务工</v>
          </cell>
          <cell r="AO59" t="str">
            <v>湖南诚展</v>
          </cell>
          <cell r="AP59">
            <v>29</v>
          </cell>
          <cell r="AQ59">
            <v>0</v>
          </cell>
          <cell r="AR59" t="e">
            <v>#N/A</v>
          </cell>
        </row>
        <row r="59">
          <cell r="AT59" t="str">
            <v>谢桂华</v>
          </cell>
        </row>
        <row r="60">
          <cell r="B60" t="str">
            <v>张忠宝</v>
          </cell>
          <cell r="C60" t="str">
            <v>女</v>
          </cell>
          <cell r="D60" t="str">
            <v>430223200502118722</v>
          </cell>
          <cell r="E60">
            <v>45579</v>
          </cell>
        </row>
        <row r="60">
          <cell r="J60">
            <v>4308</v>
          </cell>
          <cell r="K60">
            <v>4308</v>
          </cell>
          <cell r="L60">
            <v>4027</v>
          </cell>
          <cell r="M60">
            <v>4308</v>
          </cell>
        </row>
        <row r="60">
          <cell r="O60">
            <v>150</v>
          </cell>
          <cell r="P60">
            <v>689.28</v>
          </cell>
        </row>
        <row r="60">
          <cell r="S60">
            <v>30.16</v>
          </cell>
        </row>
        <row r="60">
          <cell r="U60">
            <v>350.35</v>
          </cell>
        </row>
        <row r="60">
          <cell r="W60">
            <v>90.47</v>
          </cell>
        </row>
        <row r="60">
          <cell r="AA60">
            <v>1160.26</v>
          </cell>
        </row>
        <row r="60">
          <cell r="AJ60">
            <v>0</v>
          </cell>
          <cell r="AK60">
            <v>1160.26</v>
          </cell>
        </row>
        <row r="60">
          <cell r="AM60" t="str">
            <v>湖南诚展</v>
          </cell>
          <cell r="AN60" t="str">
            <v>劳务工</v>
          </cell>
          <cell r="AO60" t="str">
            <v>湖南诚展</v>
          </cell>
          <cell r="AP60">
            <v>26</v>
          </cell>
          <cell r="AQ60">
            <v>0</v>
          </cell>
          <cell r="AR60" t="e">
            <v>#N/A</v>
          </cell>
        </row>
        <row r="60">
          <cell r="AT60" t="str">
            <v>张忠宝</v>
          </cell>
        </row>
        <row r="61">
          <cell r="B61" t="str">
            <v>唐亮</v>
          </cell>
          <cell r="C61" t="str">
            <v>男</v>
          </cell>
          <cell r="D61" t="str">
            <v>430211199810151814</v>
          </cell>
          <cell r="E61">
            <v>45587</v>
          </cell>
        </row>
        <row r="61">
          <cell r="J61">
            <v>4308</v>
          </cell>
          <cell r="K61">
            <v>4308</v>
          </cell>
          <cell r="L61">
            <v>4027</v>
          </cell>
          <cell r="M61">
            <v>4308</v>
          </cell>
        </row>
        <row r="61">
          <cell r="O61">
            <v>150</v>
          </cell>
          <cell r="P61">
            <v>689.28</v>
          </cell>
        </row>
        <row r="61">
          <cell r="S61">
            <v>30.16</v>
          </cell>
        </row>
        <row r="61">
          <cell r="U61">
            <v>350.35</v>
          </cell>
        </row>
        <row r="61">
          <cell r="W61">
            <v>90.47</v>
          </cell>
        </row>
        <row r="61">
          <cell r="AA61">
            <v>1160.26</v>
          </cell>
        </row>
        <row r="61">
          <cell r="AJ61">
            <v>0</v>
          </cell>
          <cell r="AK61">
            <v>1160.26</v>
          </cell>
        </row>
        <row r="61">
          <cell r="AM61" t="str">
            <v>湖南诚展</v>
          </cell>
          <cell r="AN61" t="str">
            <v>劳务工</v>
          </cell>
          <cell r="AO61" t="str">
            <v>湖南诚展</v>
          </cell>
          <cell r="AP61">
            <v>30</v>
          </cell>
          <cell r="AQ61">
            <v>0</v>
          </cell>
          <cell r="AR61" t="e">
            <v>#N/A</v>
          </cell>
        </row>
        <row r="61">
          <cell r="AT61" t="str">
            <v>唐亮</v>
          </cell>
        </row>
        <row r="62">
          <cell r="B62" t="str">
            <v>李需</v>
          </cell>
          <cell r="C62" t="str">
            <v>男</v>
          </cell>
          <cell r="D62" t="str">
            <v>513021198108216753</v>
          </cell>
          <cell r="E62">
            <v>45587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2">
          <cell r="W62">
            <v>90.47</v>
          </cell>
        </row>
        <row r="62">
          <cell r="AA62">
            <v>1160.26</v>
          </cell>
        </row>
        <row r="62">
          <cell r="AJ62">
            <v>0</v>
          </cell>
          <cell r="AK62">
            <v>1160.26</v>
          </cell>
        </row>
        <row r="62">
          <cell r="AM62" t="str">
            <v>湖南诚展</v>
          </cell>
          <cell r="AN62" t="str">
            <v>劳务工</v>
          </cell>
          <cell r="AO62" t="str">
            <v>湖南诚展</v>
          </cell>
          <cell r="AP62">
            <v>29</v>
          </cell>
          <cell r="AQ62">
            <v>0</v>
          </cell>
          <cell r="AR62" t="e">
            <v>#N/A</v>
          </cell>
        </row>
        <row r="62">
          <cell r="AT62" t="str">
            <v>李需</v>
          </cell>
        </row>
        <row r="63">
          <cell r="B63" t="str">
            <v>李力争</v>
          </cell>
          <cell r="C63" t="str">
            <v>男</v>
          </cell>
          <cell r="D63" t="str">
            <v>430921198610175770</v>
          </cell>
          <cell r="E63">
            <v>45591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3">
          <cell r="W63">
            <v>90.47</v>
          </cell>
        </row>
        <row r="63">
          <cell r="AA63">
            <v>1160.26</v>
          </cell>
        </row>
        <row r="63">
          <cell r="AJ63">
            <v>0</v>
          </cell>
          <cell r="AK63">
            <v>1160.26</v>
          </cell>
        </row>
        <row r="63">
          <cell r="AM63" t="str">
            <v>湖南诚展</v>
          </cell>
          <cell r="AN63" t="str">
            <v>劳务工</v>
          </cell>
          <cell r="AO63" t="e">
            <v>#N/A</v>
          </cell>
          <cell r="AP63">
            <v>15</v>
          </cell>
          <cell r="AQ63" t="str">
            <v>2025/9/15离职</v>
          </cell>
          <cell r="AR63" t="e">
            <v>#N/A</v>
          </cell>
        </row>
        <row r="63">
          <cell r="AT63" t="str">
            <v>李力争</v>
          </cell>
        </row>
        <row r="64">
          <cell r="B64" t="str">
            <v>谭金祥</v>
          </cell>
          <cell r="C64" t="str">
            <v>男</v>
          </cell>
          <cell r="D64" t="str">
            <v>430221197702135618</v>
          </cell>
          <cell r="E64">
            <v>45643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4">
          <cell r="W64">
            <v>90.47</v>
          </cell>
        </row>
        <row r="64">
          <cell r="AA64">
            <v>1160.26</v>
          </cell>
        </row>
        <row r="64">
          <cell r="AJ64">
            <v>0</v>
          </cell>
          <cell r="AK64">
            <v>1160.26</v>
          </cell>
        </row>
        <row r="64">
          <cell r="AM64" t="str">
            <v>湖南诚展</v>
          </cell>
          <cell r="AN64" t="str">
            <v>劳务工</v>
          </cell>
          <cell r="AO64" t="str">
            <v>湖南诚展</v>
          </cell>
          <cell r="AP64">
            <v>28</v>
          </cell>
          <cell r="AQ64">
            <v>0</v>
          </cell>
          <cell r="AR64" t="e">
            <v>#N/A</v>
          </cell>
        </row>
        <row r="64">
          <cell r="AT64" t="str">
            <v>谭金祥</v>
          </cell>
        </row>
        <row r="65">
          <cell r="B65" t="str">
            <v>黄龙</v>
          </cell>
          <cell r="C65" t="str">
            <v>男</v>
          </cell>
          <cell r="D65" t="str">
            <v>430221199404100811</v>
          </cell>
          <cell r="E65">
            <v>45677</v>
          </cell>
        </row>
        <row r="65">
          <cell r="O65">
            <v>150</v>
          </cell>
        </row>
        <row r="65">
          <cell r="W65">
            <v>180</v>
          </cell>
        </row>
        <row r="65">
          <cell r="AA65">
            <v>180</v>
          </cell>
        </row>
        <row r="65">
          <cell r="AJ65">
            <v>0</v>
          </cell>
          <cell r="AK65">
            <v>180</v>
          </cell>
        </row>
        <row r="65">
          <cell r="AM65" t="str">
            <v>湖南诚展</v>
          </cell>
          <cell r="AN65" t="str">
            <v>合同工</v>
          </cell>
          <cell r="AO65" t="str">
            <v>光华荣昌</v>
          </cell>
          <cell r="AP65">
            <v>30</v>
          </cell>
          <cell r="AQ65">
            <v>0</v>
          </cell>
          <cell r="AR65" t="e">
            <v>#N/A</v>
          </cell>
        </row>
        <row r="65">
          <cell r="AT65" t="str">
            <v>黄龙</v>
          </cell>
        </row>
        <row r="66">
          <cell r="B66" t="str">
            <v>李水平</v>
          </cell>
          <cell r="C66" t="str">
            <v>男</v>
          </cell>
          <cell r="D66" t="str">
            <v>430211200306280014</v>
          </cell>
          <cell r="E66">
            <v>45693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6">
          <cell r="W66">
            <v>90.47</v>
          </cell>
        </row>
        <row r="66">
          <cell r="AA66">
            <v>1160.26</v>
          </cell>
        </row>
        <row r="66">
          <cell r="AJ66">
            <v>0</v>
          </cell>
          <cell r="AK66">
            <v>1160.26</v>
          </cell>
        </row>
        <row r="66">
          <cell r="AM66" t="str">
            <v>湖南诚展</v>
          </cell>
          <cell r="AN66" t="str">
            <v>劳务工</v>
          </cell>
          <cell r="AO66" t="str">
            <v>湖南诚展</v>
          </cell>
          <cell r="AP66">
            <v>28</v>
          </cell>
          <cell r="AQ66">
            <v>0</v>
          </cell>
          <cell r="AR66" t="e">
            <v>#N/A</v>
          </cell>
        </row>
        <row r="66">
          <cell r="AT66" t="str">
            <v>李水平</v>
          </cell>
        </row>
        <row r="67">
          <cell r="B67" t="str">
            <v>吴明贵</v>
          </cell>
          <cell r="C67" t="str">
            <v>男</v>
          </cell>
          <cell r="D67" t="str">
            <v>430221197510122919</v>
          </cell>
          <cell r="E67">
            <v>45703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7">
          <cell r="W67">
            <v>90.47</v>
          </cell>
        </row>
        <row r="67">
          <cell r="AA67">
            <v>1160.26</v>
          </cell>
        </row>
        <row r="67">
          <cell r="AJ67">
            <v>0</v>
          </cell>
          <cell r="AK67">
            <v>1160.26</v>
          </cell>
        </row>
        <row r="67">
          <cell r="AM67" t="str">
            <v>湖南诚展</v>
          </cell>
          <cell r="AN67" t="str">
            <v>劳务工</v>
          </cell>
          <cell r="AO67" t="str">
            <v>湖南诚展</v>
          </cell>
          <cell r="AP67">
            <v>27</v>
          </cell>
          <cell r="AQ67">
            <v>0</v>
          </cell>
          <cell r="AR67" t="e">
            <v>#N/A</v>
          </cell>
        </row>
        <row r="67">
          <cell r="AT67" t="str">
            <v>吴明贵</v>
          </cell>
        </row>
        <row r="68">
          <cell r="B68" t="str">
            <v>刘顺新</v>
          </cell>
          <cell r="C68" t="str">
            <v>男</v>
          </cell>
          <cell r="D68" t="str">
            <v>430225197612171530</v>
          </cell>
          <cell r="E68">
            <v>45722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8">
          <cell r="W68">
            <v>90.47</v>
          </cell>
        </row>
        <row r="68">
          <cell r="AA68">
            <v>1160.26</v>
          </cell>
        </row>
        <row r="68">
          <cell r="AJ68">
            <v>0</v>
          </cell>
          <cell r="AK68">
            <v>1160.26</v>
          </cell>
        </row>
        <row r="68">
          <cell r="AM68" t="str">
            <v>湖南诚展</v>
          </cell>
          <cell r="AN68" t="str">
            <v>劳务工</v>
          </cell>
          <cell r="AO68" t="str">
            <v>湖南诚展</v>
          </cell>
          <cell r="AP68">
            <v>26</v>
          </cell>
          <cell r="AQ68">
            <v>0</v>
          </cell>
          <cell r="AR68" t="e">
            <v>#N/A</v>
          </cell>
        </row>
        <row r="68">
          <cell r="AT68" t="str">
            <v>刘顺新</v>
          </cell>
        </row>
        <row r="69">
          <cell r="B69" t="str">
            <v>龙意倩</v>
          </cell>
          <cell r="C69" t="str">
            <v>男</v>
          </cell>
          <cell r="D69" t="str">
            <v>430304199809301776</v>
          </cell>
          <cell r="E69">
            <v>45727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69">
          <cell r="W69">
            <v>90.47</v>
          </cell>
        </row>
        <row r="69">
          <cell r="AA69">
            <v>1160.26</v>
          </cell>
        </row>
        <row r="69">
          <cell r="AJ69">
            <v>0</v>
          </cell>
          <cell r="AK69">
            <v>1160.26</v>
          </cell>
        </row>
        <row r="69">
          <cell r="AM69" t="str">
            <v>湖南诚展</v>
          </cell>
          <cell r="AN69" t="str">
            <v>劳务工</v>
          </cell>
          <cell r="AO69" t="str">
            <v>湖南诚展</v>
          </cell>
          <cell r="AP69">
            <v>29</v>
          </cell>
          <cell r="AQ69">
            <v>0</v>
          </cell>
          <cell r="AR69" t="e">
            <v>#N/A</v>
          </cell>
        </row>
        <row r="69">
          <cell r="AT69" t="str">
            <v>龙意倩</v>
          </cell>
        </row>
        <row r="70">
          <cell r="B70" t="str">
            <v>佘军</v>
          </cell>
          <cell r="C70" t="str">
            <v>男</v>
          </cell>
          <cell r="D70" t="str">
            <v>430482200105078094</v>
          </cell>
          <cell r="E70">
            <v>45732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0">
          <cell r="W70">
            <v>90.47</v>
          </cell>
        </row>
        <row r="70">
          <cell r="AA70">
            <v>1160.26</v>
          </cell>
        </row>
        <row r="70">
          <cell r="AJ70">
            <v>0</v>
          </cell>
          <cell r="AK70">
            <v>1160.26</v>
          </cell>
        </row>
        <row r="70">
          <cell r="AM70" t="str">
            <v>湖南诚展</v>
          </cell>
          <cell r="AN70" t="str">
            <v>劳务工</v>
          </cell>
          <cell r="AO70" t="str">
            <v>湖南诚展</v>
          </cell>
          <cell r="AP70">
            <v>26</v>
          </cell>
          <cell r="AQ70">
            <v>0</v>
          </cell>
          <cell r="AR70" t="e">
            <v>#N/A</v>
          </cell>
        </row>
        <row r="70">
          <cell r="AT70" t="str">
            <v>佘军</v>
          </cell>
        </row>
        <row r="71">
          <cell r="B71" t="str">
            <v>陶勇军</v>
          </cell>
          <cell r="C71" t="str">
            <v>男</v>
          </cell>
          <cell r="D71" t="str">
            <v>430202199107291018</v>
          </cell>
          <cell r="E71">
            <v>45733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1">
          <cell r="W71">
            <v>90.47</v>
          </cell>
        </row>
        <row r="71">
          <cell r="AA71">
            <v>1160.26</v>
          </cell>
        </row>
        <row r="71">
          <cell r="AJ71">
            <v>0</v>
          </cell>
          <cell r="AK71">
            <v>1160.26</v>
          </cell>
        </row>
        <row r="71">
          <cell r="AM71" t="str">
            <v>湖南诚展</v>
          </cell>
          <cell r="AN71" t="str">
            <v>劳务工</v>
          </cell>
          <cell r="AO71" t="str">
            <v>湖南诚展</v>
          </cell>
          <cell r="AP71">
            <v>28</v>
          </cell>
          <cell r="AQ71">
            <v>0</v>
          </cell>
          <cell r="AR71" t="e">
            <v>#N/A</v>
          </cell>
        </row>
        <row r="71">
          <cell r="AT71" t="str">
            <v>陶勇军</v>
          </cell>
        </row>
        <row r="72">
          <cell r="B72" t="str">
            <v>王锋卡</v>
          </cell>
          <cell r="C72" t="str">
            <v>男</v>
          </cell>
          <cell r="D72" t="str">
            <v>430219198112036276</v>
          </cell>
          <cell r="E72">
            <v>45758</v>
          </cell>
        </row>
        <row r="72">
          <cell r="J72">
            <v>4308</v>
          </cell>
          <cell r="K72">
            <v>4308</v>
          </cell>
          <cell r="L72">
            <v>4053</v>
          </cell>
          <cell r="M72">
            <v>4308</v>
          </cell>
        </row>
        <row r="72">
          <cell r="O72">
            <v>60</v>
          </cell>
          <cell r="P72">
            <v>689.28</v>
          </cell>
        </row>
        <row r="72">
          <cell r="S72">
            <v>30.16</v>
          </cell>
        </row>
        <row r="72">
          <cell r="U72">
            <v>352.61</v>
          </cell>
        </row>
        <row r="72">
          <cell r="W72">
            <v>90.47</v>
          </cell>
        </row>
        <row r="72">
          <cell r="AA72">
            <v>1162.52</v>
          </cell>
          <cell r="AB72">
            <v>344.64</v>
          </cell>
        </row>
        <row r="72">
          <cell r="AD72">
            <v>12.92</v>
          </cell>
        </row>
        <row r="72">
          <cell r="AF72">
            <v>81.06</v>
          </cell>
        </row>
        <row r="72">
          <cell r="AI72">
            <v>15</v>
          </cell>
          <cell r="AJ72">
            <v>453.62</v>
          </cell>
          <cell r="AK72">
            <v>1616.14</v>
          </cell>
        </row>
        <row r="72">
          <cell r="AM72" t="str">
            <v>湖南诚展</v>
          </cell>
          <cell r="AN72" t="str">
            <v>劳务工</v>
          </cell>
          <cell r="AO72" t="str">
            <v>诚展</v>
          </cell>
          <cell r="AP72">
            <v>17</v>
          </cell>
          <cell r="AQ72">
            <v>0</v>
          </cell>
          <cell r="AR72" t="e">
            <v>#N/A</v>
          </cell>
        </row>
        <row r="72">
          <cell r="AT72" t="str">
            <v>王锋卡</v>
          </cell>
        </row>
        <row r="73">
          <cell r="B73" t="str">
            <v>吴朗</v>
          </cell>
          <cell r="C73" t="str">
            <v>男</v>
          </cell>
          <cell r="D73" t="str">
            <v>430281200008030710</v>
          </cell>
          <cell r="E73">
            <v>45759</v>
          </cell>
        </row>
        <row r="73">
          <cell r="J73">
            <v>4308</v>
          </cell>
          <cell r="K73">
            <v>4308</v>
          </cell>
          <cell r="L73">
            <v>4053</v>
          </cell>
          <cell r="M73">
            <v>4308</v>
          </cell>
        </row>
        <row r="73">
          <cell r="O73">
            <v>60</v>
          </cell>
          <cell r="P73">
            <v>689.28</v>
          </cell>
        </row>
        <row r="73">
          <cell r="S73">
            <v>30.16</v>
          </cell>
        </row>
        <row r="73">
          <cell r="U73">
            <v>352.61</v>
          </cell>
        </row>
        <row r="73">
          <cell r="W73">
            <v>90.47</v>
          </cell>
        </row>
        <row r="73">
          <cell r="AA73">
            <v>1162.52</v>
          </cell>
          <cell r="AB73">
            <v>344.64</v>
          </cell>
        </row>
        <row r="73">
          <cell r="AD73">
            <v>12.92</v>
          </cell>
        </row>
        <row r="73">
          <cell r="AF73">
            <v>81.06</v>
          </cell>
        </row>
        <row r="73">
          <cell r="AI73">
            <v>15</v>
          </cell>
          <cell r="AJ73">
            <v>453.62</v>
          </cell>
          <cell r="AK73">
            <v>1616.14</v>
          </cell>
        </row>
        <row r="73">
          <cell r="AM73" t="str">
            <v>湖南诚展</v>
          </cell>
          <cell r="AN73" t="str">
            <v>劳务工</v>
          </cell>
          <cell r="AO73" t="str">
            <v>诚展</v>
          </cell>
          <cell r="AP73">
            <v>24.5</v>
          </cell>
          <cell r="AQ73">
            <v>0</v>
          </cell>
          <cell r="AR73" t="e">
            <v>#N/A</v>
          </cell>
        </row>
        <row r="73">
          <cell r="AT73" t="str">
            <v>吴朗</v>
          </cell>
        </row>
        <row r="74">
          <cell r="B74" t="str">
            <v>谭建文</v>
          </cell>
          <cell r="C74" t="str">
            <v>男</v>
          </cell>
          <cell r="D74" t="str">
            <v>422828198402103915</v>
          </cell>
          <cell r="E74">
            <v>45772</v>
          </cell>
        </row>
        <row r="74">
          <cell r="J74">
            <v>4308</v>
          </cell>
          <cell r="K74">
            <v>4308</v>
          </cell>
          <cell r="L74">
            <v>4053</v>
          </cell>
          <cell r="M74">
            <v>4308</v>
          </cell>
        </row>
        <row r="74">
          <cell r="O74">
            <v>60</v>
          </cell>
          <cell r="P74">
            <v>689.28</v>
          </cell>
        </row>
        <row r="74">
          <cell r="S74">
            <v>30.16</v>
          </cell>
        </row>
        <row r="74">
          <cell r="U74">
            <v>352.61</v>
          </cell>
        </row>
        <row r="74">
          <cell r="W74">
            <v>90.47</v>
          </cell>
        </row>
        <row r="74">
          <cell r="AA74">
            <v>1162.52</v>
          </cell>
          <cell r="AB74">
            <v>344.64</v>
          </cell>
        </row>
        <row r="74">
          <cell r="AD74">
            <v>12.92</v>
          </cell>
        </row>
        <row r="74">
          <cell r="AF74">
            <v>81.06</v>
          </cell>
        </row>
        <row r="74">
          <cell r="AI74">
            <v>15</v>
          </cell>
          <cell r="AJ74">
            <v>453.62</v>
          </cell>
          <cell r="AK74">
            <v>1616.14</v>
          </cell>
        </row>
        <row r="74">
          <cell r="AM74" t="str">
            <v>湖南诚展</v>
          </cell>
          <cell r="AN74" t="str">
            <v>劳务工</v>
          </cell>
          <cell r="AO74" t="str">
            <v>光华荣昌</v>
          </cell>
          <cell r="AP74">
            <v>26</v>
          </cell>
          <cell r="AQ74" t="str">
            <v>长沙现服</v>
          </cell>
          <cell r="AR74" t="e">
            <v>#N/A</v>
          </cell>
        </row>
        <row r="74">
          <cell r="AT74" t="str">
            <v>谭建文</v>
          </cell>
        </row>
        <row r="75">
          <cell r="B75" t="str">
            <v>伍志强</v>
          </cell>
          <cell r="C75" t="str">
            <v>男</v>
          </cell>
          <cell r="D75" t="str">
            <v>430221197903227850</v>
          </cell>
          <cell r="E75">
            <v>45774</v>
          </cell>
        </row>
        <row r="75">
          <cell r="J75">
            <v>6889</v>
          </cell>
          <cell r="K75">
            <v>6889</v>
          </cell>
          <cell r="L75">
            <v>6889</v>
          </cell>
          <cell r="M75">
            <v>6889</v>
          </cell>
        </row>
        <row r="75">
          <cell r="O75">
            <v>60</v>
          </cell>
          <cell r="P75">
            <v>1102.24</v>
          </cell>
        </row>
        <row r="75">
          <cell r="S75">
            <v>48.22</v>
          </cell>
        </row>
        <row r="75">
          <cell r="U75">
            <v>599.34</v>
          </cell>
        </row>
        <row r="75">
          <cell r="W75">
            <v>115.74</v>
          </cell>
        </row>
        <row r="75">
          <cell r="AA75">
            <v>1865.54</v>
          </cell>
          <cell r="AB75">
            <v>551.12</v>
          </cell>
        </row>
        <row r="75">
          <cell r="AD75">
            <v>20.67</v>
          </cell>
        </row>
        <row r="75">
          <cell r="AF75">
            <v>137.78</v>
          </cell>
        </row>
        <row r="75">
          <cell r="AI75">
            <v>15</v>
          </cell>
          <cell r="AJ75">
            <v>724.57</v>
          </cell>
          <cell r="AK75">
            <v>2590.11</v>
          </cell>
        </row>
        <row r="75">
          <cell r="AM75" t="str">
            <v>湖南诚展</v>
          </cell>
          <cell r="AN75" t="str">
            <v>劳务工</v>
          </cell>
          <cell r="AO75" t="str">
            <v>光华荣昌</v>
          </cell>
          <cell r="AP75">
            <v>30</v>
          </cell>
          <cell r="AQ75">
            <v>0</v>
          </cell>
          <cell r="AR75" t="e">
            <v>#N/A</v>
          </cell>
        </row>
        <row r="75">
          <cell r="AT75" t="str">
            <v>伍志强</v>
          </cell>
        </row>
        <row r="76">
          <cell r="B76" t="str">
            <v>李开阳</v>
          </cell>
          <cell r="C76" t="str">
            <v>男</v>
          </cell>
          <cell r="D76" t="str">
            <v>430221199411097112</v>
          </cell>
          <cell r="E76">
            <v>45775</v>
          </cell>
        </row>
        <row r="76">
          <cell r="O76">
            <v>60</v>
          </cell>
        </row>
        <row r="76">
          <cell r="W76">
            <v>180</v>
          </cell>
        </row>
        <row r="76">
          <cell r="AA76">
            <v>180</v>
          </cell>
        </row>
        <row r="76">
          <cell r="AJ76">
            <v>0</v>
          </cell>
          <cell r="AK76">
            <v>180</v>
          </cell>
        </row>
        <row r="76">
          <cell r="AN76" t="str">
            <v>合同工</v>
          </cell>
          <cell r="AO76" t="str">
            <v>光华荣昌</v>
          </cell>
          <cell r="AP76">
            <v>23</v>
          </cell>
          <cell r="AQ76">
            <v>0</v>
          </cell>
          <cell r="AR76" t="e">
            <v>#N/A</v>
          </cell>
        </row>
        <row r="76">
          <cell r="AT76" t="str">
            <v>李开阳</v>
          </cell>
        </row>
        <row r="77">
          <cell r="E77">
            <v>19</v>
          </cell>
        </row>
        <row r="77">
          <cell r="AJ77">
            <v>0</v>
          </cell>
        </row>
        <row r="78">
          <cell r="E78">
            <v>0</v>
          </cell>
        </row>
        <row r="78">
          <cell r="AJ78">
            <v>0</v>
          </cell>
          <cell r="AK78">
            <v>0</v>
          </cell>
        </row>
        <row r="79">
          <cell r="O79">
            <v>2400</v>
          </cell>
          <cell r="P79">
            <v>12130.72</v>
          </cell>
          <cell r="Q79">
            <v>0</v>
          </cell>
          <cell r="R79">
            <v>0</v>
          </cell>
          <cell r="S79">
            <v>530.78</v>
          </cell>
          <cell r="T79">
            <v>0</v>
          </cell>
          <cell r="U79">
            <v>6211.72</v>
          </cell>
          <cell r="V79">
            <v>0</v>
          </cell>
          <cell r="W79">
            <v>1923.26</v>
          </cell>
          <cell r="X79">
            <v>0</v>
          </cell>
        </row>
        <row r="79">
          <cell r="Z79">
            <v>0</v>
          </cell>
          <cell r="AA79">
            <v>20796.48</v>
          </cell>
          <cell r="AB79">
            <v>1585.04</v>
          </cell>
          <cell r="AC79">
            <v>0</v>
          </cell>
          <cell r="AD79">
            <v>59.43</v>
          </cell>
          <cell r="AE79">
            <v>0</v>
          </cell>
          <cell r="AF79">
            <v>380.96</v>
          </cell>
          <cell r="AG79">
            <v>0</v>
          </cell>
          <cell r="AH79">
            <v>0</v>
          </cell>
          <cell r="AI79">
            <v>60</v>
          </cell>
          <cell r="AJ79">
            <v>2085.43</v>
          </cell>
          <cell r="AK79">
            <v>22881.91</v>
          </cell>
          <cell r="AL79" t="str">
            <v>当月工资中扣除当月社保</v>
          </cell>
          <cell r="AM79">
            <v>25281.91</v>
          </cell>
        </row>
        <row r="81">
          <cell r="B81" t="str">
            <v>马凤</v>
          </cell>
          <cell r="C81" t="str">
            <v>女</v>
          </cell>
          <cell r="D81" t="str">
            <v>430321199306139048</v>
          </cell>
          <cell r="E81">
            <v>45702</v>
          </cell>
        </row>
        <row r="81">
          <cell r="J81">
            <v>4308</v>
          </cell>
          <cell r="K81">
            <v>4308</v>
          </cell>
          <cell r="L81">
            <v>4308</v>
          </cell>
          <cell r="M81">
            <v>4308</v>
          </cell>
        </row>
        <row r="81">
          <cell r="O81">
            <v>150</v>
          </cell>
          <cell r="P81">
            <v>689.3</v>
          </cell>
        </row>
        <row r="81">
          <cell r="S81">
            <v>30.16</v>
          </cell>
        </row>
        <row r="81">
          <cell r="U81">
            <v>374.8</v>
          </cell>
        </row>
        <row r="81">
          <cell r="W81">
            <v>51.7</v>
          </cell>
        </row>
        <row r="81">
          <cell r="AA81">
            <v>1145.96</v>
          </cell>
        </row>
        <row r="81">
          <cell r="AJ81">
            <v>0</v>
          </cell>
          <cell r="AK81">
            <v>1145.96</v>
          </cell>
        </row>
        <row r="81">
          <cell r="AM81" t="str">
            <v>湘潭思泉</v>
          </cell>
          <cell r="AN81" t="str">
            <v>劳务工</v>
          </cell>
          <cell r="AO81" t="str">
            <v>湘潭思泉</v>
          </cell>
          <cell r="AP81">
            <v>27</v>
          </cell>
          <cell r="AQ81">
            <v>0</v>
          </cell>
          <cell r="AR81" t="e">
            <v>#N/A</v>
          </cell>
        </row>
        <row r="81">
          <cell r="AT81" t="str">
            <v>马凤</v>
          </cell>
        </row>
        <row r="82">
          <cell r="B82" t="str">
            <v>瞿芬</v>
          </cell>
          <cell r="C82" t="str">
            <v>女</v>
          </cell>
          <cell r="D82" t="str">
            <v>430321199103089028</v>
          </cell>
          <cell r="E82">
            <v>45726</v>
          </cell>
        </row>
        <row r="82">
          <cell r="J82">
            <v>4308</v>
          </cell>
          <cell r="K82">
            <v>4308</v>
          </cell>
          <cell r="L82">
            <v>4308</v>
          </cell>
          <cell r="M82">
            <v>4308</v>
          </cell>
        </row>
        <row r="82">
          <cell r="O82">
            <v>150</v>
          </cell>
          <cell r="P82">
            <v>689.3</v>
          </cell>
        </row>
        <row r="82">
          <cell r="S82">
            <v>30.16</v>
          </cell>
        </row>
        <row r="82">
          <cell r="U82">
            <v>374.8</v>
          </cell>
        </row>
        <row r="82">
          <cell r="W82">
            <v>51.7</v>
          </cell>
        </row>
        <row r="82">
          <cell r="AA82">
            <v>1145.96</v>
          </cell>
        </row>
        <row r="82">
          <cell r="AJ82">
            <v>0</v>
          </cell>
          <cell r="AK82">
            <v>1145.96</v>
          </cell>
        </row>
        <row r="82">
          <cell r="AM82" t="str">
            <v>湘潭思泉</v>
          </cell>
          <cell r="AN82" t="str">
            <v>劳务工</v>
          </cell>
          <cell r="AO82" t="str">
            <v>湘潭思泉</v>
          </cell>
          <cell r="AP82">
            <v>28.25</v>
          </cell>
          <cell r="AQ82">
            <v>0</v>
          </cell>
          <cell r="AR82" t="e">
            <v>#N/A</v>
          </cell>
        </row>
        <row r="82">
          <cell r="AT82" t="str">
            <v>瞿芬</v>
          </cell>
        </row>
        <row r="83">
          <cell r="B83" t="str">
            <v>瞿欢</v>
          </cell>
          <cell r="C83" t="str">
            <v>女</v>
          </cell>
          <cell r="D83" t="str">
            <v>430321199711089021</v>
          </cell>
          <cell r="E83">
            <v>45726</v>
          </cell>
        </row>
        <row r="83">
          <cell r="J83">
            <v>4308</v>
          </cell>
          <cell r="K83">
            <v>4308</v>
          </cell>
          <cell r="L83">
            <v>4308</v>
          </cell>
          <cell r="M83">
            <v>4308</v>
          </cell>
        </row>
        <row r="83">
          <cell r="O83">
            <v>150</v>
          </cell>
          <cell r="P83">
            <v>689.3</v>
          </cell>
        </row>
        <row r="83">
          <cell r="S83">
            <v>30.16</v>
          </cell>
        </row>
        <row r="83">
          <cell r="U83">
            <v>374.8</v>
          </cell>
        </row>
        <row r="83">
          <cell r="W83">
            <v>51.7</v>
          </cell>
        </row>
        <row r="83">
          <cell r="AA83">
            <v>1145.96</v>
          </cell>
        </row>
        <row r="83">
          <cell r="AJ83">
            <v>0</v>
          </cell>
          <cell r="AK83">
            <v>1145.96</v>
          </cell>
        </row>
        <row r="83">
          <cell r="AM83" t="str">
            <v>湘潭思泉</v>
          </cell>
          <cell r="AN83" t="str">
            <v>劳务工</v>
          </cell>
          <cell r="AO83" t="str">
            <v>湘潭思泉</v>
          </cell>
          <cell r="AP83">
            <v>28.25</v>
          </cell>
          <cell r="AQ83">
            <v>0</v>
          </cell>
          <cell r="AR83" t="e">
            <v>#N/A</v>
          </cell>
        </row>
        <row r="83">
          <cell r="AT83" t="str">
            <v>瞿欢</v>
          </cell>
        </row>
        <row r="84">
          <cell r="B84" t="str">
            <v>彭智勇</v>
          </cell>
          <cell r="C84" t="str">
            <v>男</v>
          </cell>
          <cell r="D84" t="str">
            <v>43042419881011101X</v>
          </cell>
          <cell r="E84">
            <v>45726</v>
          </cell>
        </row>
        <row r="84">
          <cell r="J84">
            <v>4308</v>
          </cell>
          <cell r="K84">
            <v>4308</v>
          </cell>
          <cell r="L84">
            <v>4308</v>
          </cell>
          <cell r="M84">
            <v>4308</v>
          </cell>
        </row>
        <row r="84">
          <cell r="O84">
            <v>150</v>
          </cell>
          <cell r="P84">
            <v>689.3</v>
          </cell>
        </row>
        <row r="84">
          <cell r="S84">
            <v>30.16</v>
          </cell>
        </row>
        <row r="84">
          <cell r="U84">
            <v>374.8</v>
          </cell>
        </row>
        <row r="84">
          <cell r="W84">
            <v>51.7</v>
          </cell>
        </row>
        <row r="84">
          <cell r="AA84">
            <v>1145.96</v>
          </cell>
        </row>
        <row r="84">
          <cell r="AJ84">
            <v>0</v>
          </cell>
          <cell r="AK84">
            <v>1145.96</v>
          </cell>
        </row>
        <row r="84">
          <cell r="AM84" t="str">
            <v>湘潭思泉</v>
          </cell>
          <cell r="AN84" t="str">
            <v>劳务工</v>
          </cell>
          <cell r="AO84" t="str">
            <v>湘潭思泉</v>
          </cell>
          <cell r="AP84">
            <v>29</v>
          </cell>
          <cell r="AQ84">
            <v>0</v>
          </cell>
          <cell r="AR84" t="e">
            <v>#N/A</v>
          </cell>
        </row>
        <row r="84">
          <cell r="AT84" t="str">
            <v>彭智勇</v>
          </cell>
        </row>
        <row r="85">
          <cell r="B85" t="str">
            <v>肖军奇</v>
          </cell>
          <cell r="C85" t="str">
            <v>男</v>
          </cell>
          <cell r="D85" t="str">
            <v>432503197510307038</v>
          </cell>
          <cell r="E85">
            <v>45801</v>
          </cell>
        </row>
        <row r="85">
          <cell r="J85">
            <v>4308</v>
          </cell>
          <cell r="K85">
            <v>4308</v>
          </cell>
          <cell r="L85">
            <v>4308</v>
          </cell>
          <cell r="M85">
            <v>4308</v>
          </cell>
        </row>
        <row r="85">
          <cell r="O85">
            <v>150</v>
          </cell>
          <cell r="P85">
            <v>689.3</v>
          </cell>
        </row>
        <row r="85">
          <cell r="S85">
            <v>30.16</v>
          </cell>
        </row>
        <row r="85">
          <cell r="U85">
            <v>374.8</v>
          </cell>
        </row>
        <row r="85">
          <cell r="W85">
            <v>51.7</v>
          </cell>
        </row>
        <row r="85">
          <cell r="AA85">
            <v>1145.96</v>
          </cell>
        </row>
        <row r="85">
          <cell r="AJ85">
            <v>0</v>
          </cell>
          <cell r="AK85">
            <v>1145.96</v>
          </cell>
        </row>
        <row r="85">
          <cell r="AM85" t="str">
            <v>湘潭思泉</v>
          </cell>
          <cell r="AN85" t="str">
            <v>劳务工</v>
          </cell>
          <cell r="AO85" t="str">
            <v>湘潭思泉</v>
          </cell>
          <cell r="AP85">
            <v>29</v>
          </cell>
          <cell r="AQ85">
            <v>0</v>
          </cell>
          <cell r="AR85" t="e">
            <v>#N/A</v>
          </cell>
        </row>
        <row r="85">
          <cell r="AT85" t="str">
            <v>肖军奇</v>
          </cell>
        </row>
        <row r="86">
          <cell r="B86" t="str">
            <v>刘爱国</v>
          </cell>
          <cell r="C86" t="str">
            <v>男</v>
          </cell>
          <cell r="D86" t="str">
            <v>43028119760318391X</v>
          </cell>
          <cell r="E86">
            <v>45805</v>
          </cell>
        </row>
        <row r="86">
          <cell r="J86">
            <v>4308</v>
          </cell>
          <cell r="K86">
            <v>4308</v>
          </cell>
          <cell r="L86">
            <v>4308</v>
          </cell>
          <cell r="M86">
            <v>4308</v>
          </cell>
        </row>
        <row r="86">
          <cell r="O86">
            <v>150</v>
          </cell>
          <cell r="P86">
            <v>689.3</v>
          </cell>
        </row>
        <row r="86">
          <cell r="S86">
            <v>30.16</v>
          </cell>
        </row>
        <row r="86">
          <cell r="U86">
            <v>374.8</v>
          </cell>
        </row>
        <row r="86">
          <cell r="W86">
            <v>51.7</v>
          </cell>
        </row>
        <row r="86">
          <cell r="AA86">
            <v>1145.96</v>
          </cell>
        </row>
        <row r="86">
          <cell r="AJ86">
            <v>0</v>
          </cell>
          <cell r="AK86">
            <v>1145.96</v>
          </cell>
        </row>
        <row r="86">
          <cell r="AM86" t="str">
            <v>湘潭思泉</v>
          </cell>
          <cell r="AN86" t="str">
            <v>劳务工</v>
          </cell>
          <cell r="AO86" t="str">
            <v>湘潭思泉</v>
          </cell>
          <cell r="AP86">
            <v>28</v>
          </cell>
          <cell r="AQ86">
            <v>0</v>
          </cell>
          <cell r="AR86" t="e">
            <v>#N/A</v>
          </cell>
        </row>
        <row r="86">
          <cell r="AT86" t="str">
            <v>刘爱国</v>
          </cell>
        </row>
        <row r="87">
          <cell r="B87" t="str">
            <v>蔡建兵</v>
          </cell>
          <cell r="C87" t="str">
            <v>男</v>
          </cell>
          <cell r="D87" t="str">
            <v>430202200311136619</v>
          </cell>
          <cell r="E87">
            <v>45813</v>
          </cell>
        </row>
        <row r="87">
          <cell r="J87">
            <v>4308</v>
          </cell>
          <cell r="K87">
            <v>4308</v>
          </cell>
          <cell r="L87">
            <v>4308</v>
          </cell>
          <cell r="M87">
            <v>4308</v>
          </cell>
        </row>
        <row r="87">
          <cell r="O87">
            <v>150</v>
          </cell>
          <cell r="P87">
            <v>689.3</v>
          </cell>
        </row>
        <row r="87">
          <cell r="S87">
            <v>30.16</v>
          </cell>
        </row>
        <row r="87">
          <cell r="U87">
            <v>374.8</v>
          </cell>
        </row>
        <row r="87">
          <cell r="W87">
            <v>51.7</v>
          </cell>
        </row>
        <row r="87">
          <cell r="AA87">
            <v>1145.96</v>
          </cell>
        </row>
        <row r="87">
          <cell r="AJ87">
            <v>0</v>
          </cell>
          <cell r="AK87">
            <v>1145.96</v>
          </cell>
        </row>
        <row r="87">
          <cell r="AM87" t="str">
            <v>湘潭思泉</v>
          </cell>
          <cell r="AN87" t="str">
            <v>劳务工</v>
          </cell>
          <cell r="AO87" t="str">
            <v>湘潭思泉</v>
          </cell>
          <cell r="AP87">
            <v>28</v>
          </cell>
          <cell r="AQ87">
            <v>0</v>
          </cell>
          <cell r="AR87" t="e">
            <v>#N/A</v>
          </cell>
        </row>
        <row r="87">
          <cell r="AT87" t="str">
            <v>蔡建兵</v>
          </cell>
        </row>
        <row r="88">
          <cell r="B88" t="str">
            <v>李先文</v>
          </cell>
          <cell r="C88" t="str">
            <v>男</v>
          </cell>
          <cell r="D88" t="str">
            <v>4302231972015839X</v>
          </cell>
          <cell r="E88">
            <v>45814</v>
          </cell>
        </row>
        <row r="88">
          <cell r="J88">
            <v>4308</v>
          </cell>
          <cell r="K88">
            <v>4308</v>
          </cell>
          <cell r="L88">
            <v>4308</v>
          </cell>
          <cell r="M88">
            <v>4308</v>
          </cell>
        </row>
        <row r="88">
          <cell r="O88">
            <v>150</v>
          </cell>
          <cell r="P88">
            <v>689.3</v>
          </cell>
        </row>
        <row r="88">
          <cell r="S88">
            <v>30.16</v>
          </cell>
        </row>
        <row r="88">
          <cell r="U88">
            <v>374.8</v>
          </cell>
        </row>
        <row r="88">
          <cell r="W88">
            <v>51.7</v>
          </cell>
        </row>
        <row r="88">
          <cell r="AA88">
            <v>1145.96</v>
          </cell>
        </row>
        <row r="88">
          <cell r="AJ88">
            <v>0</v>
          </cell>
          <cell r="AK88">
            <v>1145.96</v>
          </cell>
        </row>
        <row r="88">
          <cell r="AM88" t="str">
            <v>湘潭思泉</v>
          </cell>
          <cell r="AN88" t="str">
            <v>劳务工</v>
          </cell>
          <cell r="AO88" t="str">
            <v>湘潭思泉</v>
          </cell>
          <cell r="AP88">
            <v>28</v>
          </cell>
          <cell r="AQ88">
            <v>0</v>
          </cell>
          <cell r="AR88" t="e">
            <v>#N/A</v>
          </cell>
        </row>
        <row r="88">
          <cell r="AT88" t="str">
            <v>李先文</v>
          </cell>
        </row>
        <row r="89">
          <cell r="B89" t="str">
            <v>张波滔</v>
          </cell>
          <cell r="C89" t="str">
            <v>男</v>
          </cell>
          <cell r="D89" t="str">
            <v>430221198009308132</v>
          </cell>
          <cell r="E89">
            <v>45817</v>
          </cell>
        </row>
        <row r="89">
          <cell r="J89">
            <v>4308</v>
          </cell>
          <cell r="K89">
            <v>4308</v>
          </cell>
          <cell r="L89">
            <v>4308</v>
          </cell>
          <cell r="M89">
            <v>4308</v>
          </cell>
        </row>
        <row r="89">
          <cell r="O89">
            <v>150</v>
          </cell>
          <cell r="P89">
            <v>689.3</v>
          </cell>
        </row>
        <row r="89">
          <cell r="S89">
            <v>30.16</v>
          </cell>
        </row>
        <row r="89">
          <cell r="U89">
            <v>374.8</v>
          </cell>
        </row>
        <row r="89">
          <cell r="W89">
            <v>51.7</v>
          </cell>
        </row>
        <row r="89">
          <cell r="AA89">
            <v>1145.96</v>
          </cell>
        </row>
        <row r="89">
          <cell r="AJ89">
            <v>0</v>
          </cell>
          <cell r="AK89">
            <v>1145.96</v>
          </cell>
        </row>
        <row r="89">
          <cell r="AM89" t="str">
            <v>湘潭思泉</v>
          </cell>
          <cell r="AN89" t="str">
            <v>劳务工</v>
          </cell>
          <cell r="AO89" t="str">
            <v>湘潭思泉</v>
          </cell>
          <cell r="AP89">
            <v>30</v>
          </cell>
          <cell r="AQ89">
            <v>0</v>
          </cell>
          <cell r="AR89" t="e">
            <v>#N/A</v>
          </cell>
        </row>
        <row r="89">
          <cell r="AT89" t="str">
            <v>张波滔</v>
          </cell>
        </row>
        <row r="90">
          <cell r="B90" t="str">
            <v>王攀</v>
          </cell>
          <cell r="C90" t="str">
            <v>男</v>
          </cell>
          <cell r="D90" t="str">
            <v>430921200304261777</v>
          </cell>
          <cell r="E90">
            <v>45825</v>
          </cell>
        </row>
        <row r="90">
          <cell r="J90">
            <v>4308</v>
          </cell>
          <cell r="K90">
            <v>4308</v>
          </cell>
          <cell r="L90">
            <v>4308</v>
          </cell>
          <cell r="M90">
            <v>4308</v>
          </cell>
        </row>
        <row r="90">
          <cell r="O90">
            <v>150</v>
          </cell>
          <cell r="P90">
            <v>689.3</v>
          </cell>
        </row>
        <row r="90">
          <cell r="S90">
            <v>30.16</v>
          </cell>
        </row>
        <row r="90">
          <cell r="U90">
            <v>374.8</v>
          </cell>
        </row>
        <row r="90">
          <cell r="W90">
            <v>51.7</v>
          </cell>
        </row>
        <row r="90">
          <cell r="AA90">
            <v>1145.96</v>
          </cell>
        </row>
        <row r="90">
          <cell r="AJ90">
            <v>0</v>
          </cell>
          <cell r="AK90">
            <v>1145.96</v>
          </cell>
        </row>
        <row r="90">
          <cell r="AM90" t="str">
            <v>湘潭思泉</v>
          </cell>
          <cell r="AN90" t="str">
            <v>劳务工</v>
          </cell>
          <cell r="AO90" t="str">
            <v>湘潭思泉</v>
          </cell>
          <cell r="AP90">
            <v>29</v>
          </cell>
          <cell r="AQ90">
            <v>0</v>
          </cell>
          <cell r="AR90" t="e">
            <v>#N/A</v>
          </cell>
        </row>
        <row r="90">
          <cell r="AT90" t="str">
            <v>王攀</v>
          </cell>
        </row>
        <row r="91">
          <cell r="B91" t="str">
            <v>卫伟伟</v>
          </cell>
          <cell r="C91" t="str">
            <v>男</v>
          </cell>
          <cell r="D91" t="str">
            <v>421081198209275632</v>
          </cell>
          <cell r="E91">
            <v>45770</v>
          </cell>
        </row>
        <row r="91">
          <cell r="J91">
            <v>4308</v>
          </cell>
          <cell r="K91">
            <v>4308</v>
          </cell>
          <cell r="L91">
            <v>4308</v>
          </cell>
          <cell r="M91">
            <v>4308</v>
          </cell>
        </row>
        <row r="91">
          <cell r="O91">
            <v>150</v>
          </cell>
          <cell r="P91">
            <v>689.3</v>
          </cell>
        </row>
        <row r="91">
          <cell r="S91">
            <v>30.16</v>
          </cell>
        </row>
        <row r="91">
          <cell r="U91">
            <v>374.8</v>
          </cell>
        </row>
        <row r="91">
          <cell r="W91">
            <v>51.7</v>
          </cell>
        </row>
        <row r="91">
          <cell r="AA91">
            <v>1145.96</v>
          </cell>
        </row>
        <row r="91">
          <cell r="AJ91">
            <v>0</v>
          </cell>
          <cell r="AK91">
            <v>1145.96</v>
          </cell>
        </row>
        <row r="91">
          <cell r="AM91" t="str">
            <v>湘潭思泉</v>
          </cell>
          <cell r="AN91" t="str">
            <v>劳务工</v>
          </cell>
          <cell r="AO91" t="str">
            <v>湘潭思泉</v>
          </cell>
          <cell r="AP91">
            <v>28</v>
          </cell>
          <cell r="AQ91" t="str">
            <v>2025/9/30离职</v>
          </cell>
          <cell r="AR91" t="e">
            <v>#N/A</v>
          </cell>
        </row>
        <row r="91">
          <cell r="AT91" t="str">
            <v>卫伟伟</v>
          </cell>
        </row>
        <row r="92">
          <cell r="B92" t="str">
            <v>杨兰方</v>
          </cell>
          <cell r="C92" t="str">
            <v>男</v>
          </cell>
          <cell r="D92" t="str">
            <v>430202196602244098</v>
          </cell>
          <cell r="E92">
            <v>45898</v>
          </cell>
        </row>
        <row r="92">
          <cell r="J92">
            <v>4308</v>
          </cell>
          <cell r="K92">
            <v>4308</v>
          </cell>
          <cell r="L92">
            <v>4308</v>
          </cell>
          <cell r="M92">
            <v>4308</v>
          </cell>
        </row>
        <row r="92">
          <cell r="O92">
            <v>150</v>
          </cell>
          <cell r="P92">
            <v>689.3</v>
          </cell>
        </row>
        <row r="92">
          <cell r="S92">
            <v>30.16</v>
          </cell>
        </row>
        <row r="92">
          <cell r="U92">
            <v>374.8</v>
          </cell>
        </row>
        <row r="92">
          <cell r="W92">
            <v>51.7</v>
          </cell>
        </row>
        <row r="92">
          <cell r="AA92">
            <v>1145.96</v>
          </cell>
        </row>
        <row r="92">
          <cell r="AJ92">
            <v>0</v>
          </cell>
          <cell r="AK92">
            <v>1145.96</v>
          </cell>
        </row>
        <row r="92">
          <cell r="AM92" t="str">
            <v>湘潭思泉</v>
          </cell>
          <cell r="AN92" t="str">
            <v>劳务工</v>
          </cell>
          <cell r="AO92" t="str">
            <v>湘潭思泉</v>
          </cell>
          <cell r="AP92">
            <v>29</v>
          </cell>
          <cell r="AQ92">
            <v>0</v>
          </cell>
        </row>
        <row r="93">
          <cell r="B93" t="str">
            <v>刘湘宇</v>
          </cell>
          <cell r="C93" t="str">
            <v>男</v>
          </cell>
          <cell r="D93" t="str">
            <v>430921198610175770</v>
          </cell>
          <cell r="E93">
            <v>45900</v>
          </cell>
        </row>
        <row r="93">
          <cell r="J93">
            <v>4308</v>
          </cell>
          <cell r="K93">
            <v>4308</v>
          </cell>
          <cell r="L93">
            <v>4308</v>
          </cell>
          <cell r="M93">
            <v>4308</v>
          </cell>
        </row>
        <row r="93">
          <cell r="O93">
            <v>150</v>
          </cell>
          <cell r="P93">
            <v>689.3</v>
          </cell>
        </row>
        <row r="93">
          <cell r="S93">
            <v>30.16</v>
          </cell>
        </row>
        <row r="93">
          <cell r="U93">
            <v>374.8</v>
          </cell>
        </row>
        <row r="93">
          <cell r="W93">
            <v>51.7</v>
          </cell>
        </row>
        <row r="93">
          <cell r="AA93">
            <v>1145.96</v>
          </cell>
        </row>
        <row r="93">
          <cell r="AJ93">
            <v>0</v>
          </cell>
          <cell r="AK93">
            <v>1145.96</v>
          </cell>
        </row>
        <row r="93">
          <cell r="AM93" t="str">
            <v>湘潭思泉</v>
          </cell>
          <cell r="AN93" t="str">
            <v>劳务工</v>
          </cell>
          <cell r="AO93" t="str">
            <v>湘潭思泉</v>
          </cell>
          <cell r="AP93">
            <v>28.8</v>
          </cell>
          <cell r="AQ93">
            <v>0</v>
          </cell>
        </row>
        <row r="94">
          <cell r="B94" t="str">
            <v>袁卫星</v>
          </cell>
          <cell r="C94" t="str">
            <v>男</v>
          </cell>
          <cell r="D94" t="str">
            <v>430221197106151718</v>
          </cell>
          <cell r="E94">
            <v>45901</v>
          </cell>
        </row>
        <row r="94">
          <cell r="J94">
            <v>4308</v>
          </cell>
          <cell r="K94">
            <v>4308</v>
          </cell>
          <cell r="L94">
            <v>4308</v>
          </cell>
          <cell r="M94">
            <v>4308</v>
          </cell>
        </row>
        <row r="94">
          <cell r="O94">
            <v>150</v>
          </cell>
          <cell r="P94">
            <v>689.3</v>
          </cell>
        </row>
        <row r="94">
          <cell r="S94">
            <v>30.16</v>
          </cell>
        </row>
        <row r="94">
          <cell r="U94">
            <v>374.8</v>
          </cell>
        </row>
        <row r="94">
          <cell r="W94">
            <v>51.7</v>
          </cell>
        </row>
        <row r="94">
          <cell r="AA94">
            <v>1145.96</v>
          </cell>
        </row>
        <row r="94">
          <cell r="AJ94">
            <v>0</v>
          </cell>
          <cell r="AK94">
            <v>1145.96</v>
          </cell>
        </row>
        <row r="94">
          <cell r="AM94" t="str">
            <v>湘潭思泉</v>
          </cell>
          <cell r="AN94" t="str">
            <v>劳务工</v>
          </cell>
          <cell r="AO94" t="str">
            <v>湘潭思泉</v>
          </cell>
          <cell r="AP94">
            <v>28</v>
          </cell>
          <cell r="AQ94">
            <v>0</v>
          </cell>
        </row>
        <row r="95">
          <cell r="B95" t="str">
            <v>彭新泉</v>
          </cell>
          <cell r="C95" t="str">
            <v>男</v>
          </cell>
          <cell r="D95" t="str">
            <v>430223196604094531</v>
          </cell>
          <cell r="E95">
            <v>45903</v>
          </cell>
        </row>
        <row r="95">
          <cell r="J95">
            <v>4308</v>
          </cell>
          <cell r="K95">
            <v>4308</v>
          </cell>
          <cell r="L95">
            <v>4308</v>
          </cell>
          <cell r="M95">
            <v>4308</v>
          </cell>
        </row>
        <row r="95">
          <cell r="O95">
            <v>150</v>
          </cell>
          <cell r="P95">
            <v>689.3</v>
          </cell>
        </row>
        <row r="95">
          <cell r="S95">
            <v>30.16</v>
          </cell>
        </row>
        <row r="95">
          <cell r="U95">
            <v>374.8</v>
          </cell>
        </row>
        <row r="95">
          <cell r="W95">
            <v>51.7</v>
          </cell>
        </row>
        <row r="95">
          <cell r="AA95">
            <v>1145.96</v>
          </cell>
        </row>
        <row r="95">
          <cell r="AJ95">
            <v>0</v>
          </cell>
          <cell r="AK95">
            <v>1145.96</v>
          </cell>
        </row>
        <row r="95">
          <cell r="AM95" t="str">
            <v>湘潭思泉</v>
          </cell>
          <cell r="AN95" t="str">
            <v>劳务工</v>
          </cell>
          <cell r="AO95" t="str">
            <v>湘潭思泉</v>
          </cell>
          <cell r="AP95">
            <v>24.5</v>
          </cell>
          <cell r="AQ95">
            <v>0</v>
          </cell>
        </row>
        <row r="96">
          <cell r="B96" t="str">
            <v>黄亚英</v>
          </cell>
          <cell r="C96" t="str">
            <v>女</v>
          </cell>
          <cell r="D96" t="str">
            <v>350321197603040088</v>
          </cell>
          <cell r="E96">
            <v>45904</v>
          </cell>
        </row>
        <row r="96">
          <cell r="J96">
            <v>4308</v>
          </cell>
          <cell r="K96">
            <v>4308</v>
          </cell>
          <cell r="L96">
            <v>4308</v>
          </cell>
          <cell r="M96">
            <v>4308</v>
          </cell>
        </row>
        <row r="96">
          <cell r="O96">
            <v>150</v>
          </cell>
          <cell r="P96">
            <v>689.3</v>
          </cell>
        </row>
        <row r="96">
          <cell r="S96">
            <v>30.16</v>
          </cell>
        </row>
        <row r="96">
          <cell r="U96">
            <v>374.8</v>
          </cell>
        </row>
        <row r="96">
          <cell r="W96">
            <v>51.7</v>
          </cell>
        </row>
        <row r="96">
          <cell r="AA96">
            <v>1145.96</v>
          </cell>
        </row>
        <row r="96">
          <cell r="AJ96">
            <v>0</v>
          </cell>
          <cell r="AK96">
            <v>1145.96</v>
          </cell>
        </row>
        <row r="96">
          <cell r="AM96" t="str">
            <v>湘潭思泉</v>
          </cell>
          <cell r="AN96" t="str">
            <v>劳务工</v>
          </cell>
          <cell r="AO96" t="str">
            <v>湘潭思泉</v>
          </cell>
          <cell r="AP96">
            <v>26</v>
          </cell>
          <cell r="AQ96">
            <v>0</v>
          </cell>
        </row>
        <row r="97">
          <cell r="B97" t="str">
            <v>胡平根</v>
          </cell>
          <cell r="C97" t="str">
            <v>男</v>
          </cell>
          <cell r="D97" t="str">
            <v>362426197005051837</v>
          </cell>
          <cell r="E97">
            <v>45908</v>
          </cell>
        </row>
        <row r="97">
          <cell r="J97">
            <v>4308</v>
          </cell>
          <cell r="K97">
            <v>4308</v>
          </cell>
          <cell r="L97">
            <v>4308</v>
          </cell>
          <cell r="M97">
            <v>4308</v>
          </cell>
        </row>
        <row r="97">
          <cell r="O97">
            <v>150</v>
          </cell>
          <cell r="P97">
            <v>689.3</v>
          </cell>
        </row>
        <row r="97">
          <cell r="S97">
            <v>30.16</v>
          </cell>
        </row>
        <row r="97">
          <cell r="U97">
            <v>374.8</v>
          </cell>
        </row>
        <row r="97">
          <cell r="W97">
            <v>51.7</v>
          </cell>
        </row>
        <row r="97">
          <cell r="AA97">
            <v>1145.96</v>
          </cell>
        </row>
        <row r="97">
          <cell r="AJ97">
            <v>0</v>
          </cell>
          <cell r="AK97">
            <v>1145.96</v>
          </cell>
        </row>
        <row r="97">
          <cell r="AM97" t="str">
            <v>湘潭思泉</v>
          </cell>
          <cell r="AN97" t="str">
            <v>劳务工</v>
          </cell>
          <cell r="AO97" t="str">
            <v>湘潭思泉</v>
          </cell>
          <cell r="AP97">
            <v>21</v>
          </cell>
          <cell r="AQ97">
            <v>0</v>
          </cell>
        </row>
        <row r="98">
          <cell r="B98" t="str">
            <v>陈迪</v>
          </cell>
          <cell r="C98" t="str">
            <v>男</v>
          </cell>
          <cell r="D98" t="str">
            <v>430221199504130831</v>
          </cell>
          <cell r="E98">
            <v>45912</v>
          </cell>
        </row>
        <row r="98">
          <cell r="J98">
            <v>4308</v>
          </cell>
          <cell r="K98">
            <v>4308</v>
          </cell>
          <cell r="L98">
            <v>4308</v>
          </cell>
          <cell r="M98">
            <v>4308</v>
          </cell>
        </row>
        <row r="98">
          <cell r="O98">
            <v>150</v>
          </cell>
          <cell r="P98">
            <v>689.3</v>
          </cell>
        </row>
        <row r="98">
          <cell r="S98">
            <v>30.16</v>
          </cell>
        </row>
        <row r="98">
          <cell r="U98">
            <v>374.8</v>
          </cell>
        </row>
        <row r="98">
          <cell r="W98">
            <v>51.7</v>
          </cell>
        </row>
        <row r="98">
          <cell r="AA98">
            <v>1145.96</v>
          </cell>
        </row>
        <row r="98">
          <cell r="AJ98">
            <v>0</v>
          </cell>
          <cell r="AK98">
            <v>1145.96</v>
          </cell>
        </row>
        <row r="98">
          <cell r="AM98" t="str">
            <v>湘潭思泉</v>
          </cell>
          <cell r="AN98" t="str">
            <v>劳务工</v>
          </cell>
          <cell r="AO98" t="str">
            <v>湘潭思泉</v>
          </cell>
          <cell r="AP98">
            <v>16</v>
          </cell>
          <cell r="AQ98">
            <v>0</v>
          </cell>
        </row>
        <row r="99">
          <cell r="B99" t="str">
            <v>李立群</v>
          </cell>
          <cell r="C99" t="str">
            <v>男</v>
          </cell>
          <cell r="D99" t="str">
            <v>430221197410180038</v>
          </cell>
          <cell r="E99">
            <v>45912</v>
          </cell>
        </row>
        <row r="99">
          <cell r="J99">
            <v>4308</v>
          </cell>
          <cell r="K99">
            <v>4308</v>
          </cell>
          <cell r="L99">
            <v>4308</v>
          </cell>
          <cell r="M99">
            <v>4308</v>
          </cell>
        </row>
        <row r="99">
          <cell r="O99">
            <v>150</v>
          </cell>
          <cell r="P99">
            <v>689.3</v>
          </cell>
        </row>
        <row r="99">
          <cell r="S99">
            <v>30.16</v>
          </cell>
        </row>
        <row r="99">
          <cell r="U99">
            <v>374.8</v>
          </cell>
        </row>
        <row r="99">
          <cell r="W99">
            <v>51.7</v>
          </cell>
        </row>
        <row r="99">
          <cell r="AA99">
            <v>1145.96</v>
          </cell>
        </row>
        <row r="99">
          <cell r="AJ99">
            <v>0</v>
          </cell>
          <cell r="AK99">
            <v>1145.96</v>
          </cell>
        </row>
        <row r="99">
          <cell r="AM99" t="str">
            <v>湘潭思泉</v>
          </cell>
          <cell r="AN99" t="str">
            <v>劳务工</v>
          </cell>
          <cell r="AO99" t="str">
            <v>湘潭思泉</v>
          </cell>
          <cell r="AP99">
            <v>18</v>
          </cell>
          <cell r="AQ99">
            <v>0</v>
          </cell>
        </row>
        <row r="100">
          <cell r="B100" t="str">
            <v>陈连湘</v>
          </cell>
          <cell r="C100" t="str">
            <v>男</v>
          </cell>
          <cell r="D100" t="str">
            <v>430321199904163734</v>
          </cell>
          <cell r="E100">
            <v>45914</v>
          </cell>
        </row>
        <row r="100">
          <cell r="J100">
            <v>4308</v>
          </cell>
          <cell r="K100">
            <v>4308</v>
          </cell>
          <cell r="L100">
            <v>4308</v>
          </cell>
          <cell r="M100">
            <v>4308</v>
          </cell>
        </row>
        <row r="100">
          <cell r="O100">
            <v>150</v>
          </cell>
          <cell r="P100">
            <v>689.3</v>
          </cell>
        </row>
        <row r="100">
          <cell r="S100">
            <v>30.16</v>
          </cell>
        </row>
        <row r="100">
          <cell r="U100">
            <v>374.8</v>
          </cell>
        </row>
        <row r="100">
          <cell r="W100">
            <v>51.7</v>
          </cell>
        </row>
        <row r="100">
          <cell r="AA100">
            <v>1145.96</v>
          </cell>
        </row>
        <row r="100">
          <cell r="AJ100">
            <v>0</v>
          </cell>
          <cell r="AK100">
            <v>1145.96</v>
          </cell>
        </row>
        <row r="100">
          <cell r="AM100" t="str">
            <v>湘潭思泉</v>
          </cell>
          <cell r="AN100" t="str">
            <v>劳务工</v>
          </cell>
          <cell r="AO100" t="str">
            <v>湘潭思泉</v>
          </cell>
          <cell r="AP100">
            <v>15</v>
          </cell>
          <cell r="AQ100">
            <v>0</v>
          </cell>
        </row>
        <row r="101">
          <cell r="B101" t="str">
            <v>周兵湘</v>
          </cell>
          <cell r="C101" t="str">
            <v>男</v>
          </cell>
          <cell r="D101" t="str">
            <v>430521197110143098</v>
          </cell>
          <cell r="E101">
            <v>45914</v>
          </cell>
        </row>
        <row r="101">
          <cell r="J101">
            <v>4308</v>
          </cell>
          <cell r="K101">
            <v>4308</v>
          </cell>
          <cell r="L101">
            <v>4308</v>
          </cell>
          <cell r="M101">
            <v>4308</v>
          </cell>
        </row>
        <row r="101">
          <cell r="O101">
            <v>150</v>
          </cell>
          <cell r="P101">
            <v>689.3</v>
          </cell>
        </row>
        <row r="101">
          <cell r="S101">
            <v>30.16</v>
          </cell>
        </row>
        <row r="101">
          <cell r="U101">
            <v>374.8</v>
          </cell>
        </row>
        <row r="101">
          <cell r="W101">
            <v>51.7</v>
          </cell>
        </row>
        <row r="101">
          <cell r="AA101">
            <v>1145.96</v>
          </cell>
        </row>
        <row r="101">
          <cell r="AJ101">
            <v>0</v>
          </cell>
          <cell r="AK101">
            <v>1145.96</v>
          </cell>
        </row>
        <row r="101">
          <cell r="AM101" t="str">
            <v>湘潭思泉</v>
          </cell>
          <cell r="AN101" t="str">
            <v>劳务工</v>
          </cell>
          <cell r="AO101" t="str">
            <v>湘潭思泉</v>
          </cell>
          <cell r="AP101">
            <v>15</v>
          </cell>
          <cell r="AQ101">
            <v>0</v>
          </cell>
        </row>
        <row r="102">
          <cell r="B102" t="str">
            <v>吴旺宇</v>
          </cell>
          <cell r="C102" t="str">
            <v>男</v>
          </cell>
          <cell r="D102" t="str">
            <v>43022120010222753X</v>
          </cell>
          <cell r="E102">
            <v>45917</v>
          </cell>
        </row>
        <row r="102">
          <cell r="J102">
            <v>4308</v>
          </cell>
          <cell r="K102">
            <v>4308</v>
          </cell>
          <cell r="L102">
            <v>4308</v>
          </cell>
          <cell r="M102">
            <v>4308</v>
          </cell>
        </row>
        <row r="102">
          <cell r="O102">
            <v>150</v>
          </cell>
          <cell r="P102">
            <v>689.3</v>
          </cell>
        </row>
        <row r="102">
          <cell r="S102">
            <v>30.16</v>
          </cell>
        </row>
        <row r="102">
          <cell r="U102">
            <v>374.8</v>
          </cell>
        </row>
        <row r="102">
          <cell r="W102">
            <v>51.7</v>
          </cell>
        </row>
        <row r="102">
          <cell r="AA102">
            <v>1145.96</v>
          </cell>
        </row>
        <row r="102">
          <cell r="AJ102">
            <v>0</v>
          </cell>
          <cell r="AK102">
            <v>1145.96</v>
          </cell>
        </row>
        <row r="102">
          <cell r="AM102" t="str">
            <v>湘潭思泉</v>
          </cell>
          <cell r="AN102" t="str">
            <v>劳务工</v>
          </cell>
          <cell r="AO102" t="str">
            <v>湘潭思泉</v>
          </cell>
          <cell r="AP102">
            <v>14</v>
          </cell>
          <cell r="AQ102">
            <v>0</v>
          </cell>
        </row>
        <row r="103">
          <cell r="B103" t="str">
            <v>孙鸿岩</v>
          </cell>
          <cell r="C103" t="str">
            <v>男</v>
          </cell>
          <cell r="D103" t="str">
            <v>37290119960808871x</v>
          </cell>
          <cell r="E103">
            <v>45908</v>
          </cell>
        </row>
        <row r="103">
          <cell r="J103">
            <v>4308</v>
          </cell>
          <cell r="K103">
            <v>4308</v>
          </cell>
          <cell r="L103">
            <v>4308</v>
          </cell>
          <cell r="M103">
            <v>4308</v>
          </cell>
        </row>
        <row r="103">
          <cell r="O103">
            <v>150</v>
          </cell>
          <cell r="P103">
            <v>689.3</v>
          </cell>
        </row>
        <row r="103">
          <cell r="S103">
            <v>30.16</v>
          </cell>
        </row>
        <row r="103">
          <cell r="U103">
            <v>374.8</v>
          </cell>
        </row>
        <row r="103">
          <cell r="W103">
            <v>51.7</v>
          </cell>
        </row>
        <row r="103">
          <cell r="AA103">
            <v>1145.96</v>
          </cell>
        </row>
        <row r="103">
          <cell r="AJ103">
            <v>0</v>
          </cell>
          <cell r="AK103">
            <v>1145.96</v>
          </cell>
        </row>
        <row r="103">
          <cell r="AM103" t="str">
            <v>湘潭思泉</v>
          </cell>
          <cell r="AN103" t="str">
            <v>劳务工</v>
          </cell>
          <cell r="AO103" t="str">
            <v>湘潭思泉</v>
          </cell>
          <cell r="AP103">
            <v>11</v>
          </cell>
          <cell r="AQ103">
            <v>0</v>
          </cell>
        </row>
        <row r="104">
          <cell r="B104" t="str">
            <v>罗晚花</v>
          </cell>
          <cell r="C104" t="str">
            <v>女</v>
          </cell>
          <cell r="D104" t="str">
            <v>432524198002215424</v>
          </cell>
          <cell r="E104">
            <v>45922</v>
          </cell>
        </row>
        <row r="104">
          <cell r="O104">
            <v>150</v>
          </cell>
        </row>
        <row r="104">
          <cell r="W104">
            <v>75</v>
          </cell>
        </row>
        <row r="104">
          <cell r="AA104">
            <v>75</v>
          </cell>
        </row>
        <row r="104">
          <cell r="AJ104">
            <v>0</v>
          </cell>
          <cell r="AK104">
            <v>75</v>
          </cell>
        </row>
        <row r="104">
          <cell r="AM104" t="str">
            <v>湘潭思泉</v>
          </cell>
          <cell r="AN104" t="str">
            <v>劳务工</v>
          </cell>
          <cell r="AO104" t="str">
            <v>湘潭思泉</v>
          </cell>
          <cell r="AP104">
            <v>10</v>
          </cell>
          <cell r="AQ104">
            <v>0</v>
          </cell>
        </row>
        <row r="105">
          <cell r="B105" t="str">
            <v>任勇</v>
          </cell>
          <cell r="C105" t="str">
            <v>男</v>
          </cell>
          <cell r="D105" t="str">
            <v>430321198901054116</v>
          </cell>
          <cell r="E105">
            <v>45923</v>
          </cell>
        </row>
        <row r="105">
          <cell r="O105">
            <v>150</v>
          </cell>
        </row>
        <row r="105">
          <cell r="W105">
            <v>75</v>
          </cell>
        </row>
        <row r="105">
          <cell r="AA105">
            <v>75</v>
          </cell>
        </row>
        <row r="105">
          <cell r="AJ105">
            <v>0</v>
          </cell>
          <cell r="AK105">
            <v>75</v>
          </cell>
        </row>
        <row r="105">
          <cell r="AM105" t="str">
            <v>湘潭思泉</v>
          </cell>
          <cell r="AN105" t="str">
            <v>劳务工</v>
          </cell>
          <cell r="AO105" t="str">
            <v>湘潭思泉</v>
          </cell>
          <cell r="AP105">
            <v>8</v>
          </cell>
          <cell r="AQ105">
            <v>0</v>
          </cell>
        </row>
        <row r="106">
          <cell r="B106" t="str">
            <v>康嵩</v>
          </cell>
          <cell r="C106" t="str">
            <v>男</v>
          </cell>
          <cell r="D106" t="str">
            <v>430202197312130011</v>
          </cell>
          <cell r="E106">
            <v>45925</v>
          </cell>
        </row>
        <row r="106">
          <cell r="O106">
            <v>150</v>
          </cell>
        </row>
        <row r="106">
          <cell r="W106">
            <v>75</v>
          </cell>
        </row>
        <row r="106">
          <cell r="AA106">
            <v>75</v>
          </cell>
        </row>
        <row r="106">
          <cell r="AJ106">
            <v>0</v>
          </cell>
          <cell r="AK106">
            <v>75</v>
          </cell>
        </row>
        <row r="106">
          <cell r="AM106" t="str">
            <v>湘潭思泉</v>
          </cell>
          <cell r="AN106" t="str">
            <v>劳务工</v>
          </cell>
          <cell r="AO106" t="str">
            <v>湘潭思泉</v>
          </cell>
          <cell r="AP106">
            <v>6</v>
          </cell>
          <cell r="AQ106">
            <v>0</v>
          </cell>
        </row>
        <row r="107">
          <cell r="B107" t="str">
            <v>张定华</v>
          </cell>
          <cell r="C107" t="str">
            <v>男</v>
          </cell>
          <cell r="D107" t="str">
            <v>430321197302232617</v>
          </cell>
          <cell r="E107">
            <v>45927</v>
          </cell>
        </row>
        <row r="107">
          <cell r="O107">
            <v>150</v>
          </cell>
        </row>
        <row r="107">
          <cell r="W107">
            <v>75</v>
          </cell>
        </row>
        <row r="107">
          <cell r="AA107">
            <v>75</v>
          </cell>
        </row>
        <row r="107">
          <cell r="AJ107">
            <v>0</v>
          </cell>
          <cell r="AK107">
            <v>75</v>
          </cell>
        </row>
        <row r="107">
          <cell r="AM107" t="str">
            <v>湘潭思泉</v>
          </cell>
          <cell r="AN107" t="str">
            <v>劳务工</v>
          </cell>
          <cell r="AO107" t="str">
            <v>湘潭思泉</v>
          </cell>
          <cell r="AP107">
            <v>4</v>
          </cell>
          <cell r="AQ107">
            <v>0</v>
          </cell>
        </row>
        <row r="108">
          <cell r="B108" t="str">
            <v>肖秋明</v>
          </cell>
          <cell r="C108" t="str">
            <v>男</v>
          </cell>
          <cell r="D108" t="str">
            <v>430223196807074557</v>
          </cell>
          <cell r="E108">
            <v>45902</v>
          </cell>
          <cell r="F108">
            <v>4308</v>
          </cell>
        </row>
        <row r="108">
          <cell r="J108">
            <v>4308</v>
          </cell>
          <cell r="K108">
            <v>4308</v>
          </cell>
          <cell r="L108">
            <v>4308</v>
          </cell>
          <cell r="M108">
            <v>4308</v>
          </cell>
        </row>
        <row r="108">
          <cell r="O108">
            <v>150</v>
          </cell>
          <cell r="P108">
            <v>689.3</v>
          </cell>
        </row>
        <row r="108">
          <cell r="S108">
            <v>30.16</v>
          </cell>
        </row>
        <row r="108">
          <cell r="U108">
            <v>374.8</v>
          </cell>
        </row>
        <row r="108">
          <cell r="W108">
            <v>51.7</v>
          </cell>
        </row>
        <row r="108">
          <cell r="AA108">
            <v>1145.96</v>
          </cell>
        </row>
        <row r="108">
          <cell r="AJ108">
            <v>0</v>
          </cell>
          <cell r="AK108">
            <v>1145.96</v>
          </cell>
        </row>
        <row r="108">
          <cell r="AM108" t="str">
            <v>湘潭思泉</v>
          </cell>
          <cell r="AN108" t="str">
            <v>劳务工</v>
          </cell>
          <cell r="AO108" t="str">
            <v>湘潭思泉</v>
          </cell>
          <cell r="AP108">
            <v>12</v>
          </cell>
          <cell r="AQ108" t="str">
            <v>2025/9/14退回</v>
          </cell>
        </row>
        <row r="109">
          <cell r="B109" t="str">
            <v>易江峰</v>
          </cell>
          <cell r="C109" t="str">
            <v>男</v>
          </cell>
          <cell r="D109" t="str">
            <v>43021119770716161X</v>
          </cell>
          <cell r="E109">
            <v>45903</v>
          </cell>
          <cell r="F109">
            <v>4308</v>
          </cell>
        </row>
        <row r="109">
          <cell r="J109">
            <v>4308</v>
          </cell>
          <cell r="K109">
            <v>4308</v>
          </cell>
          <cell r="L109">
            <v>4308</v>
          </cell>
          <cell r="M109">
            <v>4308</v>
          </cell>
        </row>
        <row r="109">
          <cell r="O109">
            <v>150</v>
          </cell>
          <cell r="P109">
            <v>689.3</v>
          </cell>
        </row>
        <row r="109">
          <cell r="S109">
            <v>30.16</v>
          </cell>
        </row>
        <row r="109">
          <cell r="U109">
            <v>374.8</v>
          </cell>
        </row>
        <row r="109">
          <cell r="W109">
            <v>51.7</v>
          </cell>
        </row>
        <row r="109">
          <cell r="AA109">
            <v>1145.96</v>
          </cell>
        </row>
        <row r="109">
          <cell r="AJ109">
            <v>0</v>
          </cell>
          <cell r="AK109">
            <v>1145.96</v>
          </cell>
        </row>
        <row r="109">
          <cell r="AM109" t="str">
            <v>湘潭思泉</v>
          </cell>
          <cell r="AN109" t="str">
            <v>劳务工</v>
          </cell>
          <cell r="AO109" t="str">
            <v>湘潭思泉</v>
          </cell>
          <cell r="AP109">
            <v>19</v>
          </cell>
          <cell r="AQ109" t="str">
            <v>2025/9/22离职</v>
          </cell>
        </row>
        <row r="110">
          <cell r="B110" t="str">
            <v>阳为风</v>
          </cell>
          <cell r="C110" t="str">
            <v>男</v>
          </cell>
          <cell r="D110" t="str">
            <v>430221197106307516</v>
          </cell>
          <cell r="E110">
            <v>45904</v>
          </cell>
        </row>
        <row r="110">
          <cell r="O110">
            <v>150</v>
          </cell>
        </row>
        <row r="110">
          <cell r="W110">
            <v>75</v>
          </cell>
        </row>
        <row r="110">
          <cell r="AA110">
            <v>75</v>
          </cell>
        </row>
        <row r="110">
          <cell r="AJ110">
            <v>0</v>
          </cell>
          <cell r="AK110">
            <v>75</v>
          </cell>
        </row>
        <row r="110">
          <cell r="AM110" t="str">
            <v>湘潭思泉</v>
          </cell>
          <cell r="AN110" t="str">
            <v>劳务工</v>
          </cell>
          <cell r="AO110" t="str">
            <v>湘潭思泉</v>
          </cell>
          <cell r="AP110">
            <v>6</v>
          </cell>
          <cell r="AQ110" t="str">
            <v>2025/9/9退回</v>
          </cell>
        </row>
        <row r="111">
          <cell r="B111" t="str">
            <v>彭雀桥</v>
          </cell>
          <cell r="C111" t="str">
            <v>男</v>
          </cell>
          <cell r="D111" t="str">
            <v>430221197407072319</v>
          </cell>
          <cell r="E111">
            <v>45909</v>
          </cell>
        </row>
        <row r="111">
          <cell r="O111">
            <v>150</v>
          </cell>
        </row>
        <row r="111">
          <cell r="W111">
            <v>75</v>
          </cell>
        </row>
        <row r="111">
          <cell r="AA111">
            <v>75</v>
          </cell>
        </row>
        <row r="111">
          <cell r="AJ111">
            <v>0</v>
          </cell>
          <cell r="AK111">
            <v>75</v>
          </cell>
        </row>
        <row r="111">
          <cell r="AM111" t="str">
            <v>湘潭思泉</v>
          </cell>
          <cell r="AN111" t="str">
            <v>劳务工</v>
          </cell>
          <cell r="AO111" t="str">
            <v>湘潭思泉</v>
          </cell>
          <cell r="AP111">
            <v>6</v>
          </cell>
          <cell r="AQ111" t="str">
            <v>2025/9/15退回</v>
          </cell>
        </row>
        <row r="112">
          <cell r="B112" t="str">
            <v>盛鹏威</v>
          </cell>
          <cell r="C112" t="str">
            <v>男</v>
          </cell>
          <cell r="D112" t="str">
            <v>430903200607111538</v>
          </cell>
          <cell r="E112">
            <v>45901</v>
          </cell>
        </row>
        <row r="112">
          <cell r="W112">
            <v>75</v>
          </cell>
        </row>
        <row r="112">
          <cell r="AA112">
            <v>75</v>
          </cell>
        </row>
        <row r="112">
          <cell r="AJ112">
            <v>0</v>
          </cell>
          <cell r="AK112">
            <v>75</v>
          </cell>
        </row>
        <row r="112">
          <cell r="AM112" t="str">
            <v>湘潭思泉</v>
          </cell>
          <cell r="AN112" t="str">
            <v>合同工</v>
          </cell>
          <cell r="AO112" t="str">
            <v>光华荣昌</v>
          </cell>
          <cell r="AP112">
            <v>30</v>
          </cell>
          <cell r="AQ112">
            <v>0</v>
          </cell>
        </row>
        <row r="113">
          <cell r="B113" t="str">
            <v>易任红</v>
          </cell>
          <cell r="C113" t="str">
            <v>男</v>
          </cell>
          <cell r="D113" t="str">
            <v>430211196612110014</v>
          </cell>
          <cell r="E113">
            <v>45901</v>
          </cell>
        </row>
        <row r="113">
          <cell r="W113">
            <v>75</v>
          </cell>
        </row>
        <row r="113">
          <cell r="AA113">
            <v>75</v>
          </cell>
        </row>
        <row r="113">
          <cell r="AJ113">
            <v>0</v>
          </cell>
          <cell r="AK113">
            <v>75</v>
          </cell>
        </row>
        <row r="113">
          <cell r="AM113" t="str">
            <v>湘潭思泉</v>
          </cell>
          <cell r="AN113" t="str">
            <v>劳务工</v>
          </cell>
          <cell r="AO113" t="str">
            <v>湖南红海</v>
          </cell>
          <cell r="AP113">
            <v>29</v>
          </cell>
          <cell r="AQ113">
            <v>0</v>
          </cell>
        </row>
        <row r="114">
          <cell r="E114">
            <v>33</v>
          </cell>
        </row>
        <row r="115">
          <cell r="E115">
            <v>0</v>
          </cell>
        </row>
        <row r="115">
          <cell r="AJ115">
            <v>0</v>
          </cell>
          <cell r="AK115">
            <v>0</v>
          </cell>
        </row>
        <row r="116">
          <cell r="O116">
            <v>4650</v>
          </cell>
          <cell r="P116">
            <v>17232.5</v>
          </cell>
          <cell r="Q116">
            <v>0</v>
          </cell>
          <cell r="R116">
            <v>0</v>
          </cell>
          <cell r="S116">
            <v>754</v>
          </cell>
          <cell r="T116">
            <v>0</v>
          </cell>
          <cell r="U116">
            <v>9370</v>
          </cell>
          <cell r="V116">
            <v>0</v>
          </cell>
          <cell r="W116">
            <v>1892.5</v>
          </cell>
          <cell r="X116">
            <v>0</v>
          </cell>
        </row>
        <row r="116">
          <cell r="Z116">
            <v>0</v>
          </cell>
          <cell r="AA116">
            <v>29249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29249</v>
          </cell>
          <cell r="AL116" t="str">
            <v>当月工资中扣除当月社保</v>
          </cell>
          <cell r="AM116">
            <v>33899</v>
          </cell>
        </row>
        <row r="118">
          <cell r="B118" t="str">
            <v>卢喜春</v>
          </cell>
          <cell r="C118" t="str">
            <v>女</v>
          </cell>
        </row>
        <row r="118">
          <cell r="E118">
            <v>45802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689.28</v>
          </cell>
        </row>
        <row r="118">
          <cell r="S118">
            <v>30.16</v>
          </cell>
        </row>
        <row r="118">
          <cell r="U118">
            <v>374.8</v>
          </cell>
        </row>
        <row r="118">
          <cell r="W118">
            <v>72.37</v>
          </cell>
        </row>
        <row r="118">
          <cell r="AA118">
            <v>1166.61</v>
          </cell>
        </row>
        <row r="118">
          <cell r="AJ118">
            <v>0</v>
          </cell>
          <cell r="AK118">
            <v>1166.61</v>
          </cell>
        </row>
        <row r="118">
          <cell r="AM118" t="str">
            <v>湘潭宏顺</v>
          </cell>
          <cell r="AN118" t="str">
            <v>劳务工</v>
          </cell>
          <cell r="AO118" t="str">
            <v>湘潭宏顺</v>
          </cell>
          <cell r="AP118">
            <v>22.3</v>
          </cell>
          <cell r="AQ118">
            <v>0</v>
          </cell>
          <cell r="AR118" t="e">
            <v>#N/A</v>
          </cell>
        </row>
        <row r="118">
          <cell r="AT118" t="str">
            <v>卢喜春</v>
          </cell>
        </row>
        <row r="119">
          <cell r="B119" t="str">
            <v>张永桂</v>
          </cell>
          <cell r="C119" t="str">
            <v>男</v>
          </cell>
        </row>
        <row r="119">
          <cell r="E119">
            <v>45802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689.28</v>
          </cell>
        </row>
        <row r="119">
          <cell r="S119">
            <v>30.16</v>
          </cell>
        </row>
        <row r="119">
          <cell r="U119">
            <v>374.8</v>
          </cell>
        </row>
        <row r="119">
          <cell r="W119">
            <v>72.37</v>
          </cell>
        </row>
        <row r="119">
          <cell r="AA119">
            <v>1166.61</v>
          </cell>
        </row>
        <row r="119">
          <cell r="AJ119">
            <v>0</v>
          </cell>
          <cell r="AK119">
            <v>1166.61</v>
          </cell>
        </row>
        <row r="119">
          <cell r="AM119" t="str">
            <v>湘潭宏顺</v>
          </cell>
          <cell r="AN119" t="str">
            <v>劳务工</v>
          </cell>
          <cell r="AO119" t="str">
            <v>湘潭宏顺</v>
          </cell>
          <cell r="AP119">
            <v>27</v>
          </cell>
          <cell r="AQ119">
            <v>0</v>
          </cell>
          <cell r="AR119" t="e">
            <v>#N/A</v>
          </cell>
        </row>
        <row r="119">
          <cell r="AT119" t="str">
            <v>张永桂</v>
          </cell>
        </row>
        <row r="120">
          <cell r="B120" t="str">
            <v>周建华</v>
          </cell>
          <cell r="C120" t="str">
            <v>男</v>
          </cell>
        </row>
        <row r="120">
          <cell r="E120">
            <v>45802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689.28</v>
          </cell>
        </row>
        <row r="120">
          <cell r="S120">
            <v>30.16</v>
          </cell>
        </row>
        <row r="120">
          <cell r="U120">
            <v>374.8</v>
          </cell>
        </row>
        <row r="120">
          <cell r="W120">
            <v>72.37</v>
          </cell>
        </row>
        <row r="120">
          <cell r="AA120">
            <v>1166.61</v>
          </cell>
        </row>
        <row r="120">
          <cell r="AJ120">
            <v>0</v>
          </cell>
          <cell r="AK120">
            <v>1166.61</v>
          </cell>
        </row>
        <row r="120">
          <cell r="AM120" t="str">
            <v>湘潭宏顺</v>
          </cell>
          <cell r="AN120" t="str">
            <v>劳务工</v>
          </cell>
          <cell r="AO120" t="str">
            <v>湘潭宏顺</v>
          </cell>
          <cell r="AP120">
            <v>13</v>
          </cell>
          <cell r="AQ120">
            <v>0</v>
          </cell>
          <cell r="AR120" t="e">
            <v>#N/A</v>
          </cell>
        </row>
        <row r="120">
          <cell r="AT120" t="str">
            <v>周建华</v>
          </cell>
        </row>
        <row r="121">
          <cell r="B121" t="str">
            <v>高玉霞</v>
          </cell>
          <cell r="C121" t="str">
            <v>女</v>
          </cell>
        </row>
        <row r="121">
          <cell r="E121">
            <v>45803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689.28</v>
          </cell>
        </row>
        <row r="121">
          <cell r="S121">
            <v>30.16</v>
          </cell>
        </row>
        <row r="121">
          <cell r="U121">
            <v>374.8</v>
          </cell>
        </row>
        <row r="121">
          <cell r="W121">
            <v>72.37</v>
          </cell>
        </row>
        <row r="121">
          <cell r="AA121">
            <v>1166.61</v>
          </cell>
        </row>
        <row r="121">
          <cell r="AJ121">
            <v>0</v>
          </cell>
          <cell r="AK121">
            <v>1166.61</v>
          </cell>
        </row>
        <row r="121">
          <cell r="AM121" t="str">
            <v>湘潭宏顺</v>
          </cell>
          <cell r="AN121" t="str">
            <v>劳务工</v>
          </cell>
          <cell r="AO121" t="str">
            <v>湘潭宏顺</v>
          </cell>
          <cell r="AP121">
            <v>30</v>
          </cell>
          <cell r="AQ121">
            <v>0</v>
          </cell>
          <cell r="AR121" t="e">
            <v>#N/A</v>
          </cell>
        </row>
        <row r="121">
          <cell r="AT121" t="str">
            <v>高玉霞</v>
          </cell>
        </row>
        <row r="122">
          <cell r="B122" t="str">
            <v>赖金龙</v>
          </cell>
          <cell r="C122" t="str">
            <v>男</v>
          </cell>
        </row>
        <row r="122">
          <cell r="E122">
            <v>45804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689.28</v>
          </cell>
        </row>
        <row r="122">
          <cell r="S122">
            <v>30.16</v>
          </cell>
        </row>
        <row r="122">
          <cell r="U122">
            <v>374.8</v>
          </cell>
        </row>
        <row r="122">
          <cell r="W122">
            <v>72.37</v>
          </cell>
        </row>
        <row r="122">
          <cell r="AA122">
            <v>1166.61</v>
          </cell>
        </row>
        <row r="122">
          <cell r="AJ122">
            <v>0</v>
          </cell>
          <cell r="AK122">
            <v>1166.61</v>
          </cell>
        </row>
        <row r="122">
          <cell r="AM122" t="str">
            <v>湘潭宏顺</v>
          </cell>
          <cell r="AN122" t="str">
            <v>劳务工</v>
          </cell>
          <cell r="AO122" t="str">
            <v>湘潭宏顺</v>
          </cell>
          <cell r="AP122">
            <v>26</v>
          </cell>
          <cell r="AQ122">
            <v>0</v>
          </cell>
          <cell r="AR122" t="e">
            <v>#N/A</v>
          </cell>
        </row>
        <row r="122">
          <cell r="AT122" t="str">
            <v>赖金龙</v>
          </cell>
        </row>
        <row r="123">
          <cell r="B123" t="str">
            <v>刘季香</v>
          </cell>
          <cell r="C123" t="str">
            <v>男</v>
          </cell>
        </row>
        <row r="123">
          <cell r="E123">
            <v>45804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689.28</v>
          </cell>
        </row>
        <row r="123">
          <cell r="S123">
            <v>30.16</v>
          </cell>
        </row>
        <row r="123">
          <cell r="U123">
            <v>374.8</v>
          </cell>
        </row>
        <row r="123">
          <cell r="W123">
            <v>72.37</v>
          </cell>
        </row>
        <row r="123">
          <cell r="AA123">
            <v>1166.61</v>
          </cell>
        </row>
        <row r="123">
          <cell r="AJ123">
            <v>0</v>
          </cell>
          <cell r="AK123">
            <v>1166.61</v>
          </cell>
        </row>
        <row r="123">
          <cell r="AM123" t="str">
            <v>湘潭宏顺</v>
          </cell>
          <cell r="AN123" t="str">
            <v>劳务工</v>
          </cell>
          <cell r="AO123" t="str">
            <v>湘潭宏顺</v>
          </cell>
          <cell r="AP123">
            <v>29</v>
          </cell>
          <cell r="AQ123">
            <v>0</v>
          </cell>
          <cell r="AR123" t="e">
            <v>#N/A</v>
          </cell>
        </row>
        <row r="123">
          <cell r="AT123" t="str">
            <v>刘季香</v>
          </cell>
        </row>
        <row r="124">
          <cell r="B124" t="str">
            <v>王启明</v>
          </cell>
          <cell r="C124" t="str">
            <v>男</v>
          </cell>
        </row>
        <row r="124">
          <cell r="E124">
            <v>45808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689.28</v>
          </cell>
        </row>
        <row r="124">
          <cell r="S124">
            <v>30.16</v>
          </cell>
        </row>
        <row r="124">
          <cell r="U124">
            <v>374.8</v>
          </cell>
        </row>
        <row r="124">
          <cell r="W124">
            <v>72.37</v>
          </cell>
        </row>
        <row r="124">
          <cell r="AA124">
            <v>1166.61</v>
          </cell>
        </row>
        <row r="124">
          <cell r="AJ124">
            <v>0</v>
          </cell>
          <cell r="AK124">
            <v>1166.61</v>
          </cell>
        </row>
        <row r="124">
          <cell r="AM124" t="str">
            <v>湘潭宏顺</v>
          </cell>
          <cell r="AN124" t="str">
            <v>劳务工</v>
          </cell>
          <cell r="AO124" t="str">
            <v>湘潭宏顺</v>
          </cell>
          <cell r="AP124">
            <v>30</v>
          </cell>
          <cell r="AQ124">
            <v>0</v>
          </cell>
          <cell r="AR124" t="e">
            <v>#N/A</v>
          </cell>
        </row>
        <row r="124">
          <cell r="AT124" t="str">
            <v>王启明</v>
          </cell>
        </row>
        <row r="125">
          <cell r="B125" t="str">
            <v>黄翠兰</v>
          </cell>
          <cell r="C125" t="str">
            <v>女</v>
          </cell>
        </row>
        <row r="125">
          <cell r="E125">
            <v>45809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689.28</v>
          </cell>
        </row>
        <row r="125">
          <cell r="S125">
            <v>30.16</v>
          </cell>
        </row>
        <row r="125">
          <cell r="U125">
            <v>374.8</v>
          </cell>
        </row>
        <row r="125">
          <cell r="W125">
            <v>72.37</v>
          </cell>
        </row>
        <row r="125">
          <cell r="AA125">
            <v>1166.61</v>
          </cell>
        </row>
        <row r="125">
          <cell r="AJ125">
            <v>0</v>
          </cell>
          <cell r="AK125">
            <v>1166.61</v>
          </cell>
        </row>
        <row r="125">
          <cell r="AM125" t="str">
            <v>湘潭宏顺</v>
          </cell>
          <cell r="AN125" t="str">
            <v>劳务工</v>
          </cell>
          <cell r="AO125" t="str">
            <v>湘潭宏顺</v>
          </cell>
          <cell r="AP125">
            <v>29</v>
          </cell>
          <cell r="AQ125">
            <v>0</v>
          </cell>
          <cell r="AR125" t="e">
            <v>#N/A</v>
          </cell>
        </row>
        <row r="125">
          <cell r="AT125" t="str">
            <v>黄翠兰</v>
          </cell>
        </row>
        <row r="126">
          <cell r="B126" t="str">
            <v>赵亮</v>
          </cell>
          <cell r="C126" t="str">
            <v>男</v>
          </cell>
        </row>
        <row r="126">
          <cell r="E126">
            <v>45811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689.28</v>
          </cell>
        </row>
        <row r="126">
          <cell r="S126">
            <v>30.16</v>
          </cell>
        </row>
        <row r="126">
          <cell r="U126">
            <v>374.8</v>
          </cell>
        </row>
        <row r="126">
          <cell r="W126">
            <v>72.37</v>
          </cell>
        </row>
        <row r="126">
          <cell r="AA126">
            <v>1166.61</v>
          </cell>
        </row>
        <row r="126">
          <cell r="AJ126">
            <v>0</v>
          </cell>
          <cell r="AK126">
            <v>1166.61</v>
          </cell>
        </row>
        <row r="126">
          <cell r="AM126" t="str">
            <v>湘潭宏顺</v>
          </cell>
          <cell r="AN126" t="str">
            <v>劳务工</v>
          </cell>
          <cell r="AO126" t="str">
            <v>湘潭宏顺</v>
          </cell>
          <cell r="AP126">
            <v>28</v>
          </cell>
          <cell r="AQ126">
            <v>0</v>
          </cell>
          <cell r="AR126" t="e">
            <v>#N/A</v>
          </cell>
        </row>
        <row r="126">
          <cell r="AT126" t="str">
            <v>赵亮</v>
          </cell>
        </row>
        <row r="127">
          <cell r="E127">
            <v>9</v>
          </cell>
        </row>
        <row r="127">
          <cell r="AJ127">
            <v>0</v>
          </cell>
        </row>
        <row r="128">
          <cell r="E128">
            <v>0</v>
          </cell>
        </row>
        <row r="128">
          <cell r="AJ128">
            <v>0</v>
          </cell>
          <cell r="AK128">
            <v>0</v>
          </cell>
        </row>
        <row r="129">
          <cell r="O129">
            <v>1350</v>
          </cell>
          <cell r="P129">
            <v>6203.52</v>
          </cell>
          <cell r="Q129">
            <v>0</v>
          </cell>
          <cell r="R129">
            <v>0</v>
          </cell>
          <cell r="S129">
            <v>271.44</v>
          </cell>
          <cell r="T129">
            <v>0</v>
          </cell>
          <cell r="U129">
            <v>3373.2</v>
          </cell>
          <cell r="V129">
            <v>0</v>
          </cell>
          <cell r="W129">
            <v>651.33</v>
          </cell>
          <cell r="X129">
            <v>0</v>
          </cell>
        </row>
        <row r="129">
          <cell r="Z129">
            <v>0</v>
          </cell>
          <cell r="AA129">
            <v>10499.49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10499.49</v>
          </cell>
          <cell r="AL129" t="str">
            <v>当月工资中扣除当月社保</v>
          </cell>
          <cell r="AM129">
            <v>11849.49</v>
          </cell>
        </row>
        <row r="131">
          <cell r="B131" t="str">
            <v>蒋鹏</v>
          </cell>
        </row>
        <row r="131">
          <cell r="E131">
            <v>45800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689.28</v>
          </cell>
        </row>
        <row r="131">
          <cell r="S131">
            <v>30.16</v>
          </cell>
        </row>
        <row r="131">
          <cell r="U131">
            <v>350.35</v>
          </cell>
        </row>
        <row r="131">
          <cell r="W131">
            <v>60.31</v>
          </cell>
        </row>
        <row r="131">
          <cell r="AA131">
            <v>1130.1</v>
          </cell>
        </row>
        <row r="131">
          <cell r="AJ131">
            <v>0</v>
          </cell>
          <cell r="AK131">
            <v>1130.1</v>
          </cell>
        </row>
        <row r="131">
          <cell r="AM131" t="str">
            <v>德顺</v>
          </cell>
          <cell r="AN131" t="str">
            <v>劳务工</v>
          </cell>
          <cell r="AO131" t="str">
            <v>德顺</v>
          </cell>
          <cell r="AP131">
            <v>28</v>
          </cell>
          <cell r="AQ131">
            <v>0</v>
          </cell>
          <cell r="AR131" t="e">
            <v>#N/A</v>
          </cell>
        </row>
        <row r="131">
          <cell r="AT131" t="str">
            <v>蒋鹏</v>
          </cell>
        </row>
        <row r="132">
          <cell r="B132" t="str">
            <v>贺翌昂</v>
          </cell>
        </row>
        <row r="132">
          <cell r="E132">
            <v>45743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689.28</v>
          </cell>
        </row>
        <row r="132">
          <cell r="S132">
            <v>30.16</v>
          </cell>
        </row>
        <row r="132">
          <cell r="U132">
            <v>350.35</v>
          </cell>
        </row>
        <row r="132">
          <cell r="W132">
            <v>60.31</v>
          </cell>
        </row>
        <row r="132">
          <cell r="AA132">
            <v>1130.1</v>
          </cell>
        </row>
        <row r="132">
          <cell r="AJ132">
            <v>0</v>
          </cell>
          <cell r="AK132">
            <v>1130.1</v>
          </cell>
        </row>
        <row r="132">
          <cell r="AM132" t="str">
            <v>德顺</v>
          </cell>
          <cell r="AN132" t="str">
            <v>劳务工</v>
          </cell>
          <cell r="AO132" t="str">
            <v>德顺</v>
          </cell>
          <cell r="AP132">
            <v>27</v>
          </cell>
          <cell r="AQ132">
            <v>0</v>
          </cell>
          <cell r="AR132" t="e">
            <v>#N/A</v>
          </cell>
        </row>
        <row r="132">
          <cell r="AT132" t="str">
            <v>贺翌昂</v>
          </cell>
        </row>
        <row r="133">
          <cell r="B133" t="str">
            <v>袁珊珊</v>
          </cell>
        </row>
        <row r="133">
          <cell r="E133">
            <v>45741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689.28</v>
          </cell>
        </row>
        <row r="133">
          <cell r="S133">
            <v>30.16</v>
          </cell>
        </row>
        <row r="133">
          <cell r="U133">
            <v>350.35</v>
          </cell>
        </row>
        <row r="133">
          <cell r="W133">
            <v>60.31</v>
          </cell>
        </row>
        <row r="133">
          <cell r="AA133">
            <v>1130.1</v>
          </cell>
        </row>
        <row r="133">
          <cell r="AJ133">
            <v>0</v>
          </cell>
          <cell r="AK133">
            <v>1130.1</v>
          </cell>
        </row>
        <row r="133">
          <cell r="AM133" t="str">
            <v>德顺</v>
          </cell>
          <cell r="AN133" t="str">
            <v>劳务工</v>
          </cell>
          <cell r="AO133" t="str">
            <v>德顺</v>
          </cell>
          <cell r="AP133">
            <v>28.8</v>
          </cell>
          <cell r="AQ133">
            <v>0</v>
          </cell>
          <cell r="AR133" t="e">
            <v>#N/A</v>
          </cell>
        </row>
        <row r="133">
          <cell r="AT133" t="str">
            <v>袁珊珊</v>
          </cell>
        </row>
        <row r="134">
          <cell r="B134" t="str">
            <v>陈夏君</v>
          </cell>
        </row>
        <row r="134">
          <cell r="E134">
            <v>45905</v>
          </cell>
        </row>
        <row r="134">
          <cell r="J134">
            <v>4308</v>
          </cell>
          <cell r="K134">
            <v>4308</v>
          </cell>
          <cell r="L134">
            <v>4027</v>
          </cell>
          <cell r="M134">
            <v>4308</v>
          </cell>
        </row>
        <row r="134">
          <cell r="O134">
            <v>150</v>
          </cell>
          <cell r="P134">
            <v>689.28</v>
          </cell>
        </row>
        <row r="134">
          <cell r="S134">
            <v>30.16</v>
          </cell>
        </row>
        <row r="134">
          <cell r="U134">
            <v>350.35</v>
          </cell>
        </row>
        <row r="134">
          <cell r="W134">
            <v>60.31</v>
          </cell>
        </row>
        <row r="134">
          <cell r="AA134">
            <v>1130.1</v>
          </cell>
        </row>
        <row r="134">
          <cell r="AK134">
            <v>1130.1</v>
          </cell>
        </row>
        <row r="134">
          <cell r="AM134" t="str">
            <v>德顺</v>
          </cell>
          <cell r="AN134" t="str">
            <v>劳务工</v>
          </cell>
          <cell r="AO134" t="e">
            <v>#N/A</v>
          </cell>
          <cell r="AP134">
            <v>22</v>
          </cell>
          <cell r="AQ134">
            <v>0</v>
          </cell>
        </row>
        <row r="135">
          <cell r="B135" t="str">
            <v>石素平</v>
          </cell>
        </row>
        <row r="135">
          <cell r="E135">
            <v>45909</v>
          </cell>
        </row>
        <row r="135">
          <cell r="J135">
            <v>4308</v>
          </cell>
          <cell r="K135">
            <v>4308</v>
          </cell>
          <cell r="L135">
            <v>4027</v>
          </cell>
          <cell r="M135">
            <v>4308</v>
          </cell>
        </row>
        <row r="135">
          <cell r="O135">
            <v>150</v>
          </cell>
          <cell r="P135">
            <v>689.28</v>
          </cell>
        </row>
        <row r="135">
          <cell r="S135">
            <v>30.16</v>
          </cell>
        </row>
        <row r="135">
          <cell r="U135">
            <v>350.35</v>
          </cell>
        </row>
        <row r="135">
          <cell r="W135">
            <v>60.31</v>
          </cell>
        </row>
        <row r="135">
          <cell r="AA135">
            <v>1130.1</v>
          </cell>
        </row>
        <row r="135">
          <cell r="AK135">
            <v>1130.1</v>
          </cell>
        </row>
        <row r="135">
          <cell r="AM135" t="str">
            <v>德顺</v>
          </cell>
          <cell r="AN135" t="str">
            <v>劳务工</v>
          </cell>
          <cell r="AO135" t="str">
            <v>德顺</v>
          </cell>
          <cell r="AP135">
            <v>21</v>
          </cell>
          <cell r="AQ135">
            <v>0</v>
          </cell>
        </row>
        <row r="136">
          <cell r="B136" t="str">
            <v>赵卫国</v>
          </cell>
        </row>
        <row r="136">
          <cell r="E136">
            <v>45905</v>
          </cell>
        </row>
        <row r="136">
          <cell r="J136">
            <v>4308</v>
          </cell>
          <cell r="K136">
            <v>4308</v>
          </cell>
          <cell r="L136">
            <v>4027</v>
          </cell>
          <cell r="M136">
            <v>4308</v>
          </cell>
        </row>
        <row r="136">
          <cell r="O136">
            <v>150</v>
          </cell>
          <cell r="P136">
            <v>689.28</v>
          </cell>
        </row>
        <row r="136">
          <cell r="S136">
            <v>30.16</v>
          </cell>
        </row>
        <row r="136">
          <cell r="U136">
            <v>350.35</v>
          </cell>
        </row>
        <row r="136">
          <cell r="W136">
            <v>60.31</v>
          </cell>
        </row>
        <row r="136">
          <cell r="AA136">
            <v>1130.1</v>
          </cell>
        </row>
        <row r="136">
          <cell r="AK136">
            <v>1130.1</v>
          </cell>
        </row>
        <row r="136">
          <cell r="AM136" t="str">
            <v>德顺</v>
          </cell>
          <cell r="AN136" t="str">
            <v>劳务工</v>
          </cell>
          <cell r="AO136" t="e">
            <v>#N/A</v>
          </cell>
          <cell r="AP136">
            <v>11</v>
          </cell>
          <cell r="AQ136" t="str">
            <v>2025/9/16离职</v>
          </cell>
        </row>
        <row r="137">
          <cell r="B137" t="str">
            <v>熊建成</v>
          </cell>
        </row>
        <row r="137">
          <cell r="E137">
            <v>45908</v>
          </cell>
        </row>
        <row r="137">
          <cell r="M137">
            <v>4308</v>
          </cell>
        </row>
        <row r="137">
          <cell r="O137">
            <v>150</v>
          </cell>
        </row>
        <row r="137">
          <cell r="W137">
            <v>60.31</v>
          </cell>
        </row>
        <row r="137">
          <cell r="AA137">
            <v>60.31</v>
          </cell>
        </row>
        <row r="137">
          <cell r="AK137">
            <v>60.31</v>
          </cell>
        </row>
        <row r="137">
          <cell r="AM137" t="str">
            <v>德顺</v>
          </cell>
          <cell r="AN137" t="str">
            <v>劳务工</v>
          </cell>
          <cell r="AO137" t="e">
            <v>#N/A</v>
          </cell>
          <cell r="AP137">
            <v>5</v>
          </cell>
          <cell r="AQ137" t="str">
            <v>2025/9/12退回</v>
          </cell>
        </row>
        <row r="138">
          <cell r="E138">
            <v>7</v>
          </cell>
        </row>
        <row r="139">
          <cell r="E139">
            <v>0</v>
          </cell>
        </row>
        <row r="139">
          <cell r="AJ139">
            <v>0</v>
          </cell>
          <cell r="AK139">
            <v>0</v>
          </cell>
        </row>
        <row r="140">
          <cell r="O140">
            <v>1050</v>
          </cell>
          <cell r="P140">
            <v>4135.68</v>
          </cell>
          <cell r="Q140">
            <v>0</v>
          </cell>
          <cell r="R140">
            <v>0</v>
          </cell>
          <cell r="S140">
            <v>180.96</v>
          </cell>
          <cell r="T140">
            <v>0</v>
          </cell>
          <cell r="U140">
            <v>2102.1</v>
          </cell>
          <cell r="V140">
            <v>0</v>
          </cell>
          <cell r="W140">
            <v>422.17</v>
          </cell>
          <cell r="X140">
            <v>0</v>
          </cell>
        </row>
        <row r="140">
          <cell r="Z140">
            <v>0</v>
          </cell>
          <cell r="AA140">
            <v>6840.91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6840.91</v>
          </cell>
          <cell r="AL140" t="str">
            <v>当月工资中扣除当月社保</v>
          </cell>
          <cell r="AM140">
            <v>7890.91</v>
          </cell>
        </row>
        <row r="142">
          <cell r="B142" t="str">
            <v>周孝勇</v>
          </cell>
          <cell r="C142" t="str">
            <v>男</v>
          </cell>
          <cell r="D142" t="str">
            <v>421023198401035256</v>
          </cell>
          <cell r="E142">
            <v>45730</v>
          </cell>
        </row>
        <row r="142">
          <cell r="J142">
            <v>4072</v>
          </cell>
          <cell r="K142">
            <v>4072</v>
          </cell>
          <cell r="L142">
            <v>4027</v>
          </cell>
          <cell r="M142">
            <v>4072</v>
          </cell>
        </row>
        <row r="142">
          <cell r="O142">
            <v>150</v>
          </cell>
          <cell r="P142">
            <v>651.52</v>
          </cell>
        </row>
        <row r="142">
          <cell r="S142">
            <v>28.504</v>
          </cell>
        </row>
        <row r="142">
          <cell r="U142">
            <v>350.349</v>
          </cell>
        </row>
        <row r="142">
          <cell r="W142">
            <v>57.008</v>
          </cell>
        </row>
        <row r="142">
          <cell r="AA142">
            <v>1087.381</v>
          </cell>
        </row>
        <row r="142">
          <cell r="AJ142">
            <v>0</v>
          </cell>
          <cell r="AK142">
            <v>1087.381</v>
          </cell>
        </row>
        <row r="142">
          <cell r="AM142" t="str">
            <v>东方人才</v>
          </cell>
          <cell r="AN142" t="str">
            <v>劳务工</v>
          </cell>
          <cell r="AO142" t="str">
            <v>东方人才</v>
          </cell>
          <cell r="AP142">
            <v>30</v>
          </cell>
          <cell r="AQ142">
            <v>0</v>
          </cell>
          <cell r="AR142" t="e">
            <v>#N/A</v>
          </cell>
        </row>
        <row r="142">
          <cell r="AT142" t="str">
            <v>周孝勇</v>
          </cell>
        </row>
        <row r="143">
          <cell r="E143">
            <v>1</v>
          </cell>
        </row>
        <row r="144">
          <cell r="E144">
            <v>0</v>
          </cell>
        </row>
        <row r="144">
          <cell r="AJ144">
            <v>0</v>
          </cell>
          <cell r="AK144">
            <v>0</v>
          </cell>
        </row>
        <row r="145">
          <cell r="O145">
            <v>150</v>
          </cell>
          <cell r="P145">
            <v>651.52</v>
          </cell>
          <cell r="Q145">
            <v>0</v>
          </cell>
          <cell r="R145">
            <v>0</v>
          </cell>
          <cell r="S145">
            <v>28.504</v>
          </cell>
          <cell r="T145">
            <v>0</v>
          </cell>
          <cell r="U145">
            <v>350.349</v>
          </cell>
          <cell r="V145">
            <v>0</v>
          </cell>
          <cell r="W145">
            <v>57.008</v>
          </cell>
          <cell r="X145">
            <v>0</v>
          </cell>
        </row>
        <row r="145">
          <cell r="Z145">
            <v>0</v>
          </cell>
          <cell r="AA145">
            <v>1087.381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1087.381</v>
          </cell>
          <cell r="AL145" t="str">
            <v>当月工资中扣除当月社保</v>
          </cell>
          <cell r="AM145">
            <v>1237.381</v>
          </cell>
        </row>
        <row r="147">
          <cell r="B147" t="str">
            <v>毛伟</v>
          </cell>
          <cell r="C147" t="str">
            <v>男</v>
          </cell>
          <cell r="D147" t="str">
            <v>432930196510231818</v>
          </cell>
          <cell r="E147">
            <v>42403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60</v>
          </cell>
          <cell r="P147">
            <v>689.28</v>
          </cell>
        </row>
        <row r="147">
          <cell r="S147">
            <v>30.16</v>
          </cell>
        </row>
        <row r="147">
          <cell r="U147">
            <v>374.8</v>
          </cell>
        </row>
        <row r="147">
          <cell r="W147">
            <v>108.56</v>
          </cell>
        </row>
        <row r="147">
          <cell r="AA147">
            <v>1202.8</v>
          </cell>
          <cell r="AB147">
            <v>344.64</v>
          </cell>
        </row>
        <row r="147">
          <cell r="AD147">
            <v>12.92</v>
          </cell>
        </row>
        <row r="147">
          <cell r="AF147">
            <v>86.16</v>
          </cell>
        </row>
        <row r="147">
          <cell r="AI147">
            <v>15</v>
          </cell>
          <cell r="AJ147">
            <v>458.72</v>
          </cell>
          <cell r="AK147">
            <v>1661.52</v>
          </cell>
        </row>
        <row r="147">
          <cell r="AM147" t="str">
            <v>鑫起</v>
          </cell>
          <cell r="AN147" t="str">
            <v>劳务工</v>
          </cell>
          <cell r="AO147" t="str">
            <v>湖南红海</v>
          </cell>
          <cell r="AP147">
            <v>30</v>
          </cell>
          <cell r="AQ147">
            <v>0</v>
          </cell>
          <cell r="AR147" t="e">
            <v>#N/A</v>
          </cell>
        </row>
        <row r="147">
          <cell r="AT147" t="str">
            <v>毛伟</v>
          </cell>
        </row>
        <row r="148">
          <cell r="B148" t="str">
            <v>黄清梅</v>
          </cell>
          <cell r="C148" t="str">
            <v>男</v>
          </cell>
          <cell r="D148" t="str">
            <v>430221196712026824</v>
          </cell>
          <cell r="E148">
            <v>43191</v>
          </cell>
        </row>
        <row r="148">
          <cell r="O148">
            <v>60</v>
          </cell>
        </row>
        <row r="148">
          <cell r="W148">
            <v>100</v>
          </cell>
        </row>
        <row r="148">
          <cell r="AA148">
            <v>100</v>
          </cell>
        </row>
        <row r="148">
          <cell r="AJ148">
            <v>0</v>
          </cell>
          <cell r="AK148">
            <v>100</v>
          </cell>
        </row>
        <row r="148">
          <cell r="AM148" t="str">
            <v>鑫起</v>
          </cell>
          <cell r="AN148" t="str">
            <v>劳务工</v>
          </cell>
          <cell r="AO148" t="str">
            <v>光华荣昌</v>
          </cell>
          <cell r="AP148">
            <v>29</v>
          </cell>
          <cell r="AQ148">
            <v>0</v>
          </cell>
          <cell r="AR148" t="e">
            <v>#N/A</v>
          </cell>
        </row>
        <row r="148">
          <cell r="AT148" t="str">
            <v>黄清梅</v>
          </cell>
        </row>
        <row r="149">
          <cell r="B149" t="str">
            <v>蒋正林</v>
          </cell>
          <cell r="C149" t="str">
            <v>男</v>
          </cell>
          <cell r="D149" t="str">
            <v>430211196509183530</v>
          </cell>
          <cell r="E149">
            <v>43191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60</v>
          </cell>
          <cell r="P149">
            <v>689.28</v>
          </cell>
        </row>
        <row r="149">
          <cell r="S149">
            <v>30.16</v>
          </cell>
        </row>
        <row r="149">
          <cell r="U149">
            <v>374.8</v>
          </cell>
        </row>
        <row r="149">
          <cell r="W149">
            <v>108.56</v>
          </cell>
        </row>
        <row r="149">
          <cell r="AA149">
            <v>1202.8</v>
          </cell>
          <cell r="AB149">
            <v>344.64</v>
          </cell>
        </row>
        <row r="149">
          <cell r="AD149">
            <v>12.92</v>
          </cell>
        </row>
        <row r="149">
          <cell r="AF149">
            <v>86.16</v>
          </cell>
        </row>
        <row r="149">
          <cell r="AI149">
            <v>15</v>
          </cell>
          <cell r="AJ149">
            <v>458.72</v>
          </cell>
          <cell r="AK149">
            <v>1661.52</v>
          </cell>
        </row>
        <row r="149">
          <cell r="AM149" t="str">
            <v>鑫起</v>
          </cell>
          <cell r="AN149" t="str">
            <v>劳务工</v>
          </cell>
          <cell r="AO149" t="e">
            <v>#N/A</v>
          </cell>
          <cell r="AP149">
            <v>0</v>
          </cell>
          <cell r="AQ149" t="str">
            <v>2025/9/18退休</v>
          </cell>
          <cell r="AR149" t="e">
            <v>#N/A</v>
          </cell>
        </row>
        <row r="149">
          <cell r="AT149" t="str">
            <v>蒋正林</v>
          </cell>
        </row>
        <row r="150">
          <cell r="B150" t="str">
            <v>张迪辉</v>
          </cell>
          <cell r="C150" t="str">
            <v>男</v>
          </cell>
          <cell r="D150" t="str">
            <v>430202197307261033</v>
          </cell>
          <cell r="E150">
            <v>43668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60</v>
          </cell>
          <cell r="P150">
            <v>689.28</v>
          </cell>
        </row>
        <row r="150">
          <cell r="S150">
            <v>30.16</v>
          </cell>
        </row>
        <row r="150">
          <cell r="U150">
            <v>374.8</v>
          </cell>
        </row>
        <row r="150">
          <cell r="W150">
            <v>108.56</v>
          </cell>
        </row>
        <row r="150">
          <cell r="AA150">
            <v>1202.8</v>
          </cell>
          <cell r="AB150">
            <v>344.64</v>
          </cell>
        </row>
        <row r="150">
          <cell r="AD150">
            <v>12.92</v>
          </cell>
        </row>
        <row r="150">
          <cell r="AF150">
            <v>86.16</v>
          </cell>
        </row>
        <row r="150">
          <cell r="AI150">
            <v>15</v>
          </cell>
          <cell r="AJ150">
            <v>458.72</v>
          </cell>
          <cell r="AK150">
            <v>1661.52</v>
          </cell>
        </row>
        <row r="150">
          <cell r="AM150" t="str">
            <v>鑫起</v>
          </cell>
          <cell r="AN150" t="str">
            <v>劳务工</v>
          </cell>
          <cell r="AO150" t="str">
            <v>光华荣昌</v>
          </cell>
          <cell r="AP150">
            <v>29</v>
          </cell>
          <cell r="AQ150">
            <v>0</v>
          </cell>
          <cell r="AR150" t="e">
            <v>#N/A</v>
          </cell>
        </row>
        <row r="150">
          <cell r="AT150" t="str">
            <v>张迪辉</v>
          </cell>
        </row>
        <row r="151">
          <cell r="B151" t="str">
            <v>彭孜刚</v>
          </cell>
          <cell r="C151" t="str">
            <v>男</v>
          </cell>
          <cell r="D151" t="str">
            <v>430426198111044375</v>
          </cell>
          <cell r="E151">
            <v>43675</v>
          </cell>
        </row>
        <row r="151">
          <cell r="J151">
            <v>5485</v>
          </cell>
          <cell r="K151">
            <v>5485</v>
          </cell>
          <cell r="L151">
            <v>5485</v>
          </cell>
          <cell r="M151">
            <v>5485</v>
          </cell>
        </row>
        <row r="151">
          <cell r="O151">
            <v>60</v>
          </cell>
          <cell r="P151">
            <v>877.6</v>
          </cell>
        </row>
        <row r="151">
          <cell r="S151">
            <v>38.4</v>
          </cell>
        </row>
        <row r="151">
          <cell r="U151">
            <v>477.2</v>
          </cell>
        </row>
        <row r="151">
          <cell r="W151">
            <v>138.23</v>
          </cell>
        </row>
        <row r="151">
          <cell r="AA151">
            <v>1531.43</v>
          </cell>
          <cell r="AB151">
            <v>438.8</v>
          </cell>
        </row>
        <row r="151">
          <cell r="AD151">
            <v>16.46</v>
          </cell>
        </row>
        <row r="151">
          <cell r="AF151">
            <v>109.7</v>
          </cell>
        </row>
        <row r="151">
          <cell r="AI151">
            <v>15</v>
          </cell>
          <cell r="AJ151">
            <v>579.96</v>
          </cell>
          <cell r="AK151">
            <v>2111.39</v>
          </cell>
        </row>
        <row r="151">
          <cell r="AM151" t="str">
            <v>鑫起</v>
          </cell>
          <cell r="AN151" t="str">
            <v>劳务工</v>
          </cell>
          <cell r="AO151" t="str">
            <v>光华荣昌</v>
          </cell>
          <cell r="AP151">
            <v>28</v>
          </cell>
          <cell r="AQ151">
            <v>0</v>
          </cell>
          <cell r="AR151" t="e">
            <v>#N/A</v>
          </cell>
        </row>
        <row r="151">
          <cell r="AT151" t="str">
            <v>彭孜刚</v>
          </cell>
        </row>
        <row r="152">
          <cell r="B152" t="str">
            <v>杨亮亮</v>
          </cell>
          <cell r="C152" t="str">
            <v>女</v>
          </cell>
          <cell r="D152" t="str">
            <v>430224198601162717</v>
          </cell>
          <cell r="E152">
            <v>43684</v>
          </cell>
        </row>
        <row r="152">
          <cell r="J152">
            <v>4479</v>
          </cell>
          <cell r="K152">
            <v>4479</v>
          </cell>
          <cell r="L152">
            <v>4479</v>
          </cell>
          <cell r="M152">
            <v>4479</v>
          </cell>
        </row>
        <row r="152">
          <cell r="O152">
            <v>60</v>
          </cell>
          <cell r="P152">
            <v>716.64</v>
          </cell>
        </row>
        <row r="152">
          <cell r="S152">
            <v>31.35</v>
          </cell>
        </row>
        <row r="152">
          <cell r="U152">
            <v>389.67</v>
          </cell>
        </row>
        <row r="152">
          <cell r="W152">
            <v>112.87</v>
          </cell>
        </row>
        <row r="152">
          <cell r="AA152">
            <v>1250.53</v>
          </cell>
          <cell r="AB152">
            <v>358.32</v>
          </cell>
        </row>
        <row r="152">
          <cell r="AD152">
            <v>13.44</v>
          </cell>
        </row>
        <row r="152">
          <cell r="AF152">
            <v>89.58</v>
          </cell>
        </row>
        <row r="152">
          <cell r="AI152">
            <v>15</v>
          </cell>
          <cell r="AJ152">
            <v>476.34</v>
          </cell>
          <cell r="AK152">
            <v>1726.87</v>
          </cell>
        </row>
        <row r="152">
          <cell r="AM152" t="str">
            <v>鑫起</v>
          </cell>
          <cell r="AN152" t="str">
            <v>劳务工</v>
          </cell>
          <cell r="AO152" t="str">
            <v>湖南鑫起</v>
          </cell>
          <cell r="AP152">
            <v>17.5</v>
          </cell>
          <cell r="AQ152">
            <v>0</v>
          </cell>
          <cell r="AR152" t="e">
            <v>#N/A</v>
          </cell>
        </row>
        <row r="152">
          <cell r="AT152" t="str">
            <v>杨亮亮</v>
          </cell>
        </row>
        <row r="153">
          <cell r="B153" t="str">
            <v>刘明</v>
          </cell>
          <cell r="C153" t="str">
            <v>男</v>
          </cell>
          <cell r="D153" t="str">
            <v>430221198411125318</v>
          </cell>
          <cell r="E153">
            <v>43685</v>
          </cell>
        </row>
        <row r="153">
          <cell r="J153">
            <v>4311</v>
          </cell>
          <cell r="K153">
            <v>4311</v>
          </cell>
          <cell r="L153">
            <v>4311</v>
          </cell>
          <cell r="M153">
            <v>4311</v>
          </cell>
        </row>
        <row r="153">
          <cell r="O153">
            <v>60</v>
          </cell>
          <cell r="P153">
            <v>689.76</v>
          </cell>
        </row>
        <row r="153">
          <cell r="S153">
            <v>30.18</v>
          </cell>
        </row>
        <row r="153">
          <cell r="U153">
            <v>375.06</v>
          </cell>
        </row>
        <row r="153">
          <cell r="W153">
            <v>108.64</v>
          </cell>
        </row>
        <row r="153">
          <cell r="AA153">
            <v>1203.64</v>
          </cell>
          <cell r="AB153">
            <v>344.88</v>
          </cell>
        </row>
        <row r="153">
          <cell r="AD153">
            <v>12.93</v>
          </cell>
        </row>
        <row r="153">
          <cell r="AF153">
            <v>86.22</v>
          </cell>
        </row>
        <row r="153">
          <cell r="AI153">
            <v>15</v>
          </cell>
          <cell r="AJ153">
            <v>459.03</v>
          </cell>
          <cell r="AK153">
            <v>1662.67</v>
          </cell>
        </row>
        <row r="153">
          <cell r="AM153" t="str">
            <v>鑫起</v>
          </cell>
          <cell r="AN153" t="str">
            <v>劳务工</v>
          </cell>
          <cell r="AO153" t="str">
            <v>光华荣昌</v>
          </cell>
          <cell r="AP153">
            <v>22.5</v>
          </cell>
          <cell r="AQ153">
            <v>0</v>
          </cell>
          <cell r="AR153" t="e">
            <v>#N/A</v>
          </cell>
        </row>
        <row r="153">
          <cell r="AT153" t="str">
            <v>刘明</v>
          </cell>
        </row>
        <row r="154">
          <cell r="B154" t="str">
            <v>郭正军</v>
          </cell>
          <cell r="C154" t="str">
            <v>男</v>
          </cell>
          <cell r="D154" t="str">
            <v>43022119740226651X</v>
          </cell>
          <cell r="E154">
            <v>43725</v>
          </cell>
        </row>
        <row r="154">
          <cell r="J154">
            <v>4308</v>
          </cell>
          <cell r="K154">
            <v>4308</v>
          </cell>
          <cell r="L154">
            <v>4308</v>
          </cell>
          <cell r="M154">
            <v>4308</v>
          </cell>
        </row>
        <row r="154">
          <cell r="O154">
            <v>60</v>
          </cell>
          <cell r="P154">
            <v>689.28</v>
          </cell>
        </row>
        <row r="154">
          <cell r="S154">
            <v>30.16</v>
          </cell>
        </row>
        <row r="154">
          <cell r="U154">
            <v>374.8</v>
          </cell>
        </row>
        <row r="154">
          <cell r="W154">
            <v>108.56</v>
          </cell>
        </row>
        <row r="154">
          <cell r="AA154">
            <v>1202.8</v>
          </cell>
          <cell r="AB154">
            <v>344.64</v>
          </cell>
        </row>
        <row r="154">
          <cell r="AD154">
            <v>12.92</v>
          </cell>
        </row>
        <row r="154">
          <cell r="AF154">
            <v>86.16</v>
          </cell>
        </row>
        <row r="154">
          <cell r="AI154">
            <v>15</v>
          </cell>
          <cell r="AJ154">
            <v>458.72</v>
          </cell>
          <cell r="AK154">
            <v>1661.52</v>
          </cell>
        </row>
        <row r="154">
          <cell r="AM154" t="str">
            <v>鑫起</v>
          </cell>
          <cell r="AN154" t="str">
            <v>劳务工</v>
          </cell>
          <cell r="AO154" t="str">
            <v>光华荣昌</v>
          </cell>
          <cell r="AP154">
            <v>28</v>
          </cell>
          <cell r="AQ154">
            <v>0</v>
          </cell>
          <cell r="AR154" t="e">
            <v>#N/A</v>
          </cell>
        </row>
        <row r="154">
          <cell r="AT154" t="str">
            <v>郭正军</v>
          </cell>
        </row>
        <row r="155">
          <cell r="B155" t="str">
            <v>麻志超</v>
          </cell>
          <cell r="C155" t="str">
            <v>男</v>
          </cell>
          <cell r="D155" t="str">
            <v>433124196808279056</v>
          </cell>
          <cell r="E155">
            <v>44306</v>
          </cell>
        </row>
        <row r="155">
          <cell r="J155">
            <v>5500</v>
          </cell>
          <cell r="K155">
            <v>5500</v>
          </cell>
          <cell r="L155">
            <v>5500</v>
          </cell>
          <cell r="M155">
            <v>5500</v>
          </cell>
        </row>
        <row r="155">
          <cell r="O155">
            <v>60</v>
          </cell>
          <cell r="P155">
            <v>880</v>
          </cell>
        </row>
        <row r="155">
          <cell r="S155">
            <v>38.5</v>
          </cell>
        </row>
        <row r="155">
          <cell r="U155">
            <v>478.5</v>
          </cell>
        </row>
        <row r="155">
          <cell r="W155">
            <v>138.6</v>
          </cell>
        </row>
        <row r="155">
          <cell r="AA155">
            <v>1535.6</v>
          </cell>
          <cell r="AB155">
            <v>440</v>
          </cell>
        </row>
        <row r="155">
          <cell r="AD155">
            <v>16.5</v>
          </cell>
        </row>
        <row r="155">
          <cell r="AF155">
            <v>110</v>
          </cell>
        </row>
        <row r="155">
          <cell r="AI155">
            <v>15</v>
          </cell>
          <cell r="AJ155">
            <v>581.5</v>
          </cell>
          <cell r="AK155">
            <v>2117.1</v>
          </cell>
        </row>
        <row r="155">
          <cell r="AM155" t="str">
            <v>鑫起</v>
          </cell>
          <cell r="AN155" t="str">
            <v>劳务工</v>
          </cell>
          <cell r="AO155" t="str">
            <v>光华荣昌</v>
          </cell>
          <cell r="AP155">
            <v>29</v>
          </cell>
          <cell r="AQ155">
            <v>0</v>
          </cell>
          <cell r="AR155" t="e">
            <v>#N/A</v>
          </cell>
        </row>
        <row r="155">
          <cell r="AT155" t="str">
            <v>麻志超</v>
          </cell>
        </row>
        <row r="156">
          <cell r="B156" t="str">
            <v>王虎彪</v>
          </cell>
          <cell r="C156" t="str">
            <v>女</v>
          </cell>
          <cell r="D156" t="str">
            <v>430221197608157116</v>
          </cell>
          <cell r="E156">
            <v>44621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60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6">
          <cell r="W156">
            <v>108.56</v>
          </cell>
        </row>
        <row r="156">
          <cell r="AA156">
            <v>1202.8</v>
          </cell>
          <cell r="AB156">
            <v>344.64</v>
          </cell>
        </row>
        <row r="156">
          <cell r="AD156">
            <v>12.92</v>
          </cell>
        </row>
        <row r="156">
          <cell r="AF156">
            <v>86.16</v>
          </cell>
        </row>
        <row r="156">
          <cell r="AI156">
            <v>15</v>
          </cell>
          <cell r="AJ156">
            <v>458.72</v>
          </cell>
          <cell r="AK156">
            <v>1661.52</v>
          </cell>
        </row>
        <row r="156">
          <cell r="AM156" t="str">
            <v>鑫起</v>
          </cell>
          <cell r="AN156" t="str">
            <v>劳务工</v>
          </cell>
          <cell r="AO156" t="str">
            <v>光华荣昌</v>
          </cell>
          <cell r="AP156">
            <v>28</v>
          </cell>
          <cell r="AQ156">
            <v>0</v>
          </cell>
          <cell r="AR156" t="e">
            <v>#N/A</v>
          </cell>
        </row>
        <row r="156">
          <cell r="AT156" t="str">
            <v>王虎彪</v>
          </cell>
        </row>
        <row r="157">
          <cell r="B157" t="str">
            <v>王西明</v>
          </cell>
          <cell r="C157" t="str">
            <v>女</v>
          </cell>
          <cell r="D157" t="str">
            <v>430221197210013518</v>
          </cell>
          <cell r="E157">
            <v>44741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60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7">
          <cell r="W157">
            <v>108.56</v>
          </cell>
        </row>
        <row r="157">
          <cell r="AA157">
            <v>1202.8</v>
          </cell>
          <cell r="AB157">
            <v>344.64</v>
          </cell>
        </row>
        <row r="157">
          <cell r="AD157">
            <v>12.92</v>
          </cell>
        </row>
        <row r="157">
          <cell r="AF157">
            <v>86.16</v>
          </cell>
        </row>
        <row r="157">
          <cell r="AI157">
            <v>15</v>
          </cell>
          <cell r="AJ157">
            <v>458.72</v>
          </cell>
          <cell r="AK157">
            <v>1661.52</v>
          </cell>
        </row>
        <row r="157">
          <cell r="AM157" t="str">
            <v>鑫起</v>
          </cell>
          <cell r="AN157" t="str">
            <v>劳务工</v>
          </cell>
          <cell r="AO157" t="str">
            <v>光华荣昌</v>
          </cell>
          <cell r="AP157">
            <v>29</v>
          </cell>
          <cell r="AQ157">
            <v>0</v>
          </cell>
          <cell r="AR157" t="e">
            <v>#N/A</v>
          </cell>
        </row>
        <row r="157">
          <cell r="AT157" t="str">
            <v>王西明</v>
          </cell>
        </row>
        <row r="158">
          <cell r="B158" t="str">
            <v>贺楚平</v>
          </cell>
          <cell r="C158" t="str">
            <v>男</v>
          </cell>
          <cell r="D158" t="str">
            <v>430124196509180694</v>
          </cell>
          <cell r="E158">
            <v>44743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60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8">
          <cell r="W158">
            <v>108.56</v>
          </cell>
        </row>
        <row r="158">
          <cell r="AA158">
            <v>1202.8</v>
          </cell>
          <cell r="AB158">
            <v>344.64</v>
          </cell>
        </row>
        <row r="158">
          <cell r="AD158">
            <v>12.92</v>
          </cell>
        </row>
        <row r="158">
          <cell r="AF158">
            <v>86.16</v>
          </cell>
        </row>
        <row r="158">
          <cell r="AI158">
            <v>15</v>
          </cell>
          <cell r="AJ158">
            <v>458.72</v>
          </cell>
          <cell r="AK158">
            <v>1661.52</v>
          </cell>
        </row>
        <row r="158">
          <cell r="AM158" t="str">
            <v>鑫起</v>
          </cell>
          <cell r="AN158" t="str">
            <v>劳务工</v>
          </cell>
          <cell r="AO158" t="str">
            <v>光华荣昌</v>
          </cell>
          <cell r="AP158">
            <v>30</v>
          </cell>
          <cell r="AQ158">
            <v>0</v>
          </cell>
          <cell r="AR158" t="e">
            <v>#N/A</v>
          </cell>
        </row>
        <row r="158">
          <cell r="AT158" t="str">
            <v>贺楚平</v>
          </cell>
        </row>
        <row r="159">
          <cell r="B159" t="str">
            <v>肖春菊</v>
          </cell>
          <cell r="C159" t="str">
            <v>男</v>
          </cell>
          <cell r="D159" t="str">
            <v>430523198203022321</v>
          </cell>
          <cell r="E159">
            <v>44754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60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59">
          <cell r="W159">
            <v>108.56</v>
          </cell>
        </row>
        <row r="159">
          <cell r="AA159">
            <v>1202.8</v>
          </cell>
          <cell r="AB159">
            <v>344.64</v>
          </cell>
        </row>
        <row r="159">
          <cell r="AD159">
            <v>12.92</v>
          </cell>
        </row>
        <row r="159">
          <cell r="AF159">
            <v>86.16</v>
          </cell>
        </row>
        <row r="159">
          <cell r="AI159">
            <v>15</v>
          </cell>
          <cell r="AJ159">
            <v>458.72</v>
          </cell>
          <cell r="AK159">
            <v>1661.52</v>
          </cell>
        </row>
        <row r="159">
          <cell r="AM159" t="str">
            <v>鑫起</v>
          </cell>
          <cell r="AN159" t="str">
            <v>劳务工</v>
          </cell>
          <cell r="AO159" t="str">
            <v>湖南鑫起</v>
          </cell>
          <cell r="AP159">
            <v>29.75</v>
          </cell>
          <cell r="AQ159">
            <v>0</v>
          </cell>
          <cell r="AR159" t="e">
            <v>#N/A</v>
          </cell>
        </row>
        <row r="159">
          <cell r="AT159" t="str">
            <v>肖春菊</v>
          </cell>
        </row>
        <row r="160">
          <cell r="B160" t="str">
            <v>陈爱军</v>
          </cell>
          <cell r="C160" t="str">
            <v>女</v>
          </cell>
          <cell r="D160" t="str">
            <v>432621197509014113</v>
          </cell>
          <cell r="E160">
            <v>44760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60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0">
          <cell r="W160">
            <v>108.56</v>
          </cell>
        </row>
        <row r="160">
          <cell r="AA160">
            <v>1202.8</v>
          </cell>
          <cell r="AB160">
            <v>344.64</v>
          </cell>
        </row>
        <row r="160">
          <cell r="AD160">
            <v>12.92</v>
          </cell>
        </row>
        <row r="160">
          <cell r="AF160">
            <v>86.16</v>
          </cell>
        </row>
        <row r="160">
          <cell r="AI160">
            <v>15</v>
          </cell>
          <cell r="AJ160">
            <v>458.72</v>
          </cell>
          <cell r="AK160">
            <v>1661.52</v>
          </cell>
        </row>
        <row r="160">
          <cell r="AM160" t="str">
            <v>鑫起</v>
          </cell>
          <cell r="AN160" t="str">
            <v>劳务工</v>
          </cell>
          <cell r="AO160" t="str">
            <v>光华荣昌</v>
          </cell>
          <cell r="AP160">
            <v>28.75</v>
          </cell>
          <cell r="AQ160">
            <v>0</v>
          </cell>
          <cell r="AR160" t="e">
            <v>#N/A</v>
          </cell>
        </row>
        <row r="160">
          <cell r="AT160" t="str">
            <v>陈爱军</v>
          </cell>
        </row>
        <row r="161">
          <cell r="B161" t="str">
            <v>李松辉</v>
          </cell>
          <cell r="C161" t="str">
            <v>女</v>
          </cell>
          <cell r="D161" t="str">
            <v>431322200408100673</v>
          </cell>
          <cell r="E161">
            <v>44772</v>
          </cell>
        </row>
        <row r="161">
          <cell r="J161">
            <v>4308</v>
          </cell>
          <cell r="K161">
            <v>4308</v>
          </cell>
          <cell r="L161">
            <v>4308</v>
          </cell>
          <cell r="M161">
            <v>4308</v>
          </cell>
        </row>
        <row r="161">
          <cell r="O161">
            <v>60</v>
          </cell>
          <cell r="P161">
            <v>689.28</v>
          </cell>
        </row>
        <row r="161">
          <cell r="S161">
            <v>30.16</v>
          </cell>
        </row>
        <row r="161">
          <cell r="U161">
            <v>374.8</v>
          </cell>
        </row>
        <row r="161">
          <cell r="W161">
            <v>108.56</v>
          </cell>
        </row>
        <row r="161">
          <cell r="AA161">
            <v>1202.8</v>
          </cell>
          <cell r="AB161">
            <v>344.64</v>
          </cell>
        </row>
        <row r="161">
          <cell r="AD161">
            <v>12.92</v>
          </cell>
        </row>
        <row r="161">
          <cell r="AF161">
            <v>86.16</v>
          </cell>
        </row>
        <row r="161">
          <cell r="AI161">
            <v>15</v>
          </cell>
          <cell r="AJ161">
            <v>458.72</v>
          </cell>
          <cell r="AK161">
            <v>1661.52</v>
          </cell>
        </row>
        <row r="161">
          <cell r="AM161" t="str">
            <v>鑫起</v>
          </cell>
          <cell r="AN161" t="str">
            <v>劳务工</v>
          </cell>
          <cell r="AO161" t="str">
            <v>光华荣昌</v>
          </cell>
          <cell r="AP161">
            <v>30</v>
          </cell>
          <cell r="AQ161">
            <v>0</v>
          </cell>
          <cell r="AR161" t="e">
            <v>#N/A</v>
          </cell>
        </row>
        <row r="161">
          <cell r="AT161" t="str">
            <v>李松辉</v>
          </cell>
        </row>
        <row r="162">
          <cell r="E162">
            <v>15</v>
          </cell>
        </row>
        <row r="163">
          <cell r="E163">
            <v>132</v>
          </cell>
        </row>
        <row r="164">
          <cell r="E164">
            <v>0</v>
          </cell>
        </row>
        <row r="164">
          <cell r="AK164">
            <v>0</v>
          </cell>
        </row>
        <row r="165">
          <cell r="O165">
            <v>900</v>
          </cell>
          <cell r="P165">
            <v>10056.8</v>
          </cell>
          <cell r="Q165">
            <v>0</v>
          </cell>
          <cell r="R165">
            <v>0</v>
          </cell>
          <cell r="S165">
            <v>440.03</v>
          </cell>
          <cell r="T165">
            <v>0</v>
          </cell>
          <cell r="U165">
            <v>5468.43</v>
          </cell>
          <cell r="V165">
            <v>0</v>
          </cell>
          <cell r="W165">
            <v>1683.94</v>
          </cell>
          <cell r="X165">
            <v>0</v>
          </cell>
          <cell r="Y165">
            <v>0</v>
          </cell>
          <cell r="Z165">
            <v>0</v>
          </cell>
          <cell r="AA165">
            <v>17649.2</v>
          </cell>
          <cell r="AB165">
            <v>5028.4</v>
          </cell>
          <cell r="AC165">
            <v>0</v>
          </cell>
          <cell r="AD165">
            <v>188.53</v>
          </cell>
          <cell r="AE165">
            <v>0</v>
          </cell>
          <cell r="AF165">
            <v>1257.1</v>
          </cell>
          <cell r="AG165">
            <v>0</v>
          </cell>
          <cell r="AH165">
            <v>0</v>
          </cell>
          <cell r="AI165">
            <v>210</v>
          </cell>
          <cell r="AJ165">
            <v>6684.03</v>
          </cell>
          <cell r="AK165">
            <v>24333.23</v>
          </cell>
          <cell r="AL165" t="str">
            <v>当月工资中扣除当月社保</v>
          </cell>
          <cell r="AM165">
            <v>25233.23</v>
          </cell>
        </row>
        <row r="166">
          <cell r="O166">
            <v>10500</v>
          </cell>
          <cell r="P166">
            <v>90189.3</v>
          </cell>
          <cell r="Q166">
            <v>0</v>
          </cell>
          <cell r="R166">
            <v>0</v>
          </cell>
          <cell r="S166">
            <v>3946.074</v>
          </cell>
          <cell r="T166">
            <v>0</v>
          </cell>
          <cell r="U166">
            <v>49571.699</v>
          </cell>
          <cell r="V166">
            <v>0</v>
          </cell>
          <cell r="W166">
            <v>9613.648</v>
          </cell>
          <cell r="X166">
            <v>0</v>
          </cell>
          <cell r="Y166">
            <v>0</v>
          </cell>
          <cell r="Z166">
            <v>0</v>
          </cell>
          <cell r="AA166">
            <v>153320.721</v>
          </cell>
          <cell r="AB166">
            <v>26502.72</v>
          </cell>
          <cell r="AC166">
            <v>0</v>
          </cell>
          <cell r="AD166">
            <v>993.76</v>
          </cell>
          <cell r="AE166">
            <v>0</v>
          </cell>
          <cell r="AF166">
            <v>6855.5</v>
          </cell>
          <cell r="AG166">
            <v>0</v>
          </cell>
          <cell r="AH166">
            <v>0</v>
          </cell>
          <cell r="AI166">
            <v>990</v>
          </cell>
          <cell r="AJ166">
            <v>35341.98</v>
          </cell>
          <cell r="AK166">
            <v>188662.701</v>
          </cell>
        </row>
        <row r="167">
          <cell r="S167" t="str">
            <v>劳务</v>
          </cell>
          <cell r="T167">
            <v>0</v>
          </cell>
        </row>
        <row r="167">
          <cell r="V167">
            <v>0</v>
          </cell>
          <cell r="W167">
            <v>9613.648</v>
          </cell>
          <cell r="X167">
            <v>0</v>
          </cell>
          <cell r="Y167">
            <v>0</v>
          </cell>
          <cell r="Z167">
            <v>0</v>
          </cell>
        </row>
        <row r="167">
          <cell r="AE167">
            <v>0</v>
          </cell>
          <cell r="AF167">
            <v>6855.5</v>
          </cell>
          <cell r="AG167">
            <v>0</v>
          </cell>
        </row>
        <row r="167">
          <cell r="AI167">
            <v>990</v>
          </cell>
          <cell r="AJ167">
            <v>35341.98</v>
          </cell>
        </row>
        <row r="167">
          <cell r="AL167">
            <v>0</v>
          </cell>
          <cell r="AM167">
            <v>0</v>
          </cell>
          <cell r="AN167">
            <v>0</v>
          </cell>
          <cell r="AO167">
            <v>0</v>
          </cell>
        </row>
        <row r="168">
          <cell r="AQ168">
            <v>188662.701</v>
          </cell>
        </row>
        <row r="169">
          <cell r="AK169">
            <v>11772</v>
          </cell>
        </row>
        <row r="169">
          <cell r="AM169">
            <v>11772</v>
          </cell>
        </row>
        <row r="169">
          <cell r="AX169">
            <v>11772</v>
          </cell>
        </row>
        <row r="170">
          <cell r="T170">
            <v>153320.721</v>
          </cell>
        </row>
        <row r="170">
          <cell r="AA170" t="str">
            <v>25.10.10</v>
          </cell>
          <cell r="AB170" t="str">
            <v>养老</v>
          </cell>
        </row>
        <row r="170">
          <cell r="AD170" t="str">
            <v>失业</v>
          </cell>
        </row>
        <row r="170">
          <cell r="AF170" t="str">
            <v>医疗</v>
          </cell>
        </row>
        <row r="170">
          <cell r="AH170" t="str">
            <v>住房公积金</v>
          </cell>
          <cell r="AI170" t="str">
            <v>大病</v>
          </cell>
        </row>
        <row r="170">
          <cell r="AM170">
            <v>3946.074</v>
          </cell>
        </row>
        <row r="170">
          <cell r="AX170">
            <v>156134.97</v>
          </cell>
        </row>
        <row r="171">
          <cell r="S171" t="str">
            <v>五险</v>
          </cell>
          <cell r="T171">
            <v>153320.721</v>
          </cell>
        </row>
        <row r="171">
          <cell r="AA171" t="str">
            <v>管理</v>
          </cell>
          <cell r="AB171">
            <v>6796.48</v>
          </cell>
        </row>
        <row r="171">
          <cell r="AD171">
            <v>254.86</v>
          </cell>
        </row>
        <row r="171">
          <cell r="AF171">
            <v>1959.12</v>
          </cell>
        </row>
        <row r="171">
          <cell r="AH171">
            <v>4227</v>
          </cell>
          <cell r="AI171">
            <v>210</v>
          </cell>
          <cell r="AJ171">
            <v>13237.46</v>
          </cell>
        </row>
        <row r="171">
          <cell r="AQ171">
            <v>-188662.701</v>
          </cell>
        </row>
        <row r="172">
          <cell r="S172" t="str">
            <v>公积金</v>
          </cell>
          <cell r="T172">
            <v>11772</v>
          </cell>
        </row>
        <row r="172">
          <cell r="AA172" t="str">
            <v>研发</v>
          </cell>
        </row>
        <row r="172">
          <cell r="AK172" t="str">
            <v>4月起删除此表</v>
          </cell>
        </row>
        <row r="173">
          <cell r="S173">
            <v>162760.847</v>
          </cell>
          <cell r="T173">
            <v>165092.721</v>
          </cell>
          <cell r="U173">
            <v>-2331.87399999998</v>
          </cell>
        </row>
        <row r="173">
          <cell r="AA173" t="str">
            <v>一线</v>
          </cell>
          <cell r="AB173">
            <v>17923.52</v>
          </cell>
        </row>
        <row r="173">
          <cell r="AD173">
            <v>672.06</v>
          </cell>
        </row>
        <row r="173">
          <cell r="AF173">
            <v>4455.8</v>
          </cell>
        </row>
        <row r="173">
          <cell r="AH173">
            <v>6787</v>
          </cell>
          <cell r="AI173">
            <v>705</v>
          </cell>
          <cell r="AJ173">
            <v>29838.38</v>
          </cell>
        </row>
        <row r="174">
          <cell r="AA174" t="str">
            <v>销售</v>
          </cell>
          <cell r="AB174">
            <v>1782.72</v>
          </cell>
        </row>
        <row r="174">
          <cell r="AD174">
            <v>66.84</v>
          </cell>
        </row>
        <row r="174">
          <cell r="AF174">
            <v>440.58</v>
          </cell>
        </row>
        <row r="174">
          <cell r="AH174">
            <v>758</v>
          </cell>
          <cell r="AI174">
            <v>75</v>
          </cell>
          <cell r="AJ174">
            <v>3048.14</v>
          </cell>
        </row>
        <row r="175">
          <cell r="O175" t="str">
            <v>鑫起</v>
          </cell>
          <cell r="P175">
            <v>900</v>
          </cell>
        </row>
        <row r="175">
          <cell r="R175">
            <v>1</v>
          </cell>
          <cell r="S175" t="str">
            <v>鑫起</v>
          </cell>
          <cell r="T175">
            <v>17649.2</v>
          </cell>
          <cell r="U175">
            <v>900</v>
          </cell>
        </row>
        <row r="175">
          <cell r="AA175" t="str">
            <v>合计</v>
          </cell>
          <cell r="AB175">
            <v>26502.72</v>
          </cell>
        </row>
        <row r="175">
          <cell r="AD175">
            <v>993.76</v>
          </cell>
          <cell r="AE175">
            <v>0</v>
          </cell>
          <cell r="AF175">
            <v>6855.5</v>
          </cell>
          <cell r="AG175">
            <v>0</v>
          </cell>
          <cell r="AH175">
            <v>11772</v>
          </cell>
          <cell r="AI175">
            <v>990</v>
          </cell>
          <cell r="AJ175">
            <v>46123.98</v>
          </cell>
        </row>
        <row r="176">
          <cell r="B176" t="str">
            <v>工资表138人</v>
          </cell>
        </row>
        <row r="176">
          <cell r="O176" t="str">
            <v>诚展-湖南</v>
          </cell>
          <cell r="P176">
            <v>2400</v>
          </cell>
        </row>
        <row r="176">
          <cell r="R176">
            <v>2</v>
          </cell>
          <cell r="S176" t="str">
            <v>诚展-湖南</v>
          </cell>
          <cell r="T176">
            <v>20796.48</v>
          </cell>
          <cell r="U176">
            <v>2400</v>
          </cell>
        </row>
        <row r="177">
          <cell r="O177" t="str">
            <v>思泉</v>
          </cell>
          <cell r="P177">
            <v>4650</v>
          </cell>
        </row>
        <row r="177">
          <cell r="R177">
            <v>3</v>
          </cell>
          <cell r="S177" t="str">
            <v>思泉</v>
          </cell>
          <cell r="T177">
            <v>29249</v>
          </cell>
          <cell r="U177">
            <v>4650</v>
          </cell>
        </row>
        <row r="177">
          <cell r="BE177" t="e">
            <v>#VALUE!</v>
          </cell>
        </row>
        <row r="178">
          <cell r="B178" t="str">
            <v>在职花名册</v>
          </cell>
          <cell r="C178">
            <v>115</v>
          </cell>
          <cell r="D178" t="str">
            <v>不含13离职人员</v>
          </cell>
        </row>
        <row r="178">
          <cell r="O178" t="str">
            <v>东方</v>
          </cell>
          <cell r="P178">
            <v>150</v>
          </cell>
        </row>
        <row r="178">
          <cell r="R178">
            <v>4</v>
          </cell>
          <cell r="S178" t="str">
            <v>东方</v>
          </cell>
          <cell r="T178">
            <v>1087.381</v>
          </cell>
          <cell r="U178">
            <v>150</v>
          </cell>
        </row>
        <row r="178">
          <cell r="AA178" t="str">
            <v>差额</v>
          </cell>
          <cell r="AB178">
            <v>0</v>
          </cell>
        </row>
        <row r="178">
          <cell r="AD178">
            <v>0</v>
          </cell>
        </row>
        <row r="178"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990.000000000007</v>
          </cell>
          <cell r="AK178" t="str">
            <v>大病差额</v>
          </cell>
        </row>
        <row r="178">
          <cell r="AQ178">
            <v>200434.701</v>
          </cell>
        </row>
        <row r="179">
          <cell r="B179" t="str">
            <v>在职含盛鹏威、易任红社保不含</v>
          </cell>
        </row>
        <row r="179">
          <cell r="O179" t="str">
            <v>德顺</v>
          </cell>
          <cell r="P179">
            <v>1050</v>
          </cell>
        </row>
        <row r="179">
          <cell r="R179">
            <v>5</v>
          </cell>
          <cell r="S179" t="str">
            <v>德顺</v>
          </cell>
          <cell r="T179">
            <v>6840.91</v>
          </cell>
          <cell r="U179">
            <v>1050</v>
          </cell>
        </row>
        <row r="179">
          <cell r="AY179" t="e">
            <v>#REF!</v>
          </cell>
        </row>
        <row r="180">
          <cell r="O180" t="str">
            <v>宏顺</v>
          </cell>
          <cell r="P180">
            <v>1350</v>
          </cell>
        </row>
        <row r="180">
          <cell r="R180">
            <v>6</v>
          </cell>
          <cell r="S180" t="str">
            <v>宏顺</v>
          </cell>
          <cell r="T180">
            <v>10499.49</v>
          </cell>
          <cell r="U180">
            <v>1350</v>
          </cell>
        </row>
        <row r="180">
          <cell r="AA180" t="str">
            <v>管理</v>
          </cell>
          <cell r="AB180">
            <v>6796.48</v>
          </cell>
        </row>
        <row r="180">
          <cell r="AD180">
            <v>254.86</v>
          </cell>
        </row>
        <row r="180">
          <cell r="AF180">
            <v>1959.12</v>
          </cell>
        </row>
        <row r="180">
          <cell r="AH180">
            <v>4227</v>
          </cell>
          <cell r="AI180">
            <v>210</v>
          </cell>
          <cell r="AJ180">
            <v>13237.46</v>
          </cell>
        </row>
        <row r="181">
          <cell r="D181" t="str">
            <v>李开阳重复</v>
          </cell>
        </row>
        <row r="181">
          <cell r="S181" t="str">
            <v>公司</v>
          </cell>
          <cell r="T181">
            <v>67198.26</v>
          </cell>
        </row>
        <row r="181">
          <cell r="AA181" t="str">
            <v>研发</v>
          </cell>
        </row>
        <row r="182">
          <cell r="B182">
            <v>132</v>
          </cell>
        </row>
        <row r="182">
          <cell r="D182" t="str">
            <v>李开阳退休返聘诚展交商业工伤</v>
          </cell>
        </row>
        <row r="182">
          <cell r="AA182" t="str">
            <v>一线</v>
          </cell>
          <cell r="AB182">
            <v>17923.52</v>
          </cell>
        </row>
        <row r="182">
          <cell r="AD182">
            <v>672.06</v>
          </cell>
        </row>
        <row r="182">
          <cell r="AF182">
            <v>4455.8</v>
          </cell>
        </row>
        <row r="182">
          <cell r="AH182">
            <v>6787</v>
          </cell>
          <cell r="AI182">
            <v>705</v>
          </cell>
          <cell r="AJ182">
            <v>29838.38</v>
          </cell>
        </row>
        <row r="183">
          <cell r="B183">
            <v>0</v>
          </cell>
        </row>
        <row r="183">
          <cell r="D183" t="str">
            <v>社保中有工资无此0人</v>
          </cell>
        </row>
        <row r="183">
          <cell r="G183" t="str">
            <v>25.10.10</v>
          </cell>
          <cell r="H183" t="str">
            <v>工资表中有社保中无</v>
          </cell>
        </row>
        <row r="183">
          <cell r="AA183" t="str">
            <v>销售</v>
          </cell>
          <cell r="AB183">
            <v>1782.72</v>
          </cell>
        </row>
        <row r="183">
          <cell r="AD183">
            <v>66.84</v>
          </cell>
        </row>
        <row r="183">
          <cell r="AF183">
            <v>440.58</v>
          </cell>
        </row>
        <row r="183">
          <cell r="AH183">
            <v>758</v>
          </cell>
          <cell r="AI183">
            <v>75</v>
          </cell>
          <cell r="AJ183">
            <v>3048.14</v>
          </cell>
        </row>
        <row r="184">
          <cell r="B184">
            <v>7</v>
          </cell>
        </row>
        <row r="184">
          <cell r="D184" t="str">
            <v>社保不含工资表中销售1人赵平、</v>
          </cell>
        </row>
        <row r="184">
          <cell r="G184">
            <v>1</v>
          </cell>
          <cell r="H184" t="str">
            <v>赵平</v>
          </cell>
        </row>
        <row r="184">
          <cell r="S184" t="str">
            <v>合计</v>
          </cell>
          <cell r="T184">
            <v>153320.721</v>
          </cell>
          <cell r="U184">
            <v>10500</v>
          </cell>
        </row>
        <row r="184">
          <cell r="AA184" t="str">
            <v>合计</v>
          </cell>
          <cell r="AB184">
            <v>26502.72</v>
          </cell>
        </row>
        <row r="184">
          <cell r="AD184">
            <v>993.76</v>
          </cell>
          <cell r="AE184">
            <v>0</v>
          </cell>
          <cell r="AF184">
            <v>6855.5</v>
          </cell>
          <cell r="AG184">
            <v>0</v>
          </cell>
          <cell r="AH184">
            <v>11772</v>
          </cell>
          <cell r="AI184">
            <v>990</v>
          </cell>
          <cell r="AJ184">
            <v>46123.98</v>
          </cell>
        </row>
        <row r="185">
          <cell r="G185">
            <v>2</v>
          </cell>
          <cell r="H185" t="str">
            <v>刘俊杰</v>
          </cell>
          <cell r="I185" t="str">
            <v>思泉</v>
          </cell>
        </row>
        <row r="186">
          <cell r="B186">
            <v>138</v>
          </cell>
        </row>
        <row r="186">
          <cell r="D186" t="str">
            <v>132人-1重复+不含7</v>
          </cell>
        </row>
        <row r="186">
          <cell r="F186" t="str">
            <v>25.10.10</v>
          </cell>
          <cell r="G186">
            <v>3</v>
          </cell>
          <cell r="H186" t="str">
            <v>卫伟伟</v>
          </cell>
          <cell r="I186" t="str">
            <v>思泉</v>
          </cell>
          <cell r="J186" t="str">
            <v>10.12补上</v>
          </cell>
        </row>
        <row r="186">
          <cell r="AA186" t="str">
            <v>差额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-11772</v>
          </cell>
          <cell r="AI186">
            <v>0</v>
          </cell>
          <cell r="AJ186">
            <v>989.999999999993</v>
          </cell>
          <cell r="AK186" t="str">
            <v>大病差额</v>
          </cell>
        </row>
        <row r="187">
          <cell r="G187">
            <v>4</v>
          </cell>
          <cell r="H187" t="str">
            <v>谭哲</v>
          </cell>
          <cell r="I187" t="str">
            <v>思泉</v>
          </cell>
        </row>
        <row r="187">
          <cell r="S187">
            <v>2205.714</v>
          </cell>
        </row>
        <row r="187">
          <cell r="U187">
            <v>26875.799</v>
          </cell>
        </row>
        <row r="187">
          <cell r="W187">
            <v>6630.208</v>
          </cell>
        </row>
        <row r="188">
          <cell r="G188">
            <v>5</v>
          </cell>
          <cell r="H188" t="str">
            <v>章志华</v>
          </cell>
          <cell r="I188" t="str">
            <v>思泉</v>
          </cell>
        </row>
        <row r="189">
          <cell r="G189">
            <v>6</v>
          </cell>
          <cell r="H189" t="str">
            <v>吴鑫</v>
          </cell>
          <cell r="I189" t="str">
            <v>思泉</v>
          </cell>
        </row>
        <row r="190">
          <cell r="G190">
            <v>7</v>
          </cell>
          <cell r="H190" t="str">
            <v>刘光林</v>
          </cell>
          <cell r="I190" t="str">
            <v>德顺</v>
          </cell>
        </row>
        <row r="191">
          <cell r="G191">
            <v>8</v>
          </cell>
          <cell r="H191" t="str">
            <v>王明</v>
          </cell>
          <cell r="I191" t="str">
            <v>诚展</v>
          </cell>
        </row>
        <row r="293">
          <cell r="AM293">
            <v>12513</v>
          </cell>
        </row>
        <row r="295">
          <cell r="AM295" t="str">
            <v>湖南诚展</v>
          </cell>
          <cell r="AN295" t="e">
            <v>#N/A</v>
          </cell>
          <cell r="AO295" t="e">
            <v>#N/A</v>
          </cell>
          <cell r="AP295" t="e">
            <v>#N/A</v>
          </cell>
          <cell r="AQ295" t="e">
            <v>#N/A</v>
          </cell>
        </row>
        <row r="295">
          <cell r="AT295" t="e">
            <v>#N/A</v>
          </cell>
        </row>
        <row r="296">
          <cell r="AM296" t="str">
            <v>湘潭宏顺</v>
          </cell>
          <cell r="AN296" t="e">
            <v>#N/A</v>
          </cell>
          <cell r="AO296" t="e">
            <v>#N/A</v>
          </cell>
          <cell r="AP296" t="e">
            <v>#N/A</v>
          </cell>
          <cell r="AQ296" t="e">
            <v>#N/A</v>
          </cell>
        </row>
        <row r="296">
          <cell r="AS296" t="str">
            <v>无出勤记录</v>
          </cell>
          <cell r="AT296" t="e">
            <v>#N/A</v>
          </cell>
        </row>
        <row r="297">
          <cell r="AM297" t="str">
            <v>湘潭宏顺</v>
          </cell>
          <cell r="AN297" t="e">
            <v>#N/A</v>
          </cell>
          <cell r="AO297" t="e">
            <v>#N/A</v>
          </cell>
          <cell r="AP297" t="e">
            <v>#N/A</v>
          </cell>
          <cell r="AQ297" t="e">
            <v>#N/A</v>
          </cell>
        </row>
        <row r="297">
          <cell r="AS297" t="str">
            <v>无出勤记录</v>
          </cell>
          <cell r="AT297" t="e">
            <v>#N/A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小时工"/>
    </sheetNames>
    <sheetDataSet>
      <sheetData sheetId="0">
        <row r="16">
          <cell r="L16">
            <v>78786.24</v>
          </cell>
        </row>
        <row r="24">
          <cell r="L24">
            <v>590023.55</v>
          </cell>
        </row>
      </sheetData>
      <sheetData sheetId="1">
        <row r="15">
          <cell r="H15">
            <v>3672</v>
          </cell>
        </row>
        <row r="15">
          <cell r="J15">
            <v>0</v>
          </cell>
        </row>
        <row r="15">
          <cell r="Z15">
            <v>0</v>
          </cell>
        </row>
        <row r="15">
          <cell r="AD15">
            <v>0</v>
          </cell>
          <cell r="AE15">
            <v>0</v>
          </cell>
        </row>
      </sheetData>
      <sheetData sheetId="2">
        <row r="67">
          <cell r="L67">
            <v>3063.46</v>
          </cell>
        </row>
        <row r="69">
          <cell r="H69">
            <v>26920</v>
          </cell>
        </row>
        <row r="69">
          <cell r="J69">
            <v>0</v>
          </cell>
        </row>
        <row r="69">
          <cell r="Z69">
            <v>0</v>
          </cell>
        </row>
        <row r="69">
          <cell r="AD69">
            <v>0</v>
          </cell>
          <cell r="AE69">
            <v>0</v>
          </cell>
          <cell r="AF69">
            <v>0</v>
          </cell>
        </row>
        <row r="70">
          <cell r="L70">
            <v>619327.93</v>
          </cell>
        </row>
      </sheetData>
      <sheetData sheetId="3">
        <row r="5">
          <cell r="L5">
            <v>6650.9</v>
          </cell>
        </row>
        <row r="6">
          <cell r="L6">
            <v>8766</v>
          </cell>
        </row>
        <row r="7">
          <cell r="L7">
            <v>4810</v>
          </cell>
        </row>
        <row r="8">
          <cell r="L8">
            <v>7562.31</v>
          </cell>
        </row>
        <row r="9">
          <cell r="L9">
            <v>6838.46</v>
          </cell>
        </row>
        <row r="10">
          <cell r="L10">
            <v>4545.08</v>
          </cell>
        </row>
        <row r="11">
          <cell r="L11">
            <v>3780</v>
          </cell>
        </row>
        <row r="12">
          <cell r="H12">
            <v>2360</v>
          </cell>
        </row>
        <row r="12">
          <cell r="J12">
            <v>0</v>
          </cell>
        </row>
        <row r="12">
          <cell r="AD12">
            <v>0</v>
          </cell>
          <cell r="AE12">
            <v>0</v>
          </cell>
        </row>
      </sheetData>
      <sheetData sheetId="4">
        <row r="6">
          <cell r="L6">
            <v>5808.18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25.4（初版）"/>
      <sheetName val="小时工"/>
      <sheetName val="Sheet1"/>
    </sheetNames>
    <sheetDataSet>
      <sheetData sheetId="0"/>
      <sheetData sheetId="1">
        <row r="2">
          <cell r="D2" t="str">
            <v>姓名</v>
          </cell>
          <cell r="E2" t="str">
            <v>所属劳务</v>
          </cell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 t="str">
            <v>总计工时</v>
          </cell>
          <cell r="AL2" t="str">
            <v>备注</v>
          </cell>
          <cell r="AM2" t="str">
            <v>入职日期</v>
          </cell>
          <cell r="AN2" t="str">
            <v>离职日期</v>
          </cell>
          <cell r="AO2" t="str">
            <v>补卡</v>
          </cell>
          <cell r="AP2" t="str">
            <v>迟到</v>
          </cell>
        </row>
        <row r="2">
          <cell r="AR2">
            <v>18</v>
          </cell>
          <cell r="AS2">
            <v>24.5</v>
          </cell>
          <cell r="AT2" t="str">
            <v>差异</v>
          </cell>
        </row>
        <row r="3">
          <cell r="D3" t="str">
            <v>陈元庆</v>
          </cell>
          <cell r="E3" t="str">
            <v>东方人才</v>
          </cell>
          <cell r="F3">
            <v>10.5</v>
          </cell>
          <cell r="G3">
            <v>10.5</v>
          </cell>
          <cell r="H3">
            <v>10.5</v>
          </cell>
          <cell r="I3">
            <v>0</v>
          </cell>
          <cell r="J3">
            <v>10.5</v>
          </cell>
          <cell r="K3">
            <v>10.5</v>
          </cell>
          <cell r="L3">
            <v>10.5</v>
          </cell>
          <cell r="M3">
            <v>10.5</v>
          </cell>
          <cell r="N3">
            <v>10.5</v>
          </cell>
          <cell r="O3">
            <v>10.5</v>
          </cell>
          <cell r="P3">
            <v>10.5</v>
          </cell>
          <cell r="Q3">
            <v>10.5</v>
          </cell>
          <cell r="R3">
            <v>10.5</v>
          </cell>
          <cell r="S3">
            <v>10.5</v>
          </cell>
          <cell r="T3">
            <v>10.5</v>
          </cell>
          <cell r="U3">
            <v>10.5</v>
          </cell>
          <cell r="V3">
            <v>10.5</v>
          </cell>
          <cell r="W3">
            <v>10.5</v>
          </cell>
          <cell r="X3">
            <v>10.5</v>
          </cell>
          <cell r="Y3">
            <v>10.5</v>
          </cell>
          <cell r="Z3">
            <v>10.5</v>
          </cell>
          <cell r="AA3">
            <v>10.5</v>
          </cell>
          <cell r="AB3">
            <v>10.5</v>
          </cell>
          <cell r="AC3">
            <v>10.5</v>
          </cell>
          <cell r="AD3">
            <v>10.5</v>
          </cell>
          <cell r="AE3">
            <v>10.5</v>
          </cell>
          <cell r="AF3">
            <v>10.5</v>
          </cell>
          <cell r="AG3">
            <v>10.5</v>
          </cell>
          <cell r="AH3">
            <v>10.5</v>
          </cell>
          <cell r="AI3">
            <v>10.5</v>
          </cell>
          <cell r="AJ3">
            <v>0</v>
          </cell>
          <cell r="AK3">
            <v>304.5</v>
          </cell>
        </row>
        <row r="3">
          <cell r="AM3" t="str">
            <v>2025年02月07号</v>
          </cell>
        </row>
        <row r="3">
          <cell r="AO3">
            <v>4</v>
          </cell>
        </row>
        <row r="4">
          <cell r="D4" t="str">
            <v>王伟</v>
          </cell>
          <cell r="E4" t="str">
            <v>东方人才</v>
          </cell>
          <cell r="F4">
            <v>10.5</v>
          </cell>
          <cell r="G4">
            <v>10.5</v>
          </cell>
          <cell r="H4">
            <v>10.5</v>
          </cell>
          <cell r="I4">
            <v>0</v>
          </cell>
          <cell r="J4">
            <v>10.5</v>
          </cell>
          <cell r="K4">
            <v>10.5</v>
          </cell>
          <cell r="L4">
            <v>10.5</v>
          </cell>
          <cell r="M4">
            <v>10.5</v>
          </cell>
          <cell r="N4">
            <v>10.5</v>
          </cell>
          <cell r="O4">
            <v>10.5</v>
          </cell>
          <cell r="P4">
            <v>10.5</v>
          </cell>
          <cell r="Q4">
            <v>10.5</v>
          </cell>
          <cell r="R4">
            <v>10.5</v>
          </cell>
          <cell r="S4">
            <v>10.5</v>
          </cell>
          <cell r="T4">
            <v>10.5</v>
          </cell>
          <cell r="U4">
            <v>10.5</v>
          </cell>
          <cell r="V4">
            <v>10.5</v>
          </cell>
          <cell r="W4">
            <v>10.5</v>
          </cell>
          <cell r="X4">
            <v>10.5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189</v>
          </cell>
        </row>
        <row r="4">
          <cell r="AM4" t="str">
            <v>2025年02月07号</v>
          </cell>
          <cell r="AN4">
            <v>45766</v>
          </cell>
        </row>
        <row r="5">
          <cell r="D5" t="str">
            <v>袁建平</v>
          </cell>
          <cell r="E5" t="str">
            <v>德顺</v>
          </cell>
          <cell r="F5">
            <v>10.5</v>
          </cell>
          <cell r="G5">
            <v>10.5</v>
          </cell>
          <cell r="H5">
            <v>10.5</v>
          </cell>
          <cell r="I5">
            <v>0</v>
          </cell>
          <cell r="J5">
            <v>10.5</v>
          </cell>
          <cell r="K5">
            <v>10.5</v>
          </cell>
          <cell r="L5">
            <v>10.5</v>
          </cell>
          <cell r="M5">
            <v>10.5</v>
          </cell>
          <cell r="N5">
            <v>10.5</v>
          </cell>
          <cell r="O5">
            <v>10.5</v>
          </cell>
          <cell r="P5">
            <v>10.5</v>
          </cell>
          <cell r="Q5">
            <v>10.5</v>
          </cell>
          <cell r="R5">
            <v>10.5</v>
          </cell>
          <cell r="S5">
            <v>10.5</v>
          </cell>
          <cell r="T5">
            <v>10.5</v>
          </cell>
          <cell r="U5">
            <v>10.5</v>
          </cell>
          <cell r="V5">
            <v>10.5</v>
          </cell>
          <cell r="W5">
            <v>10.5</v>
          </cell>
          <cell r="X5">
            <v>10.5</v>
          </cell>
          <cell r="Y5">
            <v>10.5</v>
          </cell>
          <cell r="Z5">
            <v>10.5</v>
          </cell>
          <cell r="AA5">
            <v>10.5</v>
          </cell>
          <cell r="AB5">
            <v>10.5</v>
          </cell>
          <cell r="AC5">
            <v>10.5</v>
          </cell>
          <cell r="AD5">
            <v>10.5</v>
          </cell>
          <cell r="AE5">
            <v>10.5</v>
          </cell>
          <cell r="AF5">
            <v>10.5</v>
          </cell>
          <cell r="AG5">
            <v>10.5</v>
          </cell>
          <cell r="AH5">
            <v>10.5</v>
          </cell>
          <cell r="AI5">
            <v>10.5</v>
          </cell>
          <cell r="AJ5">
            <v>0</v>
          </cell>
          <cell r="AK5">
            <v>304.5</v>
          </cell>
        </row>
        <row r="5">
          <cell r="AM5">
            <v>45734</v>
          </cell>
        </row>
        <row r="5">
          <cell r="AO5">
            <v>2</v>
          </cell>
        </row>
        <row r="5">
          <cell r="AQ5">
            <v>38.0625</v>
          </cell>
          <cell r="AR5">
            <v>5481</v>
          </cell>
          <cell r="AS5">
            <v>7460.25</v>
          </cell>
          <cell r="AT5">
            <v>1979.25</v>
          </cell>
        </row>
        <row r="6">
          <cell r="D6" t="str">
            <v>戴新亮</v>
          </cell>
          <cell r="E6" t="str">
            <v>德顺</v>
          </cell>
          <cell r="F6">
            <v>10.5</v>
          </cell>
          <cell r="G6">
            <v>10.5</v>
          </cell>
          <cell r="H6">
            <v>10.5</v>
          </cell>
          <cell r="I6">
            <v>0</v>
          </cell>
          <cell r="J6">
            <v>0</v>
          </cell>
          <cell r="K6">
            <v>10.5</v>
          </cell>
          <cell r="L6">
            <v>10.5</v>
          </cell>
          <cell r="M6">
            <v>10.5</v>
          </cell>
          <cell r="N6">
            <v>10.5</v>
          </cell>
          <cell r="O6">
            <v>10.5</v>
          </cell>
          <cell r="P6">
            <v>10.5</v>
          </cell>
          <cell r="Q6">
            <v>10.5</v>
          </cell>
          <cell r="R6">
            <v>10.5</v>
          </cell>
          <cell r="S6">
            <v>10.5</v>
          </cell>
          <cell r="T6">
            <v>10.5</v>
          </cell>
          <cell r="U6">
            <v>0</v>
          </cell>
          <cell r="V6">
            <v>10.5</v>
          </cell>
          <cell r="W6">
            <v>10.5</v>
          </cell>
          <cell r="X6">
            <v>10.5</v>
          </cell>
          <cell r="Y6">
            <v>10.5</v>
          </cell>
          <cell r="Z6">
            <v>10.5</v>
          </cell>
          <cell r="AA6">
            <v>10.5</v>
          </cell>
          <cell r="AB6">
            <v>10.5</v>
          </cell>
          <cell r="AC6">
            <v>10.5</v>
          </cell>
          <cell r="AD6">
            <v>10.5</v>
          </cell>
          <cell r="AE6">
            <v>10.5</v>
          </cell>
          <cell r="AF6">
            <v>10.5</v>
          </cell>
          <cell r="AG6">
            <v>10.5</v>
          </cell>
          <cell r="AH6">
            <v>10.5</v>
          </cell>
          <cell r="AI6">
            <v>10.5</v>
          </cell>
          <cell r="AJ6">
            <v>0</v>
          </cell>
          <cell r="AK6">
            <v>283.5</v>
          </cell>
        </row>
        <row r="6">
          <cell r="AM6">
            <v>45734</v>
          </cell>
        </row>
        <row r="6">
          <cell r="AO6">
            <v>5</v>
          </cell>
        </row>
        <row r="6">
          <cell r="AQ6">
            <v>35.4375</v>
          </cell>
          <cell r="AR6">
            <v>5103</v>
          </cell>
          <cell r="AS6">
            <v>6945.75</v>
          </cell>
          <cell r="AT6">
            <v>1842.75</v>
          </cell>
        </row>
        <row r="7">
          <cell r="D7" t="str">
            <v>罗业勋</v>
          </cell>
          <cell r="E7" t="str">
            <v>德顺</v>
          </cell>
          <cell r="F7">
            <v>10.5</v>
          </cell>
          <cell r="G7">
            <v>10.5</v>
          </cell>
          <cell r="H7">
            <v>10.5</v>
          </cell>
          <cell r="I7">
            <v>0</v>
          </cell>
          <cell r="J7">
            <v>10.5</v>
          </cell>
          <cell r="K7">
            <v>10.5</v>
          </cell>
          <cell r="L7">
            <v>0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105</v>
          </cell>
        </row>
        <row r="7">
          <cell r="AM7">
            <v>45735</v>
          </cell>
          <cell r="AN7">
            <v>45760</v>
          </cell>
        </row>
        <row r="7">
          <cell r="AQ7">
            <v>13.125</v>
          </cell>
          <cell r="AR7">
            <v>1890</v>
          </cell>
          <cell r="AS7">
            <v>2572.5</v>
          </cell>
          <cell r="AT7">
            <v>682.5</v>
          </cell>
        </row>
        <row r="8">
          <cell r="D8" t="str">
            <v>陈德文</v>
          </cell>
          <cell r="E8" t="str">
            <v>德顺</v>
          </cell>
          <cell r="F8">
            <v>10.5</v>
          </cell>
          <cell r="G8">
            <v>10.5</v>
          </cell>
          <cell r="H8">
            <v>10.5</v>
          </cell>
          <cell r="I8">
            <v>0</v>
          </cell>
          <cell r="J8">
            <v>10.5</v>
          </cell>
          <cell r="K8">
            <v>10.5</v>
          </cell>
          <cell r="L8">
            <v>10.5</v>
          </cell>
          <cell r="M8">
            <v>0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  <cell r="T8">
            <v>10.5</v>
          </cell>
          <cell r="U8">
            <v>0</v>
          </cell>
          <cell r="V8">
            <v>10.5</v>
          </cell>
          <cell r="W8">
            <v>10.5</v>
          </cell>
          <cell r="X8">
            <v>10.5</v>
          </cell>
          <cell r="Y8">
            <v>10.5</v>
          </cell>
          <cell r="Z8">
            <v>10.5</v>
          </cell>
          <cell r="AA8">
            <v>10.5</v>
          </cell>
          <cell r="AB8">
            <v>10.5</v>
          </cell>
          <cell r="AC8">
            <v>10.5</v>
          </cell>
          <cell r="AD8">
            <v>0</v>
          </cell>
          <cell r="AE8">
            <v>10.5</v>
          </cell>
          <cell r="AF8">
            <v>10.5</v>
          </cell>
          <cell r="AG8">
            <v>10.5</v>
          </cell>
          <cell r="AH8">
            <v>10.5</v>
          </cell>
          <cell r="AI8">
            <v>10.5</v>
          </cell>
          <cell r="AJ8">
            <v>0</v>
          </cell>
          <cell r="AK8">
            <v>273</v>
          </cell>
        </row>
        <row r="8">
          <cell r="AM8">
            <v>45737</v>
          </cell>
        </row>
        <row r="8">
          <cell r="AO8">
            <v>2</v>
          </cell>
        </row>
        <row r="8">
          <cell r="AQ8">
            <v>34.125</v>
          </cell>
          <cell r="AR8">
            <v>4914</v>
          </cell>
          <cell r="AS8">
            <v>6688.5</v>
          </cell>
          <cell r="AT8">
            <v>1774.5</v>
          </cell>
        </row>
        <row r="9">
          <cell r="D9" t="str">
            <v>修秀兰</v>
          </cell>
          <cell r="E9" t="str">
            <v>德顺</v>
          </cell>
          <cell r="F9">
            <v>10.5</v>
          </cell>
          <cell r="G9">
            <v>10.5</v>
          </cell>
          <cell r="H9">
            <v>10.5</v>
          </cell>
          <cell r="I9">
            <v>0</v>
          </cell>
          <cell r="J9">
            <v>10.5</v>
          </cell>
          <cell r="K9">
            <v>10.5</v>
          </cell>
          <cell r="L9">
            <v>10.5</v>
          </cell>
          <cell r="M9">
            <v>10.5</v>
          </cell>
          <cell r="N9">
            <v>10.5</v>
          </cell>
          <cell r="O9">
            <v>10.5</v>
          </cell>
          <cell r="P9">
            <v>10.5</v>
          </cell>
          <cell r="Q9">
            <v>10.5</v>
          </cell>
          <cell r="R9">
            <v>10.5</v>
          </cell>
          <cell r="S9">
            <v>10.5</v>
          </cell>
          <cell r="T9">
            <v>7.5</v>
          </cell>
          <cell r="U9">
            <v>10.5</v>
          </cell>
          <cell r="V9">
            <v>10.5</v>
          </cell>
          <cell r="W9">
            <v>10.5</v>
          </cell>
          <cell r="X9">
            <v>10.5</v>
          </cell>
          <cell r="Y9">
            <v>10.5</v>
          </cell>
          <cell r="Z9">
            <v>10.5</v>
          </cell>
          <cell r="AA9">
            <v>10.5</v>
          </cell>
          <cell r="AB9">
            <v>10.5</v>
          </cell>
          <cell r="AC9">
            <v>0</v>
          </cell>
          <cell r="AD9">
            <v>10.5</v>
          </cell>
          <cell r="AE9">
            <v>10.5</v>
          </cell>
          <cell r="AF9">
            <v>10.5</v>
          </cell>
          <cell r="AG9">
            <v>10.5</v>
          </cell>
          <cell r="AH9">
            <v>10.5</v>
          </cell>
          <cell r="AI9">
            <v>10.5</v>
          </cell>
          <cell r="AJ9">
            <v>0</v>
          </cell>
          <cell r="AK9">
            <v>291</v>
          </cell>
        </row>
        <row r="9">
          <cell r="AM9">
            <v>45739</v>
          </cell>
        </row>
        <row r="9">
          <cell r="AQ9">
            <v>36.375</v>
          </cell>
          <cell r="AR9">
            <v>5238</v>
          </cell>
          <cell r="AS9">
            <v>7129.5</v>
          </cell>
          <cell r="AT9">
            <v>1891.5</v>
          </cell>
        </row>
        <row r="10">
          <cell r="D10" t="str">
            <v>袁珊珊</v>
          </cell>
          <cell r="E10" t="str">
            <v>德顺</v>
          </cell>
          <cell r="F10">
            <v>10.5</v>
          </cell>
          <cell r="G10">
            <v>10.5</v>
          </cell>
          <cell r="H10">
            <v>10.5</v>
          </cell>
          <cell r="I10">
            <v>0</v>
          </cell>
          <cell r="J10">
            <v>10.5</v>
          </cell>
          <cell r="K10">
            <v>10.5</v>
          </cell>
          <cell r="L10">
            <v>10.5</v>
          </cell>
          <cell r="M10">
            <v>10.5</v>
          </cell>
          <cell r="N10">
            <v>10.5</v>
          </cell>
          <cell r="O10">
            <v>10.5</v>
          </cell>
          <cell r="P10">
            <v>10.5</v>
          </cell>
          <cell r="Q10">
            <v>10.5</v>
          </cell>
          <cell r="R10">
            <v>10.5</v>
          </cell>
          <cell r="S10">
            <v>10.5</v>
          </cell>
          <cell r="T10">
            <v>10.5</v>
          </cell>
          <cell r="U10">
            <v>10.5</v>
          </cell>
          <cell r="V10">
            <v>10.5</v>
          </cell>
          <cell r="W10">
            <v>0</v>
          </cell>
          <cell r="X10">
            <v>10.5</v>
          </cell>
          <cell r="Y10">
            <v>10.5</v>
          </cell>
          <cell r="Z10">
            <v>10.5</v>
          </cell>
          <cell r="AA10">
            <v>10.5</v>
          </cell>
          <cell r="AB10">
            <v>10.5</v>
          </cell>
          <cell r="AC10">
            <v>10.5</v>
          </cell>
          <cell r="AD10">
            <v>10.5</v>
          </cell>
          <cell r="AE10">
            <v>10.5</v>
          </cell>
          <cell r="AF10">
            <v>0</v>
          </cell>
          <cell r="AG10">
            <v>10.5</v>
          </cell>
          <cell r="AH10">
            <v>10.5</v>
          </cell>
          <cell r="AI10">
            <v>10.5</v>
          </cell>
          <cell r="AJ10">
            <v>0</v>
          </cell>
          <cell r="AK10">
            <v>283.5</v>
          </cell>
        </row>
        <row r="10">
          <cell r="AM10">
            <v>45739</v>
          </cell>
        </row>
        <row r="10">
          <cell r="AO10">
            <v>4</v>
          </cell>
        </row>
        <row r="10">
          <cell r="AQ10">
            <v>35.4375</v>
          </cell>
          <cell r="AR10">
            <v>5103</v>
          </cell>
          <cell r="AS10">
            <v>6945.75</v>
          </cell>
          <cell r="AT10">
            <v>1842.75</v>
          </cell>
        </row>
        <row r="11">
          <cell r="D11" t="str">
            <v>肖米溪</v>
          </cell>
          <cell r="E11" t="str">
            <v>德顺</v>
          </cell>
          <cell r="F11">
            <v>10.5</v>
          </cell>
          <cell r="G11">
            <v>10.5</v>
          </cell>
          <cell r="H11">
            <v>10.5</v>
          </cell>
          <cell r="I11">
            <v>0</v>
          </cell>
          <cell r="J11">
            <v>10.5</v>
          </cell>
          <cell r="K11">
            <v>10.5</v>
          </cell>
          <cell r="L11">
            <v>10.5</v>
          </cell>
          <cell r="M11">
            <v>10.5</v>
          </cell>
          <cell r="N11">
            <v>10.5</v>
          </cell>
          <cell r="O11">
            <v>10.5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94.5</v>
          </cell>
        </row>
        <row r="11">
          <cell r="AM11">
            <v>45739</v>
          </cell>
          <cell r="AN11">
            <v>45758</v>
          </cell>
        </row>
        <row r="11">
          <cell r="AQ11">
            <v>11.8125</v>
          </cell>
          <cell r="AR11">
            <v>1701</v>
          </cell>
          <cell r="AS11">
            <v>2315.25</v>
          </cell>
          <cell r="AT11">
            <v>614.25</v>
          </cell>
        </row>
        <row r="12">
          <cell r="D12" t="str">
            <v>汤子玉</v>
          </cell>
          <cell r="E12" t="str">
            <v>德顺</v>
          </cell>
          <cell r="F12">
            <v>10.5</v>
          </cell>
          <cell r="G12">
            <v>10.5</v>
          </cell>
          <cell r="H12">
            <v>6.5</v>
          </cell>
          <cell r="I12">
            <v>0</v>
          </cell>
          <cell r="J12">
            <v>10.5</v>
          </cell>
          <cell r="K12">
            <v>10.5</v>
          </cell>
          <cell r="L12">
            <v>10.5</v>
          </cell>
          <cell r="M12">
            <v>10.5</v>
          </cell>
          <cell r="N12">
            <v>10.5</v>
          </cell>
          <cell r="O12">
            <v>10.5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90.5</v>
          </cell>
        </row>
        <row r="12">
          <cell r="AM12">
            <v>45739</v>
          </cell>
          <cell r="AN12">
            <v>45758</v>
          </cell>
          <cell r="AO12">
            <v>1</v>
          </cell>
        </row>
        <row r="12">
          <cell r="AQ12">
            <v>11.3125</v>
          </cell>
          <cell r="AR12">
            <v>1629</v>
          </cell>
          <cell r="AS12">
            <v>2217.25</v>
          </cell>
          <cell r="AT12">
            <v>588.25</v>
          </cell>
        </row>
        <row r="13">
          <cell r="D13" t="str">
            <v>贺翌昴</v>
          </cell>
          <cell r="E13" t="str">
            <v>德顺</v>
          </cell>
          <cell r="F13">
            <v>10.5</v>
          </cell>
          <cell r="G13">
            <v>10.5</v>
          </cell>
          <cell r="H13">
            <v>10.5</v>
          </cell>
          <cell r="I13">
            <v>0</v>
          </cell>
          <cell r="J13">
            <v>10.5</v>
          </cell>
          <cell r="K13">
            <v>10.5</v>
          </cell>
          <cell r="L13">
            <v>10.5</v>
          </cell>
          <cell r="M13">
            <v>10.5</v>
          </cell>
          <cell r="N13">
            <v>10.5</v>
          </cell>
          <cell r="O13">
            <v>10.5</v>
          </cell>
          <cell r="P13">
            <v>10.5</v>
          </cell>
          <cell r="Q13">
            <v>10.5</v>
          </cell>
          <cell r="R13">
            <v>4</v>
          </cell>
          <cell r="S13">
            <v>10.5</v>
          </cell>
          <cell r="T13">
            <v>10.5</v>
          </cell>
          <cell r="U13">
            <v>10.5</v>
          </cell>
          <cell r="V13">
            <v>0</v>
          </cell>
          <cell r="W13">
            <v>10.5</v>
          </cell>
          <cell r="X13">
            <v>10.5</v>
          </cell>
          <cell r="Y13">
            <v>10.5</v>
          </cell>
          <cell r="Z13">
            <v>10.5</v>
          </cell>
          <cell r="AA13">
            <v>10.5</v>
          </cell>
          <cell r="AB13">
            <v>10.5</v>
          </cell>
          <cell r="AC13">
            <v>10.5</v>
          </cell>
          <cell r="AD13">
            <v>10.5</v>
          </cell>
          <cell r="AE13">
            <v>10.5</v>
          </cell>
          <cell r="AF13">
            <v>10.5</v>
          </cell>
          <cell r="AG13">
            <v>0</v>
          </cell>
          <cell r="AH13">
            <v>10.5</v>
          </cell>
          <cell r="AI13">
            <v>10.5</v>
          </cell>
          <cell r="AJ13">
            <v>0</v>
          </cell>
          <cell r="AK13">
            <v>277</v>
          </cell>
        </row>
        <row r="13">
          <cell r="AM13">
            <v>45739</v>
          </cell>
        </row>
        <row r="13">
          <cell r="AO13">
            <v>4</v>
          </cell>
        </row>
        <row r="13">
          <cell r="AQ13">
            <v>34.625</v>
          </cell>
          <cell r="AR13">
            <v>4986</v>
          </cell>
          <cell r="AS13">
            <v>6786.5</v>
          </cell>
          <cell r="AT13">
            <v>1800.5</v>
          </cell>
        </row>
        <row r="14">
          <cell r="D14" t="str">
            <v>吴升黄</v>
          </cell>
          <cell r="E14" t="str">
            <v>德顺</v>
          </cell>
          <cell r="F14">
            <v>10.5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18.5</v>
          </cell>
        </row>
        <row r="14">
          <cell r="AM14">
            <v>45740</v>
          </cell>
          <cell r="AN14">
            <v>45749</v>
          </cell>
        </row>
        <row r="14">
          <cell r="AQ14">
            <v>2.3125</v>
          </cell>
          <cell r="AR14">
            <v>333</v>
          </cell>
          <cell r="AS14">
            <v>453.25</v>
          </cell>
          <cell r="AT14">
            <v>120.25</v>
          </cell>
        </row>
        <row r="15">
          <cell r="D15" t="str">
            <v>罗铁</v>
          </cell>
          <cell r="E15" t="str">
            <v>德顺</v>
          </cell>
          <cell r="F15">
            <v>10.5</v>
          </cell>
          <cell r="G15">
            <v>10.5</v>
          </cell>
          <cell r="H15">
            <v>10.5</v>
          </cell>
          <cell r="I15">
            <v>0</v>
          </cell>
          <cell r="J15">
            <v>10.5</v>
          </cell>
          <cell r="K15">
            <v>10.5</v>
          </cell>
          <cell r="L15">
            <v>10.5</v>
          </cell>
          <cell r="M15">
            <v>10.5</v>
          </cell>
          <cell r="N15">
            <v>10.5</v>
          </cell>
          <cell r="O15">
            <v>10.5</v>
          </cell>
          <cell r="P15">
            <v>10.5</v>
          </cell>
          <cell r="Q15">
            <v>10.5</v>
          </cell>
          <cell r="R15">
            <v>10.5</v>
          </cell>
          <cell r="S15">
            <v>10.5</v>
          </cell>
          <cell r="T15">
            <v>10.5</v>
          </cell>
          <cell r="U15">
            <v>10.5</v>
          </cell>
          <cell r="V15">
            <v>4</v>
          </cell>
          <cell r="W15">
            <v>10.5</v>
          </cell>
          <cell r="X15">
            <v>10.5</v>
          </cell>
          <cell r="Y15">
            <v>10.5</v>
          </cell>
          <cell r="Z15">
            <v>10.5</v>
          </cell>
          <cell r="AA15">
            <v>10.5</v>
          </cell>
          <cell r="AB15">
            <v>10.5</v>
          </cell>
          <cell r="AC15">
            <v>10.5</v>
          </cell>
          <cell r="AD15">
            <v>10.5</v>
          </cell>
          <cell r="AE15">
            <v>10.5</v>
          </cell>
          <cell r="AF15">
            <v>10.5</v>
          </cell>
          <cell r="AG15">
            <v>10.5</v>
          </cell>
          <cell r="AH15">
            <v>10.5</v>
          </cell>
          <cell r="AI15">
            <v>10.5</v>
          </cell>
          <cell r="AJ15">
            <v>0</v>
          </cell>
          <cell r="AK15">
            <v>298</v>
          </cell>
        </row>
        <row r="15">
          <cell r="AM15">
            <v>45741</v>
          </cell>
        </row>
        <row r="15">
          <cell r="AO15">
            <v>13</v>
          </cell>
        </row>
        <row r="15">
          <cell r="AQ15">
            <v>37.25</v>
          </cell>
          <cell r="AR15">
            <v>5364</v>
          </cell>
          <cell r="AS15">
            <v>7301</v>
          </cell>
          <cell r="AT15">
            <v>1937</v>
          </cell>
        </row>
        <row r="16">
          <cell r="D16" t="str">
            <v>宋先锋</v>
          </cell>
          <cell r="E16" t="str">
            <v>德顺</v>
          </cell>
          <cell r="F16">
            <v>10.5</v>
          </cell>
          <cell r="G16">
            <v>10.5</v>
          </cell>
          <cell r="H16">
            <v>10.5</v>
          </cell>
          <cell r="I16">
            <v>0</v>
          </cell>
          <cell r="J16">
            <v>10.5</v>
          </cell>
          <cell r="K16">
            <v>10.5</v>
          </cell>
          <cell r="L16">
            <v>10.5</v>
          </cell>
          <cell r="M16">
            <v>10.5</v>
          </cell>
          <cell r="N16">
            <v>10.5</v>
          </cell>
          <cell r="O16">
            <v>10.5</v>
          </cell>
          <cell r="P16">
            <v>10.5</v>
          </cell>
          <cell r="Q16">
            <v>10.5</v>
          </cell>
          <cell r="R16">
            <v>10.5</v>
          </cell>
          <cell r="S16">
            <v>10.5</v>
          </cell>
          <cell r="T16">
            <v>10.5</v>
          </cell>
          <cell r="U16">
            <v>10.5</v>
          </cell>
          <cell r="V16">
            <v>10.5</v>
          </cell>
          <cell r="W16">
            <v>10.5</v>
          </cell>
          <cell r="X16">
            <v>0</v>
          </cell>
          <cell r="Y16">
            <v>10.5</v>
          </cell>
          <cell r="Z16">
            <v>10.5</v>
          </cell>
          <cell r="AA16">
            <v>10.5</v>
          </cell>
          <cell r="AB16">
            <v>10.5</v>
          </cell>
          <cell r="AC16">
            <v>10.5</v>
          </cell>
          <cell r="AD16">
            <v>10.5</v>
          </cell>
          <cell r="AE16">
            <v>10.5</v>
          </cell>
          <cell r="AF16">
            <v>10.5</v>
          </cell>
          <cell r="AG16">
            <v>10.5</v>
          </cell>
          <cell r="AH16">
            <v>10.5</v>
          </cell>
          <cell r="AI16">
            <v>10.5</v>
          </cell>
          <cell r="AJ16">
            <v>0</v>
          </cell>
          <cell r="AK16">
            <v>294</v>
          </cell>
        </row>
        <row r="16">
          <cell r="AM16">
            <v>45743</v>
          </cell>
        </row>
        <row r="16">
          <cell r="AO16">
            <v>1</v>
          </cell>
        </row>
        <row r="16">
          <cell r="AQ16">
            <v>36.75</v>
          </cell>
          <cell r="AR16">
            <v>5292</v>
          </cell>
          <cell r="AS16">
            <v>7203</v>
          </cell>
          <cell r="AT16">
            <v>1911</v>
          </cell>
        </row>
        <row r="17">
          <cell r="D17" t="str">
            <v>彭洪准</v>
          </cell>
          <cell r="E17" t="str">
            <v>德顺</v>
          </cell>
          <cell r="F17">
            <v>10.5</v>
          </cell>
          <cell r="G17">
            <v>10.5</v>
          </cell>
          <cell r="H17">
            <v>10.5</v>
          </cell>
          <cell r="I17">
            <v>0</v>
          </cell>
          <cell r="J17">
            <v>10.5</v>
          </cell>
          <cell r="K17">
            <v>10.5</v>
          </cell>
          <cell r="L17">
            <v>10.5</v>
          </cell>
          <cell r="M17">
            <v>10.5</v>
          </cell>
          <cell r="N17">
            <v>10.5</v>
          </cell>
          <cell r="O17">
            <v>10.5</v>
          </cell>
          <cell r="P17">
            <v>10.5</v>
          </cell>
          <cell r="Q17">
            <v>10.5</v>
          </cell>
          <cell r="R17">
            <v>10.5</v>
          </cell>
          <cell r="S17">
            <v>10.5</v>
          </cell>
          <cell r="T17">
            <v>10.5</v>
          </cell>
          <cell r="U17">
            <v>10.5</v>
          </cell>
          <cell r="V17">
            <v>10.5</v>
          </cell>
          <cell r="W17">
            <v>10.5</v>
          </cell>
          <cell r="X17">
            <v>10.5</v>
          </cell>
          <cell r="Y17">
            <v>10.5</v>
          </cell>
          <cell r="Z17">
            <v>10.5</v>
          </cell>
          <cell r="AA17">
            <v>10.5</v>
          </cell>
          <cell r="AB17">
            <v>10.5</v>
          </cell>
          <cell r="AC17">
            <v>10.5</v>
          </cell>
          <cell r="AD17">
            <v>10.5</v>
          </cell>
          <cell r="AE17">
            <v>10.5</v>
          </cell>
          <cell r="AF17">
            <v>10.5</v>
          </cell>
          <cell r="AG17">
            <v>10.5</v>
          </cell>
          <cell r="AH17">
            <v>10.5</v>
          </cell>
          <cell r="AI17">
            <v>10.5</v>
          </cell>
          <cell r="AJ17">
            <v>0</v>
          </cell>
          <cell r="AK17">
            <v>304.5</v>
          </cell>
        </row>
        <row r="17">
          <cell r="AM17">
            <v>45743</v>
          </cell>
        </row>
        <row r="17">
          <cell r="AO17">
            <v>2</v>
          </cell>
        </row>
        <row r="17">
          <cell r="AQ17">
            <v>38.0625</v>
          </cell>
          <cell r="AR17">
            <v>5481</v>
          </cell>
          <cell r="AS17">
            <v>7460.25</v>
          </cell>
          <cell r="AT17">
            <v>1979.25</v>
          </cell>
        </row>
        <row r="18">
          <cell r="D18" t="str">
            <v>张立</v>
          </cell>
          <cell r="E18" t="str">
            <v>德顺</v>
          </cell>
          <cell r="F18">
            <v>10.5</v>
          </cell>
          <cell r="G18">
            <v>10.5</v>
          </cell>
          <cell r="H18">
            <v>10.5</v>
          </cell>
          <cell r="I18">
            <v>0</v>
          </cell>
          <cell r="J18">
            <v>10.5</v>
          </cell>
          <cell r="K18">
            <v>10.5</v>
          </cell>
          <cell r="L18">
            <v>0</v>
          </cell>
          <cell r="M18">
            <v>10.5</v>
          </cell>
          <cell r="N18">
            <v>10.5</v>
          </cell>
          <cell r="O18">
            <v>10.5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84</v>
          </cell>
        </row>
        <row r="18">
          <cell r="AM18">
            <v>45743</v>
          </cell>
          <cell r="AN18">
            <v>45758</v>
          </cell>
        </row>
        <row r="18">
          <cell r="AQ18">
            <v>10.5</v>
          </cell>
          <cell r="AR18">
            <v>1512</v>
          </cell>
          <cell r="AS18">
            <v>2058</v>
          </cell>
          <cell r="AT18">
            <v>546</v>
          </cell>
        </row>
        <row r="19">
          <cell r="D19" t="str">
            <v>和佳兰</v>
          </cell>
          <cell r="E19" t="str">
            <v>德顺</v>
          </cell>
          <cell r="F19">
            <v>10.5</v>
          </cell>
          <cell r="G19">
            <v>10.5</v>
          </cell>
          <cell r="H19">
            <v>10.5</v>
          </cell>
          <cell r="I19">
            <v>0</v>
          </cell>
          <cell r="J19">
            <v>10.5</v>
          </cell>
          <cell r="K19">
            <v>10.5</v>
          </cell>
          <cell r="L19">
            <v>10.5</v>
          </cell>
          <cell r="M19">
            <v>10.5</v>
          </cell>
          <cell r="N19">
            <v>10.5</v>
          </cell>
          <cell r="O19">
            <v>10.5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94.5</v>
          </cell>
        </row>
        <row r="19">
          <cell r="AM19">
            <v>45744</v>
          </cell>
          <cell r="AN19">
            <v>45758</v>
          </cell>
        </row>
        <row r="19">
          <cell r="AQ19">
            <v>11.8125</v>
          </cell>
          <cell r="AR19">
            <v>1701</v>
          </cell>
          <cell r="AS19">
            <v>2315.25</v>
          </cell>
          <cell r="AT19">
            <v>614.25</v>
          </cell>
        </row>
        <row r="20">
          <cell r="D20" t="str">
            <v>王富民</v>
          </cell>
          <cell r="E20" t="str">
            <v>德顺</v>
          </cell>
          <cell r="F20">
            <v>10.5</v>
          </cell>
          <cell r="G20">
            <v>10.5</v>
          </cell>
          <cell r="H20">
            <v>10.5</v>
          </cell>
          <cell r="I20">
            <v>0</v>
          </cell>
          <cell r="J20">
            <v>10.5</v>
          </cell>
          <cell r="K20">
            <v>10.5</v>
          </cell>
          <cell r="L20">
            <v>10.5</v>
          </cell>
          <cell r="M20">
            <v>10.5</v>
          </cell>
          <cell r="N20">
            <v>0</v>
          </cell>
          <cell r="O20">
            <v>10.5</v>
          </cell>
          <cell r="P20">
            <v>10.5</v>
          </cell>
          <cell r="Q20">
            <v>10.5</v>
          </cell>
          <cell r="R20">
            <v>10.5</v>
          </cell>
          <cell r="S20">
            <v>10.5</v>
          </cell>
          <cell r="T20">
            <v>10.5</v>
          </cell>
          <cell r="U20">
            <v>10.5</v>
          </cell>
          <cell r="V20">
            <v>0</v>
          </cell>
          <cell r="W20">
            <v>10.5</v>
          </cell>
          <cell r="X20">
            <v>10.5</v>
          </cell>
          <cell r="Y20">
            <v>10.5</v>
          </cell>
          <cell r="Z20">
            <v>10.5</v>
          </cell>
          <cell r="AA20">
            <v>10.5</v>
          </cell>
          <cell r="AB20">
            <v>10.5</v>
          </cell>
          <cell r="AC20">
            <v>10.5</v>
          </cell>
          <cell r="AD20">
            <v>10.5</v>
          </cell>
          <cell r="AE20">
            <v>10.5</v>
          </cell>
          <cell r="AF20">
            <v>10.5</v>
          </cell>
          <cell r="AG20">
            <v>10.5</v>
          </cell>
          <cell r="AH20">
            <v>10.5</v>
          </cell>
          <cell r="AI20">
            <v>10.5</v>
          </cell>
        </row>
        <row r="20">
          <cell r="AK20">
            <v>283.5</v>
          </cell>
        </row>
        <row r="20">
          <cell r="AM20">
            <v>45744</v>
          </cell>
        </row>
        <row r="20">
          <cell r="AQ20">
            <v>35.4375</v>
          </cell>
          <cell r="AR20">
            <v>5103</v>
          </cell>
          <cell r="AS20">
            <v>6945.75</v>
          </cell>
          <cell r="AT20">
            <v>1842.75</v>
          </cell>
        </row>
        <row r="21">
          <cell r="D21" t="str">
            <v>丁晓玲</v>
          </cell>
          <cell r="E21" t="str">
            <v>德顺</v>
          </cell>
          <cell r="F21">
            <v>10.5</v>
          </cell>
          <cell r="G21">
            <v>10.5</v>
          </cell>
          <cell r="H21">
            <v>10.5</v>
          </cell>
          <cell r="I21">
            <v>0</v>
          </cell>
          <cell r="J21">
            <v>10.5</v>
          </cell>
          <cell r="K21">
            <v>0</v>
          </cell>
          <cell r="L21">
            <v>10.5</v>
          </cell>
          <cell r="M21">
            <v>10.5</v>
          </cell>
          <cell r="N21">
            <v>10.5</v>
          </cell>
          <cell r="O21">
            <v>10.5</v>
          </cell>
          <cell r="P21">
            <v>10.5</v>
          </cell>
          <cell r="Q21">
            <v>10.5</v>
          </cell>
          <cell r="R21">
            <v>10.5</v>
          </cell>
          <cell r="S21">
            <v>10.5</v>
          </cell>
          <cell r="T21">
            <v>10.5</v>
          </cell>
          <cell r="U21">
            <v>0</v>
          </cell>
          <cell r="V21">
            <v>10.5</v>
          </cell>
          <cell r="W21">
            <v>10.5</v>
          </cell>
          <cell r="X21">
            <v>10.5</v>
          </cell>
          <cell r="Y21">
            <v>10.5</v>
          </cell>
          <cell r="Z21">
            <v>10.5</v>
          </cell>
          <cell r="AA21">
            <v>10.5</v>
          </cell>
          <cell r="AB21">
            <v>10.5</v>
          </cell>
          <cell r="AC21">
            <v>10.5</v>
          </cell>
          <cell r="AD21">
            <v>10.5</v>
          </cell>
          <cell r="AE21">
            <v>10.5</v>
          </cell>
          <cell r="AF21">
            <v>10.5</v>
          </cell>
          <cell r="AG21">
            <v>10.5</v>
          </cell>
          <cell r="AH21">
            <v>10.5</v>
          </cell>
          <cell r="AI21">
            <v>10.5</v>
          </cell>
          <cell r="AJ21">
            <v>0</v>
          </cell>
          <cell r="AK21">
            <v>283.5</v>
          </cell>
        </row>
        <row r="21">
          <cell r="AM21">
            <v>45744</v>
          </cell>
        </row>
        <row r="21">
          <cell r="AQ21">
            <v>35.4375</v>
          </cell>
          <cell r="AR21">
            <v>5103</v>
          </cell>
          <cell r="AS21">
            <v>6945.75</v>
          </cell>
          <cell r="AT21">
            <v>1842.75</v>
          </cell>
        </row>
        <row r="22">
          <cell r="D22" t="str">
            <v>贺勇</v>
          </cell>
          <cell r="E22" t="str">
            <v>德顺</v>
          </cell>
          <cell r="F22">
            <v>10.5</v>
          </cell>
          <cell r="G22">
            <v>10.5</v>
          </cell>
          <cell r="H22">
            <v>10.5</v>
          </cell>
          <cell r="I22">
            <v>0</v>
          </cell>
          <cell r="J22">
            <v>10.5</v>
          </cell>
          <cell r="K22">
            <v>10.5</v>
          </cell>
          <cell r="L22">
            <v>10.5</v>
          </cell>
          <cell r="M22">
            <v>10.5</v>
          </cell>
          <cell r="N22">
            <v>10.5</v>
          </cell>
          <cell r="O22">
            <v>10.5</v>
          </cell>
          <cell r="P22">
            <v>10.5</v>
          </cell>
          <cell r="Q22">
            <v>10.5</v>
          </cell>
          <cell r="R22">
            <v>10.5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126</v>
          </cell>
        </row>
        <row r="22">
          <cell r="AM22">
            <v>45744</v>
          </cell>
          <cell r="AN22">
            <v>45761</v>
          </cell>
        </row>
        <row r="22">
          <cell r="AQ22">
            <v>15.75</v>
          </cell>
          <cell r="AR22">
            <v>2268</v>
          </cell>
          <cell r="AS22">
            <v>3087</v>
          </cell>
          <cell r="AT22">
            <v>819</v>
          </cell>
        </row>
        <row r="23">
          <cell r="D23" t="str">
            <v>韩海</v>
          </cell>
          <cell r="E23" t="str">
            <v>德顺</v>
          </cell>
          <cell r="F23">
            <v>10.5</v>
          </cell>
          <cell r="G23">
            <v>10.5</v>
          </cell>
          <cell r="H23">
            <v>10.5</v>
          </cell>
          <cell r="I23">
            <v>0</v>
          </cell>
          <cell r="J23">
            <v>10.5</v>
          </cell>
          <cell r="K23">
            <v>10.5</v>
          </cell>
          <cell r="L23">
            <v>10.5</v>
          </cell>
          <cell r="M23">
            <v>6.5</v>
          </cell>
          <cell r="N23">
            <v>10.5</v>
          </cell>
          <cell r="O23">
            <v>10.5</v>
          </cell>
          <cell r="P23">
            <v>10.5</v>
          </cell>
          <cell r="Q23">
            <v>10.5</v>
          </cell>
          <cell r="R23">
            <v>10.5</v>
          </cell>
          <cell r="S23">
            <v>10.5</v>
          </cell>
          <cell r="T23">
            <v>0</v>
          </cell>
          <cell r="U23">
            <v>10.5</v>
          </cell>
          <cell r="V23">
            <v>10.5</v>
          </cell>
          <cell r="W23">
            <v>10.5</v>
          </cell>
          <cell r="X23">
            <v>10.5</v>
          </cell>
          <cell r="Y23">
            <v>10.5</v>
          </cell>
          <cell r="Z23">
            <v>10.5</v>
          </cell>
          <cell r="AA23">
            <v>10.5</v>
          </cell>
          <cell r="AB23">
            <v>10.5</v>
          </cell>
          <cell r="AC23">
            <v>0</v>
          </cell>
          <cell r="AD23">
            <v>10.5</v>
          </cell>
          <cell r="AE23">
            <v>10.5</v>
          </cell>
          <cell r="AF23">
            <v>10.5</v>
          </cell>
          <cell r="AG23">
            <v>10.5</v>
          </cell>
          <cell r="AH23">
            <v>10.5</v>
          </cell>
          <cell r="AI23">
            <v>10.5</v>
          </cell>
          <cell r="AJ23">
            <v>0</v>
          </cell>
          <cell r="AK23">
            <v>279.5</v>
          </cell>
        </row>
        <row r="23">
          <cell r="AM23">
            <v>45744</v>
          </cell>
        </row>
        <row r="23">
          <cell r="AO23">
            <v>2</v>
          </cell>
        </row>
        <row r="23">
          <cell r="AQ23">
            <v>34.9375</v>
          </cell>
          <cell r="AR23">
            <v>5031</v>
          </cell>
          <cell r="AS23">
            <v>6847.75</v>
          </cell>
          <cell r="AT23">
            <v>1816.75</v>
          </cell>
        </row>
        <row r="24">
          <cell r="D24" t="str">
            <v>雷成意</v>
          </cell>
          <cell r="E24" t="str">
            <v>德顺</v>
          </cell>
          <cell r="F24">
            <v>10.5</v>
          </cell>
          <cell r="G24">
            <v>10.5</v>
          </cell>
          <cell r="H24">
            <v>10.5</v>
          </cell>
          <cell r="I24">
            <v>0</v>
          </cell>
          <cell r="J24">
            <v>10.5</v>
          </cell>
          <cell r="K24">
            <v>10.5</v>
          </cell>
          <cell r="L24">
            <v>10.5</v>
          </cell>
          <cell r="M24">
            <v>10.5</v>
          </cell>
          <cell r="N24">
            <v>10.5</v>
          </cell>
          <cell r="O24">
            <v>10.5</v>
          </cell>
          <cell r="P24">
            <v>10.5</v>
          </cell>
          <cell r="Q24">
            <v>10.5</v>
          </cell>
          <cell r="R24">
            <v>10.5</v>
          </cell>
          <cell r="S24">
            <v>0</v>
          </cell>
          <cell r="T24">
            <v>0</v>
          </cell>
          <cell r="U24">
            <v>10.5</v>
          </cell>
          <cell r="V24">
            <v>10.5</v>
          </cell>
          <cell r="W24">
            <v>10.5</v>
          </cell>
          <cell r="X24">
            <v>10.5</v>
          </cell>
          <cell r="Y24">
            <v>10.5</v>
          </cell>
          <cell r="Z24">
            <v>10.5</v>
          </cell>
          <cell r="AA24">
            <v>10.5</v>
          </cell>
          <cell r="AB24">
            <v>10.5</v>
          </cell>
          <cell r="AC24">
            <v>10.5</v>
          </cell>
          <cell r="AD24">
            <v>10.5</v>
          </cell>
          <cell r="AE24">
            <v>10.5</v>
          </cell>
          <cell r="AF24">
            <v>10.5</v>
          </cell>
          <cell r="AG24">
            <v>10.5</v>
          </cell>
          <cell r="AH24">
            <v>10.5</v>
          </cell>
          <cell r="AI24">
            <v>10.5</v>
          </cell>
          <cell r="AJ24">
            <v>0</v>
          </cell>
          <cell r="AK24">
            <v>283.5</v>
          </cell>
        </row>
        <row r="24">
          <cell r="AM24">
            <v>45745</v>
          </cell>
        </row>
        <row r="24">
          <cell r="AQ24">
            <v>35.4375</v>
          </cell>
          <cell r="AR24">
            <v>5103</v>
          </cell>
          <cell r="AS24">
            <v>6945.75</v>
          </cell>
          <cell r="AT24">
            <v>1842.75</v>
          </cell>
        </row>
        <row r="25">
          <cell r="D25" t="str">
            <v>陈君涛</v>
          </cell>
          <cell r="E25" t="str">
            <v>德顺</v>
          </cell>
          <cell r="F25">
            <v>10.5</v>
          </cell>
          <cell r="G25">
            <v>10.5</v>
          </cell>
          <cell r="H25">
            <v>10.5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31.5</v>
          </cell>
        </row>
        <row r="25">
          <cell r="AM25">
            <v>45745</v>
          </cell>
          <cell r="AN25">
            <v>45750</v>
          </cell>
        </row>
        <row r="25">
          <cell r="AQ25">
            <v>3.9375</v>
          </cell>
          <cell r="AR25">
            <v>567</v>
          </cell>
          <cell r="AS25">
            <v>771.75</v>
          </cell>
          <cell r="AT25">
            <v>204.75</v>
          </cell>
        </row>
        <row r="26">
          <cell r="D26" t="str">
            <v>袁建利</v>
          </cell>
          <cell r="E26" t="str">
            <v>德顺</v>
          </cell>
          <cell r="F26">
            <v>10.5</v>
          </cell>
          <cell r="G26">
            <v>10.5</v>
          </cell>
          <cell r="H26">
            <v>10.5</v>
          </cell>
          <cell r="I26">
            <v>0</v>
          </cell>
          <cell r="J26">
            <v>10.5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42</v>
          </cell>
        </row>
        <row r="26">
          <cell r="AM26">
            <v>45741</v>
          </cell>
          <cell r="AN26">
            <v>45752</v>
          </cell>
        </row>
        <row r="26">
          <cell r="AQ26">
            <v>5.25</v>
          </cell>
          <cell r="AR26">
            <v>756</v>
          </cell>
          <cell r="AS26">
            <v>1029</v>
          </cell>
          <cell r="AT26">
            <v>273</v>
          </cell>
        </row>
        <row r="27">
          <cell r="D27" t="str">
            <v>刘军玲</v>
          </cell>
          <cell r="E27" t="str">
            <v>德顺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10.5</v>
          </cell>
          <cell r="Q27">
            <v>10.5</v>
          </cell>
          <cell r="R27">
            <v>10.5</v>
          </cell>
          <cell r="S27">
            <v>10.5</v>
          </cell>
          <cell r="T27">
            <v>10.5</v>
          </cell>
          <cell r="U27">
            <v>10.5</v>
          </cell>
          <cell r="V27">
            <v>10.5</v>
          </cell>
          <cell r="W27">
            <v>10.5</v>
          </cell>
          <cell r="X27">
            <v>10.5</v>
          </cell>
          <cell r="Y27">
            <v>10.5</v>
          </cell>
          <cell r="Z27">
            <v>10.5</v>
          </cell>
          <cell r="AA27">
            <v>10.5</v>
          </cell>
          <cell r="AB27">
            <v>10.5</v>
          </cell>
          <cell r="AC27">
            <v>10.5</v>
          </cell>
          <cell r="AD27">
            <v>10.5</v>
          </cell>
          <cell r="AE27">
            <v>10.5</v>
          </cell>
          <cell r="AF27">
            <v>10.5</v>
          </cell>
          <cell r="AG27">
            <v>10.5</v>
          </cell>
          <cell r="AH27">
            <v>10.5</v>
          </cell>
          <cell r="AI27">
            <v>10.5</v>
          </cell>
        </row>
        <row r="27">
          <cell r="AK27">
            <v>210</v>
          </cell>
        </row>
        <row r="27">
          <cell r="AM27">
            <v>45758</v>
          </cell>
        </row>
        <row r="27">
          <cell r="AQ27">
            <v>26.25</v>
          </cell>
          <cell r="AR27">
            <v>3780</v>
          </cell>
          <cell r="AS27">
            <v>5145</v>
          </cell>
          <cell r="AT27">
            <v>1365</v>
          </cell>
        </row>
        <row r="28">
          <cell r="D28" t="str">
            <v>何杰</v>
          </cell>
          <cell r="E28" t="str">
            <v>德顺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10.5</v>
          </cell>
          <cell r="Q28">
            <v>10.5</v>
          </cell>
          <cell r="R28">
            <v>10.5</v>
          </cell>
          <cell r="S28">
            <v>10.5</v>
          </cell>
          <cell r="T28">
            <v>10.5</v>
          </cell>
          <cell r="U28">
            <v>10.5</v>
          </cell>
          <cell r="V28">
            <v>10.5</v>
          </cell>
          <cell r="W28">
            <v>0</v>
          </cell>
          <cell r="X28">
            <v>10.5</v>
          </cell>
          <cell r="Y28">
            <v>10.5</v>
          </cell>
          <cell r="Z28">
            <v>10.5</v>
          </cell>
          <cell r="AA28">
            <v>10.5</v>
          </cell>
          <cell r="AB28">
            <v>10.5</v>
          </cell>
          <cell r="AC28">
            <v>10.5</v>
          </cell>
          <cell r="AD28">
            <v>10.5</v>
          </cell>
          <cell r="AE28">
            <v>10.5</v>
          </cell>
          <cell r="AF28">
            <v>10.5</v>
          </cell>
          <cell r="AG28">
            <v>10.5</v>
          </cell>
          <cell r="AH28">
            <v>10.5</v>
          </cell>
          <cell r="AI28">
            <v>10.5</v>
          </cell>
          <cell r="AJ28">
            <v>0</v>
          </cell>
          <cell r="AK28">
            <v>199.5</v>
          </cell>
        </row>
        <row r="28">
          <cell r="AM28">
            <v>45758</v>
          </cell>
        </row>
        <row r="28">
          <cell r="AQ28">
            <v>24.9375</v>
          </cell>
          <cell r="AR28">
            <v>3591</v>
          </cell>
          <cell r="AS28">
            <v>4887.75</v>
          </cell>
          <cell r="AT28">
            <v>1296.75</v>
          </cell>
        </row>
        <row r="29">
          <cell r="D29" t="str">
            <v>张超锋</v>
          </cell>
          <cell r="E29" t="str">
            <v>德顺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10.5</v>
          </cell>
          <cell r="R29">
            <v>10.5</v>
          </cell>
          <cell r="S29">
            <v>10.5</v>
          </cell>
          <cell r="T29">
            <v>10.5</v>
          </cell>
          <cell r="U29">
            <v>10.5</v>
          </cell>
          <cell r="V29">
            <v>10.5</v>
          </cell>
          <cell r="W29">
            <v>10.5</v>
          </cell>
          <cell r="X29">
            <v>10.5</v>
          </cell>
          <cell r="Y29">
            <v>10.5</v>
          </cell>
          <cell r="Z29">
            <v>10.5</v>
          </cell>
          <cell r="AA29">
            <v>10.5</v>
          </cell>
          <cell r="AB29">
            <v>10.5</v>
          </cell>
          <cell r="AC29">
            <v>10.5</v>
          </cell>
          <cell r="AD29">
            <v>10.5</v>
          </cell>
          <cell r="AE29">
            <v>10.5</v>
          </cell>
          <cell r="AF29">
            <v>4</v>
          </cell>
          <cell r="AG29">
            <v>10.5</v>
          </cell>
          <cell r="AH29">
            <v>10.5</v>
          </cell>
          <cell r="AI29">
            <v>10.5</v>
          </cell>
          <cell r="AJ29">
            <v>0</v>
          </cell>
          <cell r="AK29">
            <v>193</v>
          </cell>
        </row>
        <row r="29">
          <cell r="AM29">
            <v>45758</v>
          </cell>
        </row>
        <row r="29">
          <cell r="AO29">
            <v>4</v>
          </cell>
        </row>
        <row r="29">
          <cell r="AQ29">
            <v>24.125</v>
          </cell>
          <cell r="AR29">
            <v>3474</v>
          </cell>
          <cell r="AS29">
            <v>4728.5</v>
          </cell>
          <cell r="AT29">
            <v>1254.5</v>
          </cell>
        </row>
        <row r="30">
          <cell r="D30" t="str">
            <v>朱孟希</v>
          </cell>
          <cell r="E30" t="str">
            <v>德顺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10.5</v>
          </cell>
          <cell r="R30">
            <v>10.5</v>
          </cell>
          <cell r="S30">
            <v>10.5</v>
          </cell>
          <cell r="T30">
            <v>10.5</v>
          </cell>
          <cell r="U30">
            <v>10.5</v>
          </cell>
          <cell r="V30">
            <v>10.5</v>
          </cell>
          <cell r="W30">
            <v>10.5</v>
          </cell>
          <cell r="X30">
            <v>10.5</v>
          </cell>
          <cell r="Y30">
            <v>10.5</v>
          </cell>
          <cell r="Z30">
            <v>10.5</v>
          </cell>
          <cell r="AA30">
            <v>10.5</v>
          </cell>
          <cell r="AB30">
            <v>10.5</v>
          </cell>
          <cell r="AC30">
            <v>10.5</v>
          </cell>
          <cell r="AD30">
            <v>10.5</v>
          </cell>
          <cell r="AE30">
            <v>10.5</v>
          </cell>
          <cell r="AF30">
            <v>10.5</v>
          </cell>
          <cell r="AG30">
            <v>10.5</v>
          </cell>
          <cell r="AH30">
            <v>10.5</v>
          </cell>
          <cell r="AI30">
            <v>10.5</v>
          </cell>
        </row>
        <row r="30">
          <cell r="AK30">
            <v>199.5</v>
          </cell>
        </row>
        <row r="30">
          <cell r="AM30">
            <v>45758</v>
          </cell>
        </row>
        <row r="30">
          <cell r="AQ30">
            <v>24.9375</v>
          </cell>
          <cell r="AR30">
            <v>3591</v>
          </cell>
          <cell r="AS30">
            <v>4887.75</v>
          </cell>
          <cell r="AT30">
            <v>1296.75</v>
          </cell>
        </row>
        <row r="31">
          <cell r="D31" t="str">
            <v>黎湘云</v>
          </cell>
          <cell r="E31" t="str">
            <v>德顺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10.5</v>
          </cell>
          <cell r="R31">
            <v>10.5</v>
          </cell>
          <cell r="S31">
            <v>10.5</v>
          </cell>
          <cell r="T31">
            <v>10.5</v>
          </cell>
          <cell r="U31">
            <v>10.5</v>
          </cell>
          <cell r="V31">
            <v>10.5</v>
          </cell>
          <cell r="W31">
            <v>10.5</v>
          </cell>
          <cell r="X31">
            <v>10.5</v>
          </cell>
          <cell r="Y31">
            <v>6.5</v>
          </cell>
          <cell r="Z31">
            <v>10.5</v>
          </cell>
          <cell r="AA31">
            <v>10.5</v>
          </cell>
          <cell r="AB31">
            <v>10.5</v>
          </cell>
          <cell r="AC31">
            <v>10.5</v>
          </cell>
          <cell r="AD31">
            <v>10.5</v>
          </cell>
          <cell r="AE31">
            <v>10.5</v>
          </cell>
          <cell r="AF31">
            <v>10.5</v>
          </cell>
          <cell r="AG31">
            <v>10.5</v>
          </cell>
          <cell r="AH31">
            <v>10.5</v>
          </cell>
          <cell r="AI31">
            <v>10.5</v>
          </cell>
        </row>
        <row r="31">
          <cell r="AK31">
            <v>195.5</v>
          </cell>
        </row>
        <row r="31">
          <cell r="AM31">
            <v>45758</v>
          </cell>
        </row>
        <row r="31">
          <cell r="AO31">
            <v>1</v>
          </cell>
        </row>
        <row r="31">
          <cell r="AQ31">
            <v>24.4375</v>
          </cell>
          <cell r="AR31">
            <v>3519</v>
          </cell>
          <cell r="AS31">
            <v>4789.75</v>
          </cell>
          <cell r="AT31">
            <v>1270.75</v>
          </cell>
        </row>
        <row r="32">
          <cell r="D32" t="str">
            <v>刘晓鹏</v>
          </cell>
          <cell r="E32" t="str">
            <v>德顺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10.5</v>
          </cell>
          <cell r="R32">
            <v>10.5</v>
          </cell>
          <cell r="S32">
            <v>10.5</v>
          </cell>
          <cell r="T32">
            <v>10.5</v>
          </cell>
          <cell r="U32">
            <v>10.5</v>
          </cell>
          <cell r="V32">
            <v>10.5</v>
          </cell>
          <cell r="W32">
            <v>10.5</v>
          </cell>
          <cell r="X32">
            <v>10.5</v>
          </cell>
          <cell r="Y32">
            <v>10.5</v>
          </cell>
          <cell r="Z32">
            <v>10.5</v>
          </cell>
          <cell r="AA32">
            <v>10.5</v>
          </cell>
          <cell r="AB32">
            <v>10.5</v>
          </cell>
          <cell r="AC32">
            <v>10.5</v>
          </cell>
          <cell r="AD32">
            <v>10.5</v>
          </cell>
          <cell r="AE32">
            <v>10.5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2">
          <cell r="AK32">
            <v>157.5</v>
          </cell>
        </row>
        <row r="32">
          <cell r="AM32">
            <v>45758</v>
          </cell>
          <cell r="AN32">
            <v>45773</v>
          </cell>
          <cell r="AO32">
            <v>1</v>
          </cell>
        </row>
        <row r="32">
          <cell r="AQ32">
            <v>19.6875</v>
          </cell>
          <cell r="AR32">
            <v>2835</v>
          </cell>
          <cell r="AS32">
            <v>3858.75</v>
          </cell>
          <cell r="AT32">
            <v>1023.75</v>
          </cell>
        </row>
        <row r="33">
          <cell r="D33" t="str">
            <v>刘金文</v>
          </cell>
          <cell r="E33" t="str">
            <v>德顺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10.5</v>
          </cell>
          <cell r="Q33">
            <v>10.5</v>
          </cell>
          <cell r="R33">
            <v>10.5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31.5</v>
          </cell>
        </row>
        <row r="33">
          <cell r="AM33">
            <v>45758</v>
          </cell>
        </row>
        <row r="33">
          <cell r="AQ33">
            <v>3.9375</v>
          </cell>
          <cell r="AR33">
            <v>567</v>
          </cell>
          <cell r="AS33">
            <v>771.75</v>
          </cell>
          <cell r="AT33">
            <v>204.75</v>
          </cell>
        </row>
        <row r="34">
          <cell r="D34" t="str">
            <v>李荣</v>
          </cell>
          <cell r="E34" t="str">
            <v>德顺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10.5</v>
          </cell>
          <cell r="Q34">
            <v>10.5</v>
          </cell>
          <cell r="R34">
            <v>10.5</v>
          </cell>
          <cell r="S34">
            <v>10.5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42</v>
          </cell>
        </row>
        <row r="34">
          <cell r="AM34">
            <v>45758</v>
          </cell>
          <cell r="AN34">
            <v>45761</v>
          </cell>
        </row>
        <row r="35">
          <cell r="D35" t="str">
            <v>陈章华</v>
          </cell>
          <cell r="E35" t="str">
            <v>德顺</v>
          </cell>
          <cell r="F35">
            <v>10.5</v>
          </cell>
          <cell r="G35">
            <v>10.5</v>
          </cell>
          <cell r="H35">
            <v>10.5</v>
          </cell>
          <cell r="I35">
            <v>0</v>
          </cell>
          <cell r="J35">
            <v>10.5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42</v>
          </cell>
        </row>
        <row r="35">
          <cell r="AM35">
            <v>45741</v>
          </cell>
          <cell r="AN35">
            <v>45752</v>
          </cell>
        </row>
        <row r="35">
          <cell r="AQ35">
            <v>5.25</v>
          </cell>
          <cell r="AR35">
            <v>756</v>
          </cell>
          <cell r="AS35">
            <v>1029</v>
          </cell>
          <cell r="AT35">
            <v>273</v>
          </cell>
        </row>
        <row r="36">
          <cell r="F36">
            <v>262.5</v>
          </cell>
          <cell r="G36">
            <v>239</v>
          </cell>
          <cell r="H36">
            <v>227</v>
          </cell>
          <cell r="I36">
            <v>0</v>
          </cell>
          <cell r="J36">
            <v>210</v>
          </cell>
          <cell r="K36">
            <v>189</v>
          </cell>
          <cell r="L36">
            <v>178.5</v>
          </cell>
          <cell r="M36">
            <v>185</v>
          </cell>
          <cell r="N36">
            <v>189</v>
          </cell>
          <cell r="O36">
            <v>199.5</v>
          </cell>
          <cell r="P36">
            <v>199.5</v>
          </cell>
          <cell r="Q36">
            <v>241.5</v>
          </cell>
          <cell r="R36">
            <v>224.5</v>
          </cell>
          <cell r="S36">
            <v>199.5</v>
          </cell>
          <cell r="T36">
            <v>175.5</v>
          </cell>
          <cell r="U36">
            <v>168</v>
          </cell>
          <cell r="V36">
            <v>172</v>
          </cell>
          <cell r="W36">
            <v>178.5</v>
          </cell>
          <cell r="X36">
            <v>189</v>
          </cell>
          <cell r="Y36">
            <v>195.5</v>
          </cell>
          <cell r="Z36">
            <v>210</v>
          </cell>
          <cell r="AA36">
            <v>210</v>
          </cell>
          <cell r="AB36">
            <v>210</v>
          </cell>
          <cell r="AC36">
            <v>189</v>
          </cell>
          <cell r="AD36">
            <v>199.5</v>
          </cell>
          <cell r="AE36">
            <v>210</v>
          </cell>
          <cell r="AF36">
            <v>182.5</v>
          </cell>
          <cell r="AG36">
            <v>189</v>
          </cell>
          <cell r="AH36">
            <v>199.5</v>
          </cell>
          <cell r="AI36">
            <v>199.5</v>
          </cell>
          <cell r="AJ36">
            <v>0</v>
          </cell>
          <cell r="AK36">
            <v>6189.5</v>
          </cell>
        </row>
        <row r="36">
          <cell r="AQ36">
            <v>773.6875</v>
          </cell>
          <cell r="AR36">
            <v>111411</v>
          </cell>
          <cell r="AS36">
            <v>151642.75</v>
          </cell>
          <cell r="AT36">
            <v>40231.75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姓名</v>
          </cell>
        </row>
        <row r="3">
          <cell r="L3" t="str">
            <v>劳务费用</v>
          </cell>
        </row>
        <row r="4">
          <cell r="C4" t="str">
            <v>陈元庆</v>
          </cell>
        </row>
        <row r="4">
          <cell r="L4">
            <v>7420.25</v>
          </cell>
        </row>
        <row r="5">
          <cell r="C5" t="str">
            <v>王伟</v>
          </cell>
        </row>
        <row r="5">
          <cell r="L5">
            <v>4611.7</v>
          </cell>
        </row>
        <row r="6">
          <cell r="C6" t="str">
            <v>袁建平</v>
          </cell>
        </row>
        <row r="6">
          <cell r="L6">
            <v>7422.08</v>
          </cell>
        </row>
        <row r="7">
          <cell r="C7" t="str">
            <v>戴新亮</v>
          </cell>
        </row>
        <row r="7">
          <cell r="L7">
            <v>6895.75</v>
          </cell>
        </row>
        <row r="8">
          <cell r="C8" t="str">
            <v>罗业勋</v>
          </cell>
        </row>
        <row r="8">
          <cell r="L8">
            <v>2560.62</v>
          </cell>
        </row>
        <row r="9">
          <cell r="C9" t="str">
            <v>陈德文</v>
          </cell>
        </row>
        <row r="9">
          <cell r="L9">
            <v>6668.5</v>
          </cell>
        </row>
        <row r="10">
          <cell r="C10" t="str">
            <v>修秀兰</v>
          </cell>
        </row>
        <row r="10">
          <cell r="L10">
            <v>7129.5</v>
          </cell>
        </row>
        <row r="11">
          <cell r="C11" t="str">
            <v>袁珊珊</v>
          </cell>
        </row>
        <row r="11">
          <cell r="L11">
            <v>6867.55</v>
          </cell>
        </row>
        <row r="12">
          <cell r="C12" t="str">
            <v>肖米溪</v>
          </cell>
        </row>
        <row r="12">
          <cell r="L12">
            <v>2315.25</v>
          </cell>
        </row>
        <row r="13">
          <cell r="C13" t="str">
            <v>汤子玉</v>
          </cell>
        </row>
        <row r="13">
          <cell r="L13">
            <v>2207.25</v>
          </cell>
        </row>
        <row r="14">
          <cell r="C14" t="str">
            <v>贺翌昴</v>
          </cell>
        </row>
        <row r="14">
          <cell r="L14">
            <v>6746.5</v>
          </cell>
        </row>
        <row r="15">
          <cell r="C15" t="str">
            <v>吴升黄</v>
          </cell>
        </row>
        <row r="15">
          <cell r="L15">
            <v>453.25</v>
          </cell>
        </row>
        <row r="16">
          <cell r="C16" t="str">
            <v>罗铁</v>
          </cell>
        </row>
        <row r="16">
          <cell r="L16">
            <v>7171</v>
          </cell>
        </row>
        <row r="17">
          <cell r="C17" t="str">
            <v>宋先锋</v>
          </cell>
        </row>
        <row r="17">
          <cell r="L17">
            <v>7168.17</v>
          </cell>
        </row>
        <row r="18">
          <cell r="C18" t="str">
            <v>彭洪准</v>
          </cell>
        </row>
        <row r="18">
          <cell r="L18">
            <v>7414.75</v>
          </cell>
        </row>
        <row r="19">
          <cell r="C19" t="str">
            <v>张立</v>
          </cell>
        </row>
        <row r="19">
          <cell r="L19">
            <v>2058</v>
          </cell>
        </row>
        <row r="20">
          <cell r="C20" t="str">
            <v>和佳兰</v>
          </cell>
        </row>
        <row r="20">
          <cell r="L20">
            <v>2315.25</v>
          </cell>
        </row>
        <row r="21">
          <cell r="C21" t="str">
            <v>王富民</v>
          </cell>
        </row>
        <row r="21">
          <cell r="L21">
            <v>6920.92</v>
          </cell>
        </row>
        <row r="22">
          <cell r="C22" t="str">
            <v>丁晓玲</v>
          </cell>
        </row>
        <row r="22">
          <cell r="L22">
            <v>6907.55</v>
          </cell>
        </row>
        <row r="23">
          <cell r="C23" t="str">
            <v>贺勇</v>
          </cell>
        </row>
        <row r="23">
          <cell r="L23">
            <v>3087</v>
          </cell>
        </row>
        <row r="24">
          <cell r="C24" t="str">
            <v>韩海</v>
          </cell>
        </row>
        <row r="24">
          <cell r="L24">
            <v>6827.75</v>
          </cell>
        </row>
        <row r="25">
          <cell r="C25" t="str">
            <v>雷成意</v>
          </cell>
        </row>
        <row r="25">
          <cell r="L25">
            <v>6945.75</v>
          </cell>
        </row>
        <row r="26">
          <cell r="C26" t="str">
            <v>陈君涛</v>
          </cell>
        </row>
        <row r="26">
          <cell r="L26">
            <v>771.75</v>
          </cell>
        </row>
        <row r="27">
          <cell r="C27" t="str">
            <v>袁建利</v>
          </cell>
        </row>
        <row r="27">
          <cell r="L27">
            <v>1029</v>
          </cell>
        </row>
        <row r="28">
          <cell r="C28" t="str">
            <v>刘军玲</v>
          </cell>
        </row>
        <row r="28">
          <cell r="L28">
            <v>5145</v>
          </cell>
        </row>
        <row r="29">
          <cell r="C29" t="str">
            <v>何杰</v>
          </cell>
        </row>
        <row r="29">
          <cell r="L29">
            <v>4868.95</v>
          </cell>
        </row>
        <row r="30">
          <cell r="C30" t="str">
            <v>张超锋</v>
          </cell>
        </row>
        <row r="30">
          <cell r="L30">
            <v>4688.5</v>
          </cell>
        </row>
        <row r="31">
          <cell r="C31" t="str">
            <v>朱孟希</v>
          </cell>
        </row>
        <row r="31">
          <cell r="L31">
            <v>4867.75</v>
          </cell>
        </row>
        <row r="32">
          <cell r="C32" t="str">
            <v>黎湘云</v>
          </cell>
        </row>
        <row r="32">
          <cell r="L32">
            <v>4779.75</v>
          </cell>
        </row>
        <row r="33">
          <cell r="C33" t="str">
            <v>刘晓鹏</v>
          </cell>
        </row>
        <row r="33">
          <cell r="L33">
            <v>3829.95</v>
          </cell>
        </row>
        <row r="34">
          <cell r="C34" t="str">
            <v>刘金文</v>
          </cell>
        </row>
        <row r="34">
          <cell r="L34">
            <v>771.75</v>
          </cell>
        </row>
        <row r="35">
          <cell r="C35" t="str">
            <v>李荣</v>
          </cell>
        </row>
        <row r="35">
          <cell r="L35">
            <v>1029</v>
          </cell>
        </row>
        <row r="36">
          <cell r="C36" t="str">
            <v>陈章华</v>
          </cell>
        </row>
        <row r="36">
          <cell r="L36">
            <v>1010.83</v>
          </cell>
        </row>
        <row r="37">
          <cell r="C37" t="str">
            <v>合计</v>
          </cell>
        </row>
        <row r="37">
          <cell r="L37">
            <v>150906.57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30</v>
          </cell>
        </row>
        <row r="43">
          <cell r="L43">
            <v>2</v>
          </cell>
        </row>
        <row r="44">
          <cell r="L44">
            <v>0</v>
          </cell>
        </row>
        <row r="45">
          <cell r="L45">
            <v>32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工会运动衫领取表"/>
      <sheetName val="Sheet2"/>
      <sheetName val="离职员工档案"/>
      <sheetName val="总装车间各班组人员名单"/>
      <sheetName val="办理银行卡名单"/>
      <sheetName val="在职员工花名册"/>
      <sheetName val="离职员工花名册"/>
      <sheetName val="小时工花名册"/>
      <sheetName val="小时工离职名单"/>
      <sheetName val="5月月报"/>
      <sheetName val="离职"/>
      <sheetName val="海纳川人资月报-2月在职"/>
      <sheetName val="海纳川人资月报-2月离职"/>
      <sheetName val="海纳川劳动合同履行情况季报-离职"/>
      <sheetName val="间接人员统计"/>
      <sheetName val="直接人员统计"/>
      <sheetName val="家属人员"/>
      <sheetName val="实习生"/>
      <sheetName val="实习生-离职"/>
      <sheetName val="支援人员信息"/>
      <sheetName val="7月份鑫起临时工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B4" t="str">
            <v>姓名</v>
          </cell>
          <cell r="C4" t="str">
            <v>工号</v>
          </cell>
          <cell r="D4" t="str">
            <v>直间接人员划分</v>
          </cell>
          <cell r="E4" t="str">
            <v>白领/蓝领</v>
          </cell>
          <cell r="F4" t="str">
            <v>部门</v>
          </cell>
          <cell r="G4" t="str">
            <v>科别</v>
          </cell>
          <cell r="H4" t="str">
            <v>职务</v>
          </cell>
          <cell r="I4" t="str">
            <v>工序</v>
          </cell>
          <cell r="J4" t="str">
            <v>职级</v>
          </cell>
          <cell r="K4" t="str">
            <v>是否关键岗</v>
          </cell>
          <cell r="L4" t="str">
            <v>入职日期</v>
          </cell>
          <cell r="M4" t="str">
            <v>转正日期</v>
          </cell>
          <cell r="N4" t="str">
            <v>参加工作时间</v>
          </cell>
          <cell r="O4" t="str">
            <v>工龄(年）</v>
          </cell>
          <cell r="P4" t="str">
            <v>司龄（年）</v>
          </cell>
          <cell r="Q4" t="str">
            <v>性别</v>
          </cell>
          <cell r="R4" t="str">
            <v>民族</v>
          </cell>
          <cell r="S4" t="str">
            <v>政治面貌</v>
          </cell>
          <cell r="T4" t="str">
            <v>退役军人</v>
          </cell>
          <cell r="U4" t="str">
            <v>婚姻状况</v>
          </cell>
          <cell r="V4" t="str">
            <v>出生日期</v>
          </cell>
          <cell r="W4" t="str">
            <v>年龄</v>
          </cell>
          <cell r="X4" t="str">
            <v>学历</v>
          </cell>
          <cell r="Y4" t="str">
            <v>学士学位</v>
          </cell>
          <cell r="Z4" t="str">
            <v>专业</v>
          </cell>
          <cell r="AA4" t="str">
            <v>毕业院校</v>
          </cell>
          <cell r="AB4" t="str">
            <v>毕业时间</v>
          </cell>
          <cell r="AC4" t="str">
            <v>学历类型</v>
          </cell>
          <cell r="AD4" t="str">
            <v>职称/技能等级</v>
          </cell>
          <cell r="AE4" t="str">
            <v>企业新型学徒制技能提升等级</v>
          </cell>
          <cell r="AF4" t="str">
            <v>身份证号码</v>
          </cell>
          <cell r="AG4" t="str">
            <v>联系方式</v>
          </cell>
          <cell r="AH4" t="str">
            <v>紧急联系人姓名</v>
          </cell>
          <cell r="AI4" t="str">
            <v>紧急联系方式</v>
          </cell>
          <cell r="AJ4" t="str">
            <v>电子邮箱</v>
          </cell>
          <cell r="AK4" t="str">
            <v>QQ或MSN</v>
          </cell>
          <cell r="AL4" t="str">
            <v>户籍地址</v>
          </cell>
          <cell r="AM4" t="str">
            <v>户口性质</v>
          </cell>
          <cell r="AN4" t="str">
            <v>现居住地址</v>
          </cell>
          <cell r="AO4" t="str">
            <v>合同起止日期</v>
          </cell>
          <cell r="AP4" t="str">
            <v>合同到期日期</v>
          </cell>
          <cell r="AQ4" t="str">
            <v>距离合同
到期天数</v>
          </cell>
          <cell r="AR4" t="str">
            <v>30</v>
          </cell>
          <cell r="AS4" t="str">
            <v>续签日期</v>
          </cell>
          <cell r="AT4" t="str">
            <v>合同类型</v>
          </cell>
          <cell r="AU4" t="str">
            <v>社保是否缴纳</v>
          </cell>
          <cell r="AV4" t="str">
            <v>社保卡号</v>
          </cell>
          <cell r="AW4" t="str">
            <v>档案编号</v>
          </cell>
          <cell r="AX4" t="str">
            <v>用工形式</v>
          </cell>
          <cell r="AY4" t="str">
            <v>用人单位</v>
          </cell>
          <cell r="AZ4" t="str">
            <v>招聘单位</v>
          </cell>
          <cell r="BA4" t="str">
            <v>考勤天数</v>
          </cell>
        </row>
        <row r="4">
          <cell r="BC4" t="str">
            <v>备注</v>
          </cell>
          <cell r="BD4" t="str">
            <v>人事档案梳理结果</v>
          </cell>
        </row>
        <row r="4">
          <cell r="BF4" t="str">
            <v>10.21寄送体检报告名单</v>
          </cell>
        </row>
        <row r="5">
          <cell r="B5" t="str">
            <v>刘东明</v>
          </cell>
        </row>
        <row r="5">
          <cell r="D5" t="str">
            <v>间接</v>
          </cell>
          <cell r="E5" t="str">
            <v>白领</v>
          </cell>
          <cell r="F5" t="str">
            <v>总经办</v>
          </cell>
          <cell r="G5" t="str">
            <v>总经办</v>
          </cell>
          <cell r="H5" t="str">
            <v>总经理</v>
          </cell>
        </row>
        <row r="5">
          <cell r="L5" t="str">
            <v>2024.05.16</v>
          </cell>
        </row>
        <row r="5">
          <cell r="AF5" t="str">
            <v>132526198111090000</v>
          </cell>
        </row>
        <row r="6">
          <cell r="B6" t="str">
            <v>卢中华</v>
          </cell>
          <cell r="C6">
            <v>139</v>
          </cell>
          <cell r="D6" t="str">
            <v>间接</v>
          </cell>
          <cell r="E6" t="str">
            <v>白领</v>
          </cell>
          <cell r="F6" t="str">
            <v>总经办</v>
          </cell>
          <cell r="G6" t="str">
            <v>总经办</v>
          </cell>
          <cell r="H6" t="str">
            <v>运营总监</v>
          </cell>
        </row>
        <row r="6">
          <cell r="J6" t="str">
            <v>总监级</v>
          </cell>
        </row>
        <row r="6">
          <cell r="L6">
            <v>42499</v>
          </cell>
          <cell r="M6">
            <v>42559</v>
          </cell>
          <cell r="N6">
            <v>38169</v>
          </cell>
          <cell r="O6">
            <v>20</v>
          </cell>
          <cell r="P6">
            <v>9</v>
          </cell>
          <cell r="Q6" t="str">
            <v>男</v>
          </cell>
          <cell r="R6" t="str">
            <v>汉</v>
          </cell>
          <cell r="S6" t="str">
            <v>中共预备党员</v>
          </cell>
          <cell r="T6" t="str">
            <v>否</v>
          </cell>
          <cell r="U6" t="str">
            <v>已婚</v>
          </cell>
          <cell r="V6" t="str">
            <v>1983-06-29</v>
          </cell>
          <cell r="W6">
            <v>41</v>
          </cell>
          <cell r="X6" t="str">
            <v>大专</v>
          </cell>
        </row>
        <row r="6">
          <cell r="Z6" t="str">
            <v>机械自动化</v>
          </cell>
          <cell r="AA6" t="str">
            <v>湘潭大学</v>
          </cell>
          <cell r="AB6">
            <v>38163</v>
          </cell>
          <cell r="AC6" t="str">
            <v>全日制</v>
          </cell>
          <cell r="AD6" t="str">
            <v>无</v>
          </cell>
        </row>
        <row r="6">
          <cell r="AF6" t="str">
            <v>430321198306291571</v>
          </cell>
          <cell r="AG6">
            <v>15673302568</v>
          </cell>
          <cell r="AH6" t="str">
            <v>卢新华</v>
          </cell>
          <cell r="AI6">
            <v>13357206967</v>
          </cell>
        </row>
        <row r="6">
          <cell r="AL6" t="str">
            <v>湖南省湘潭县云湖桥镇移山村茶元组277号</v>
          </cell>
          <cell r="AM6" t="str">
            <v>农村</v>
          </cell>
          <cell r="AN6" t="str">
            <v>湖南省湘潭县易俗河镇尚御尊城三期12栋6楼601号</v>
          </cell>
          <cell r="AO6" t="str">
            <v>2016.05.09-2018.05.08
2018.06.30-2021.06.29
2021.06.30-无固定期限</v>
          </cell>
          <cell r="AP6" t="str">
            <v>——</v>
          </cell>
          <cell r="AQ6" t="e">
            <v>#VALUE!</v>
          </cell>
          <cell r="AR6" t="e">
            <v>#VALUE!</v>
          </cell>
          <cell r="AS6">
            <v>44377</v>
          </cell>
          <cell r="AT6" t="str">
            <v>无固定期限</v>
          </cell>
          <cell r="AU6" t="str">
            <v>是</v>
          </cell>
          <cell r="AV6" t="str">
            <v>4302110000679347</v>
          </cell>
          <cell r="AW6" t="str">
            <v>ZZ-DA-0067</v>
          </cell>
          <cell r="AX6" t="str">
            <v>合同工</v>
          </cell>
          <cell r="AY6" t="str">
            <v>光华荣昌</v>
          </cell>
          <cell r="AZ6" t="str">
            <v>光华荣昌</v>
          </cell>
          <cell r="BA6">
            <v>24</v>
          </cell>
          <cell r="BB6">
            <v>0</v>
          </cell>
        </row>
        <row r="6">
          <cell r="BI6" t="e">
            <v>#N/A</v>
          </cell>
        </row>
        <row r="7">
          <cell r="B7" t="str">
            <v>曾琼</v>
          </cell>
          <cell r="C7">
            <v>18</v>
          </cell>
          <cell r="D7" t="str">
            <v>间接</v>
          </cell>
          <cell r="E7" t="str">
            <v>白领</v>
          </cell>
          <cell r="F7" t="str">
            <v>综合管理部</v>
          </cell>
          <cell r="G7" t="str">
            <v>综合管理部</v>
          </cell>
          <cell r="H7" t="str">
            <v>行政后勤</v>
          </cell>
        </row>
        <row r="7">
          <cell r="J7" t="str">
            <v>科级</v>
          </cell>
          <cell r="K7" t="str">
            <v>关键岗</v>
          </cell>
          <cell r="L7">
            <v>41940</v>
          </cell>
          <cell r="M7">
            <v>42122</v>
          </cell>
          <cell r="N7">
            <v>41821</v>
          </cell>
          <cell r="O7">
            <v>10</v>
          </cell>
          <cell r="P7">
            <v>10</v>
          </cell>
          <cell r="Q7" t="str">
            <v>女</v>
          </cell>
          <cell r="R7" t="str">
            <v>汉</v>
          </cell>
          <cell r="S7" t="str">
            <v>中共党员</v>
          </cell>
          <cell r="T7" t="str">
            <v>否</v>
          </cell>
          <cell r="U7" t="str">
            <v>已婚</v>
          </cell>
          <cell r="V7" t="str">
            <v>1991-10-09</v>
          </cell>
          <cell r="W7">
            <v>33</v>
          </cell>
          <cell r="X7" t="str">
            <v>本科</v>
          </cell>
          <cell r="Y7" t="str">
            <v>学士</v>
          </cell>
          <cell r="Z7" t="str">
            <v>交通运输(车辆方向）</v>
          </cell>
          <cell r="AA7" t="str">
            <v>中南林业科技大学</v>
          </cell>
          <cell r="AB7">
            <v>41815</v>
          </cell>
          <cell r="AC7" t="str">
            <v>全日制</v>
          </cell>
          <cell r="AD7" t="str">
            <v>无</v>
          </cell>
        </row>
        <row r="7">
          <cell r="AF7" t="str">
            <v>432524199110091427</v>
          </cell>
          <cell r="AG7">
            <v>15573332808</v>
          </cell>
          <cell r="AH7" t="str">
            <v>曾易中</v>
          </cell>
          <cell r="AI7">
            <v>15616364172</v>
          </cell>
          <cell r="AJ7" t="str">
            <v>952962978@qq.com</v>
          </cell>
          <cell r="AK7">
            <v>952962978</v>
          </cell>
          <cell r="AL7" t="str">
            <v>湖南省新化县维山乡官庄村第六村民小组011号</v>
          </cell>
          <cell r="AM7" t="str">
            <v>农村</v>
          </cell>
          <cell r="AN7" t="str">
            <v>湖南省株洲市天元区月塘小区2期4栋302号</v>
          </cell>
          <cell r="AO7" t="str">
            <v>2015.05.01-2017.04.30
2017.05.01-2020.04.30
2020.05.01-无固定期限</v>
          </cell>
          <cell r="AP7" t="str">
            <v>——</v>
          </cell>
          <cell r="AQ7" t="e">
            <v>#VALUE!</v>
          </cell>
          <cell r="AR7" t="e">
            <v>#VALUE!</v>
          </cell>
          <cell r="AS7">
            <v>43952</v>
          </cell>
          <cell r="AT7" t="str">
            <v>无固定期限</v>
          </cell>
          <cell r="AU7" t="str">
            <v>是</v>
          </cell>
          <cell r="AV7" t="str">
            <v>4302110000667407</v>
          </cell>
          <cell r="AW7" t="str">
            <v>ZZ-DA-0014</v>
          </cell>
          <cell r="AX7" t="str">
            <v>合同工</v>
          </cell>
          <cell r="AY7" t="str">
            <v>光华荣昌</v>
          </cell>
          <cell r="AZ7" t="str">
            <v>光华荣昌</v>
          </cell>
          <cell r="BA7">
            <v>19</v>
          </cell>
          <cell r="BB7">
            <v>0</v>
          </cell>
        </row>
        <row r="7">
          <cell r="BE7" t="str">
            <v>缺入职体检</v>
          </cell>
        </row>
        <row r="7">
          <cell r="BI7" t="e">
            <v>#N/A</v>
          </cell>
        </row>
        <row r="8">
          <cell r="B8" t="str">
            <v>陈子豪</v>
          </cell>
          <cell r="C8">
            <v>1212</v>
          </cell>
          <cell r="D8" t="str">
            <v>间接</v>
          </cell>
          <cell r="E8" t="str">
            <v>白领</v>
          </cell>
          <cell r="F8" t="str">
            <v>综合管理部</v>
          </cell>
          <cell r="G8" t="str">
            <v>综合管理部</v>
          </cell>
          <cell r="H8" t="str">
            <v>人力资源专员</v>
          </cell>
        </row>
        <row r="8">
          <cell r="L8">
            <v>44970</v>
          </cell>
          <cell r="M8">
            <v>45029</v>
          </cell>
          <cell r="N8">
            <v>42339</v>
          </cell>
          <cell r="O8">
            <v>9</v>
          </cell>
          <cell r="P8">
            <v>2</v>
          </cell>
          <cell r="Q8" t="str">
            <v>男</v>
          </cell>
          <cell r="R8" t="str">
            <v>汉</v>
          </cell>
          <cell r="S8" t="str">
            <v>群众</v>
          </cell>
          <cell r="T8" t="str">
            <v>否</v>
          </cell>
          <cell r="U8" t="str">
            <v>未婚</v>
          </cell>
          <cell r="V8" t="str">
            <v>1995-01-21</v>
          </cell>
          <cell r="W8">
            <v>30</v>
          </cell>
          <cell r="X8" t="str">
            <v>大专</v>
          </cell>
        </row>
        <row r="8">
          <cell r="Z8" t="str">
            <v>会计电算化</v>
          </cell>
          <cell r="AA8" t="str">
            <v>长沙航空职业技术学院</v>
          </cell>
          <cell r="AB8">
            <v>42185</v>
          </cell>
          <cell r="AC8" t="str">
            <v>全日制</v>
          </cell>
        </row>
        <row r="8">
          <cell r="AF8" t="str">
            <v>430224199501210034</v>
          </cell>
          <cell r="AG8">
            <v>15096399551</v>
          </cell>
          <cell r="AH8" t="str">
            <v>李岚</v>
          </cell>
          <cell r="AI8">
            <v>13974112190</v>
          </cell>
        </row>
        <row r="8">
          <cell r="AL8" t="str">
            <v>湖南省茶陵县云阳街道米水街九组</v>
          </cell>
          <cell r="AM8" t="str">
            <v>城镇</v>
          </cell>
          <cell r="AN8" t="str">
            <v>湖南省株洲市天元区恒大华府22栋903号</v>
          </cell>
          <cell r="AO8" t="str">
            <v>2023.02.13-2026.02.12</v>
          </cell>
          <cell r="AP8">
            <v>46065</v>
          </cell>
        </row>
        <row r="8">
          <cell r="AT8" t="str">
            <v>有固定期限</v>
          </cell>
          <cell r="AU8" t="str">
            <v>是</v>
          </cell>
        </row>
        <row r="8">
          <cell r="AW8" t="str">
            <v>ZZ-DA-0252</v>
          </cell>
          <cell r="AX8" t="str">
            <v>合同工</v>
          </cell>
          <cell r="AY8" t="str">
            <v>光华荣昌</v>
          </cell>
          <cell r="AZ8" t="str">
            <v>光华荣昌</v>
          </cell>
          <cell r="BA8">
            <v>19</v>
          </cell>
          <cell r="BB8">
            <v>0</v>
          </cell>
        </row>
        <row r="9">
          <cell r="B9" t="str">
            <v>黄清梅</v>
          </cell>
          <cell r="C9">
            <v>21</v>
          </cell>
          <cell r="D9" t="str">
            <v>间接</v>
          </cell>
          <cell r="E9" t="str">
            <v>蓝领</v>
          </cell>
          <cell r="F9" t="str">
            <v>综合管理部</v>
          </cell>
          <cell r="G9" t="str">
            <v>综合管理部</v>
          </cell>
          <cell r="H9" t="str">
            <v>保洁员</v>
          </cell>
        </row>
        <row r="9">
          <cell r="L9">
            <v>41197</v>
          </cell>
          <cell r="M9">
            <v>41227</v>
          </cell>
          <cell r="N9">
            <v>30682</v>
          </cell>
          <cell r="O9">
            <v>41</v>
          </cell>
          <cell r="P9">
            <v>12</v>
          </cell>
          <cell r="Q9" t="str">
            <v>女</v>
          </cell>
          <cell r="R9" t="str">
            <v>汉</v>
          </cell>
          <cell r="S9" t="str">
            <v>群众</v>
          </cell>
          <cell r="T9" t="str">
            <v>否</v>
          </cell>
          <cell r="U9" t="str">
            <v>已婚</v>
          </cell>
          <cell r="V9" t="str">
            <v>1967-12-02</v>
          </cell>
          <cell r="W9">
            <v>57</v>
          </cell>
          <cell r="X9" t="str">
            <v>初中</v>
          </cell>
        </row>
        <row r="9">
          <cell r="AD9" t="str">
            <v>无</v>
          </cell>
        </row>
        <row r="9">
          <cell r="AF9" t="str">
            <v>430221196712026824</v>
          </cell>
          <cell r="AG9">
            <v>18273359612</v>
          </cell>
          <cell r="AH9" t="str">
            <v>陈建国</v>
          </cell>
          <cell r="AI9">
            <v>13874166657</v>
          </cell>
        </row>
        <row r="9">
          <cell r="AL9" t="str">
            <v>湖南省株洲市天元区马家河镇月塘社区月塘08号</v>
          </cell>
          <cell r="AM9" t="str">
            <v>农村</v>
          </cell>
          <cell r="AN9" t="str">
            <v>湖南省株洲市天元区马家河目圹村目圹组</v>
          </cell>
          <cell r="AO9" t="str">
            <v>2020.04.07-2021.04.06
2021.04.07-2022.04.06  2022.04.07-2025.04.06</v>
          </cell>
          <cell r="AP9">
            <v>45753</v>
          </cell>
          <cell r="AQ9">
            <v>-70</v>
          </cell>
          <cell r="AR9">
            <v>0</v>
          </cell>
        </row>
        <row r="9">
          <cell r="AT9" t="str">
            <v>临时返聘</v>
          </cell>
          <cell r="AU9" t="str">
            <v>否</v>
          </cell>
        </row>
        <row r="9">
          <cell r="AX9" t="str">
            <v>劳务工</v>
          </cell>
          <cell r="AY9" t="str">
            <v>湖南鑫起</v>
          </cell>
          <cell r="AZ9" t="str">
            <v>光华荣昌</v>
          </cell>
          <cell r="BA9">
            <v>26.5</v>
          </cell>
          <cell r="BB9">
            <v>0</v>
          </cell>
        </row>
        <row r="9">
          <cell r="BI9" t="e">
            <v>#N/A</v>
          </cell>
        </row>
        <row r="10">
          <cell r="B10" t="str">
            <v>李开阳</v>
          </cell>
          <cell r="C10">
            <v>11</v>
          </cell>
          <cell r="D10" t="str">
            <v>间接</v>
          </cell>
          <cell r="E10" t="str">
            <v>白领</v>
          </cell>
          <cell r="F10" t="str">
            <v>财务管理部</v>
          </cell>
          <cell r="G10" t="str">
            <v>财务管理部</v>
          </cell>
          <cell r="H10" t="str">
            <v>部长</v>
          </cell>
        </row>
        <row r="10">
          <cell r="J10" t="str">
            <v>部级</v>
          </cell>
          <cell r="K10" t="str">
            <v>关键岗</v>
          </cell>
          <cell r="L10">
            <v>41131</v>
          </cell>
          <cell r="M10">
            <v>38595</v>
          </cell>
          <cell r="N10">
            <v>31229</v>
          </cell>
          <cell r="O10">
            <v>39</v>
          </cell>
          <cell r="P10">
            <v>12</v>
          </cell>
          <cell r="Q10" t="str">
            <v>男</v>
          </cell>
          <cell r="R10" t="str">
            <v>汉</v>
          </cell>
          <cell r="S10" t="str">
            <v>群众</v>
          </cell>
          <cell r="T10" t="str">
            <v>否</v>
          </cell>
          <cell r="U10" t="str">
            <v>已婚</v>
          </cell>
          <cell r="V10" t="str">
            <v>1964-07-20</v>
          </cell>
          <cell r="W10">
            <v>60</v>
          </cell>
          <cell r="X10" t="str">
            <v>大专</v>
          </cell>
        </row>
        <row r="10">
          <cell r="Z10" t="str">
            <v>会计</v>
          </cell>
          <cell r="AA10" t="str">
            <v>湖北省经济管理干部学院</v>
          </cell>
        </row>
        <row r="10">
          <cell r="AD10" t="str">
            <v>无</v>
          </cell>
        </row>
        <row r="10">
          <cell r="AF10" t="str">
            <v>422426196407203858</v>
          </cell>
          <cell r="AG10">
            <v>18673399359</v>
          </cell>
          <cell r="AH10" t="str">
            <v>黎珍秀</v>
          </cell>
          <cell r="AI10">
            <v>18672559031</v>
          </cell>
        </row>
        <row r="10">
          <cell r="AL10" t="str">
            <v>湖北省洪湖市新堤街道玉沙路30号-28</v>
          </cell>
          <cell r="AM10" t="str">
            <v>城镇</v>
          </cell>
          <cell r="AN10" t="str">
            <v>湖南省株洲市天元区月塘小区二期9栋305号</v>
          </cell>
          <cell r="AO10" t="str">
            <v>2012.08.10-2014.08.09
2014.08.10-2018.08.09
2018.08.09-无固定期限</v>
          </cell>
          <cell r="AP10" t="str">
            <v>——</v>
          </cell>
          <cell r="AQ10" t="e">
            <v>#VALUE!</v>
          </cell>
          <cell r="AR10" t="e">
            <v>#VALUE!</v>
          </cell>
          <cell r="AS10">
            <v>43321</v>
          </cell>
          <cell r="AT10" t="str">
            <v>无固定期限</v>
          </cell>
          <cell r="AU10" t="str">
            <v>是</v>
          </cell>
          <cell r="AV10" t="str">
            <v>4302110000710323</v>
          </cell>
          <cell r="AW10" t="str">
            <v>ZZ-DA-0007</v>
          </cell>
          <cell r="AX10" t="str">
            <v>合同工</v>
          </cell>
          <cell r="AY10" t="str">
            <v>光华荣昌</v>
          </cell>
          <cell r="AZ10" t="str">
            <v>光华荣昌</v>
          </cell>
          <cell r="BA10">
            <v>19</v>
          </cell>
          <cell r="BB10">
            <v>0</v>
          </cell>
        </row>
        <row r="10">
          <cell r="BD10" t="str">
            <v>缺人事档案（纸质登记表）、员工档案目录及学历证明</v>
          </cell>
          <cell r="BE10" t="str">
            <v>缺入职体检</v>
          </cell>
        </row>
        <row r="10">
          <cell r="BI10" t="e">
            <v>#N/A</v>
          </cell>
        </row>
        <row r="11">
          <cell r="B11" t="str">
            <v>刘心</v>
          </cell>
          <cell r="C11">
            <v>13</v>
          </cell>
          <cell r="D11" t="str">
            <v>间接</v>
          </cell>
          <cell r="E11" t="str">
            <v>白领</v>
          </cell>
          <cell r="F11" t="str">
            <v>财务管理部</v>
          </cell>
          <cell r="G11" t="str">
            <v>财务管理部</v>
          </cell>
          <cell r="H11" t="str">
            <v>总账税务会计</v>
          </cell>
        </row>
        <row r="11">
          <cell r="K11" t="str">
            <v>关键岗</v>
          </cell>
          <cell r="L11">
            <v>41730</v>
          </cell>
          <cell r="M11">
            <v>41821</v>
          </cell>
          <cell r="N11">
            <v>39630</v>
          </cell>
          <cell r="O11">
            <v>16</v>
          </cell>
          <cell r="P11">
            <v>11</v>
          </cell>
          <cell r="Q11" t="str">
            <v>女</v>
          </cell>
          <cell r="R11" t="str">
            <v>汉</v>
          </cell>
          <cell r="S11" t="str">
            <v>群众</v>
          </cell>
          <cell r="T11" t="str">
            <v>否</v>
          </cell>
          <cell r="U11" t="str">
            <v>已婚</v>
          </cell>
          <cell r="V11" t="str">
            <v>1985-10-20</v>
          </cell>
          <cell r="W11">
            <v>39</v>
          </cell>
          <cell r="X11" t="str">
            <v>本科</v>
          </cell>
          <cell r="Y11" t="str">
            <v>学士</v>
          </cell>
          <cell r="Z11" t="str">
            <v>会计学</v>
          </cell>
          <cell r="AA11" t="str">
            <v>南华大学</v>
          </cell>
          <cell r="AB11">
            <v>39629</v>
          </cell>
          <cell r="AC11" t="str">
            <v>全日制</v>
          </cell>
          <cell r="AD11" t="str">
            <v>中级会计</v>
          </cell>
        </row>
        <row r="11">
          <cell r="AF11" t="str">
            <v>430702198510205223</v>
          </cell>
          <cell r="AG11">
            <v>15573332337</v>
          </cell>
          <cell r="AH11" t="str">
            <v>易利平</v>
          </cell>
          <cell r="AI11">
            <v>18173317128</v>
          </cell>
          <cell r="AJ11" t="str">
            <v>shineblue-esther@163.com</v>
          </cell>
          <cell r="AK11">
            <v>258279008</v>
          </cell>
          <cell r="AL11" t="str">
            <v>湖南省株洲市天元区尚格天香国舍21栋402号</v>
          </cell>
          <cell r="AM11" t="str">
            <v>城镇</v>
          </cell>
          <cell r="AN11" t="str">
            <v>湖南省株洲市天元区尚格名城天香国舍21栋402号</v>
          </cell>
          <cell r="AO11" t="str">
            <v>2015.02.05-2017.02.04
2017.02.05-2020.02.04
2020.02.05-无固定期限</v>
          </cell>
          <cell r="AP11" t="str">
            <v>——</v>
          </cell>
          <cell r="AQ11" t="e">
            <v>#VALUE!</v>
          </cell>
          <cell r="AR11" t="e">
            <v>#VALUE!</v>
          </cell>
          <cell r="AS11">
            <v>43866</v>
          </cell>
          <cell r="AT11" t="str">
            <v>无固定期限</v>
          </cell>
          <cell r="AU11" t="str">
            <v>是</v>
          </cell>
          <cell r="AV11" t="str">
            <v>4302110000666488</v>
          </cell>
          <cell r="AW11" t="str">
            <v>ZZ-DA-0009</v>
          </cell>
          <cell r="AX11" t="str">
            <v>合同工</v>
          </cell>
          <cell r="AY11" t="str">
            <v>光华荣昌</v>
          </cell>
          <cell r="AZ11" t="str">
            <v>光华荣昌</v>
          </cell>
          <cell r="BA11">
            <v>19</v>
          </cell>
          <cell r="BB11">
            <v>0</v>
          </cell>
          <cell r="BC11" t="str">
            <v>中级工</v>
          </cell>
        </row>
        <row r="11">
          <cell r="BI11" t="e">
            <v>#N/A</v>
          </cell>
        </row>
        <row r="12">
          <cell r="B12" t="str">
            <v>易兰</v>
          </cell>
          <cell r="C12">
            <v>548</v>
          </cell>
          <cell r="D12" t="str">
            <v>间接</v>
          </cell>
          <cell r="E12" t="str">
            <v>白领</v>
          </cell>
          <cell r="F12" t="str">
            <v>财务管理部</v>
          </cell>
          <cell r="G12" t="str">
            <v>财务管理部</v>
          </cell>
          <cell r="H12" t="str">
            <v>资金专员</v>
          </cell>
        </row>
        <row r="12">
          <cell r="J12" t="str">
            <v>主管</v>
          </cell>
          <cell r="K12" t="str">
            <v>关键岗</v>
          </cell>
          <cell r="L12">
            <v>42900</v>
          </cell>
          <cell r="M12">
            <v>42971</v>
          </cell>
          <cell r="N12">
            <v>37803</v>
          </cell>
          <cell r="O12">
            <v>21</v>
          </cell>
          <cell r="P12">
            <v>8</v>
          </cell>
          <cell r="Q12" t="str">
            <v>女</v>
          </cell>
          <cell r="R12" t="str">
            <v>汉</v>
          </cell>
          <cell r="S12" t="str">
            <v>群众</v>
          </cell>
          <cell r="T12" t="str">
            <v>否</v>
          </cell>
          <cell r="U12" t="str">
            <v>已婚</v>
          </cell>
          <cell r="V12" t="str">
            <v>1983-04-10</v>
          </cell>
          <cell r="W12">
            <v>42</v>
          </cell>
          <cell r="X12" t="str">
            <v>大专</v>
          </cell>
        </row>
        <row r="12">
          <cell r="Z12" t="str">
            <v>电子商务</v>
          </cell>
          <cell r="AA12" t="str">
            <v>湖南省株洲市职工大学</v>
          </cell>
          <cell r="AB12">
            <v>38533</v>
          </cell>
          <cell r="AC12" t="str">
            <v>成考</v>
          </cell>
          <cell r="AD12" t="str">
            <v>无</v>
          </cell>
        </row>
        <row r="12">
          <cell r="AF12" t="str">
            <v>430203198304104025</v>
          </cell>
          <cell r="AG12">
            <v>13787834966</v>
          </cell>
          <cell r="AH12" t="str">
            <v>张志</v>
          </cell>
          <cell r="AI12">
            <v>13975318246</v>
          </cell>
          <cell r="AJ12" t="str">
            <v>772587061@qq.com</v>
          </cell>
          <cell r="AK12">
            <v>772587061</v>
          </cell>
          <cell r="AL12" t="str">
            <v>湖南省株洲市石峰区井龙街道办事处郭家塘村雷家冲组41号</v>
          </cell>
          <cell r="AM12" t="str">
            <v>城镇</v>
          </cell>
          <cell r="AN12" t="str">
            <v>湖南省株洲石峰区湘天桥花果山私房</v>
          </cell>
          <cell r="AO12" t="str">
            <v>2017.06.14-2020.06.13
2020.06.14-2023.06.13  2023.06.14-2026.06.13</v>
          </cell>
          <cell r="AP12">
            <v>46186</v>
          </cell>
          <cell r="AQ12">
            <v>363</v>
          </cell>
          <cell r="AR12">
            <v>1</v>
          </cell>
          <cell r="AS12">
            <v>43996</v>
          </cell>
          <cell r="AT12" t="str">
            <v>有固定期限</v>
          </cell>
          <cell r="AU12" t="str">
            <v>是</v>
          </cell>
          <cell r="AV12" t="str">
            <v>4302110000683718</v>
          </cell>
          <cell r="AW12" t="str">
            <v>ZZ-DA-0213</v>
          </cell>
          <cell r="AX12" t="str">
            <v>合同工</v>
          </cell>
          <cell r="AY12" t="str">
            <v>光华荣昌</v>
          </cell>
          <cell r="AZ12" t="str">
            <v>光华荣昌</v>
          </cell>
          <cell r="BA12">
            <v>13</v>
          </cell>
          <cell r="BB12">
            <v>0</v>
          </cell>
        </row>
        <row r="12">
          <cell r="BI12" t="e">
            <v>#N/A</v>
          </cell>
        </row>
        <row r="13">
          <cell r="B13" t="str">
            <v>肖玲</v>
          </cell>
          <cell r="C13">
            <v>866</v>
          </cell>
          <cell r="D13" t="str">
            <v>间接</v>
          </cell>
          <cell r="E13" t="str">
            <v>白领</v>
          </cell>
          <cell r="F13" t="str">
            <v>市场营销部</v>
          </cell>
        </row>
        <row r="13">
          <cell r="H13" t="str">
            <v>销售统计</v>
          </cell>
        </row>
        <row r="13">
          <cell r="K13" t="str">
            <v>关键岗</v>
          </cell>
          <cell r="L13">
            <v>43698</v>
          </cell>
          <cell r="M13">
            <v>43758</v>
          </cell>
          <cell r="N13">
            <v>41426</v>
          </cell>
          <cell r="O13">
            <v>12</v>
          </cell>
          <cell r="P13">
            <v>5</v>
          </cell>
          <cell r="Q13" t="str">
            <v>女</v>
          </cell>
          <cell r="R13" t="str">
            <v>汉</v>
          </cell>
          <cell r="S13" t="str">
            <v>群众</v>
          </cell>
          <cell r="T13" t="str">
            <v>否</v>
          </cell>
          <cell r="U13" t="str">
            <v>已婚</v>
          </cell>
          <cell r="V13" t="str">
            <v>1991-08-06</v>
          </cell>
          <cell r="W13">
            <v>33</v>
          </cell>
          <cell r="X13" t="str">
            <v>本科</v>
          </cell>
          <cell r="Y13" t="str">
            <v>学士</v>
          </cell>
          <cell r="Z13" t="str">
            <v>材料成型及控制工程</v>
          </cell>
          <cell r="AA13" t="str">
            <v>湖南工学院</v>
          </cell>
          <cell r="AB13">
            <v>41453</v>
          </cell>
          <cell r="AC13" t="str">
            <v>全日制</v>
          </cell>
          <cell r="AD13" t="str">
            <v>三级/高级技能</v>
          </cell>
        </row>
        <row r="13">
          <cell r="AF13" t="str">
            <v>431123199108060024</v>
          </cell>
          <cell r="AG13">
            <v>18273299614</v>
          </cell>
          <cell r="AH13" t="str">
            <v>罗国彪</v>
          </cell>
          <cell r="AI13">
            <v>18873317967</v>
          </cell>
          <cell r="AJ13" t="str">
            <v>249479982@qq.com</v>
          </cell>
          <cell r="AK13">
            <v>249479982</v>
          </cell>
          <cell r="AL13" t="str">
            <v>湖南省双牌县泷泊镇迎宾路7号</v>
          </cell>
          <cell r="AM13" t="str">
            <v>城镇</v>
          </cell>
          <cell r="AN13" t="str">
            <v>湖南省株洲市天元区美的城6栋1403号</v>
          </cell>
          <cell r="AO13" t="str">
            <v>2019.08.21-2022.08.20
2022.08.21-2025.08.20</v>
          </cell>
          <cell r="AP13">
            <v>45889</v>
          </cell>
          <cell r="AQ13">
            <v>66</v>
          </cell>
          <cell r="AR13">
            <v>1</v>
          </cell>
          <cell r="AS13">
            <v>45890</v>
          </cell>
          <cell r="AT13" t="str">
            <v>有固定期限</v>
          </cell>
          <cell r="AU13" t="str">
            <v>是</v>
          </cell>
          <cell r="AV13" t="str">
            <v>4302110000740577</v>
          </cell>
          <cell r="AW13" t="str">
            <v>ZZ-DA-0228</v>
          </cell>
          <cell r="AX13" t="str">
            <v>合同工</v>
          </cell>
          <cell r="AY13" t="str">
            <v>光华荣昌</v>
          </cell>
          <cell r="AZ13" t="str">
            <v>光华荣昌</v>
          </cell>
          <cell r="BA13">
            <v>19</v>
          </cell>
          <cell r="BB13">
            <v>0</v>
          </cell>
          <cell r="BC13" t="str">
            <v>高级工</v>
          </cell>
        </row>
        <row r="13">
          <cell r="BI13" t="e">
            <v>#N/A</v>
          </cell>
        </row>
        <row r="14">
          <cell r="B14" t="str">
            <v>伍赤诚</v>
          </cell>
          <cell r="C14">
            <v>927</v>
          </cell>
          <cell r="D14" t="str">
            <v>间接</v>
          </cell>
          <cell r="E14" t="str">
            <v>白领</v>
          </cell>
          <cell r="F14" t="str">
            <v>技术质量部</v>
          </cell>
          <cell r="G14" t="str">
            <v>质量管理</v>
          </cell>
          <cell r="H14" t="str">
            <v>质量工程师</v>
          </cell>
        </row>
        <row r="14">
          <cell r="K14" t="str">
            <v>关键岗</v>
          </cell>
          <cell r="L14">
            <v>43789</v>
          </cell>
          <cell r="M14">
            <v>43849</v>
          </cell>
          <cell r="N14">
            <v>43617</v>
          </cell>
          <cell r="O14">
            <v>6</v>
          </cell>
          <cell r="P14">
            <v>5</v>
          </cell>
          <cell r="Q14" t="str">
            <v>男</v>
          </cell>
          <cell r="R14" t="str">
            <v>汉</v>
          </cell>
          <cell r="S14" t="str">
            <v>群众</v>
          </cell>
          <cell r="T14" t="str">
            <v>否</v>
          </cell>
          <cell r="U14" t="str">
            <v>未婚</v>
          </cell>
          <cell r="V14" t="str">
            <v>1998-04-19</v>
          </cell>
          <cell r="W14">
            <v>27</v>
          </cell>
          <cell r="X14" t="str">
            <v>大专</v>
          </cell>
        </row>
        <row r="14">
          <cell r="Z14" t="str">
            <v>无人机技术</v>
          </cell>
          <cell r="AA14" t="str">
            <v>湖南国防科技职业技术学院</v>
          </cell>
          <cell r="AB14">
            <v>43646</v>
          </cell>
          <cell r="AC14" t="str">
            <v>全日制</v>
          </cell>
          <cell r="AD14" t="str">
            <v>四级/中级技能</v>
          </cell>
        </row>
        <row r="14">
          <cell r="AF14" t="str">
            <v>430321199804192212</v>
          </cell>
          <cell r="AG14">
            <v>15080791820</v>
          </cell>
          <cell r="AH14" t="str">
            <v>郭婷 </v>
          </cell>
          <cell r="AI14">
            <v>17373254998</v>
          </cell>
        </row>
        <row r="14">
          <cell r="AL14" t="str">
            <v>湖南省湘潭县云湖桥镇移山村凉山组231号</v>
          </cell>
          <cell r="AM14" t="str">
            <v>城镇</v>
          </cell>
          <cell r="AN14" t="str">
            <v>湖南省株洲市天元区栗雨街道办事处景园社区月塘二期11栋205号</v>
          </cell>
          <cell r="AO14" t="str">
            <v>2019.11.20-2022.11.19
2022.11.20-2025.11.19</v>
          </cell>
          <cell r="AP14">
            <v>45980</v>
          </cell>
          <cell r="AQ14">
            <v>157</v>
          </cell>
          <cell r="AR14">
            <v>1</v>
          </cell>
          <cell r="AS14">
            <v>45981</v>
          </cell>
          <cell r="AT14" t="str">
            <v>有固定期限</v>
          </cell>
          <cell r="AU14" t="str">
            <v>是</v>
          </cell>
          <cell r="AV14" t="str">
            <v>4302110000746428</v>
          </cell>
          <cell r="AW14" t="str">
            <v>ZZ-DA-0230</v>
          </cell>
          <cell r="AX14" t="str">
            <v>合同工</v>
          </cell>
          <cell r="AY14" t="str">
            <v>光华荣昌</v>
          </cell>
          <cell r="AZ14" t="str">
            <v>光华荣昌</v>
          </cell>
          <cell r="BA14">
            <v>23</v>
          </cell>
          <cell r="BB14">
            <v>0</v>
          </cell>
        </row>
        <row r="14">
          <cell r="BI14" t="e">
            <v>#N/A</v>
          </cell>
        </row>
        <row r="15">
          <cell r="B15" t="str">
            <v>贺王瑜</v>
          </cell>
          <cell r="C15">
            <v>64</v>
          </cell>
          <cell r="D15" t="str">
            <v>间接</v>
          </cell>
          <cell r="E15" t="str">
            <v>蓝领</v>
          </cell>
          <cell r="F15" t="str">
            <v>技术质量部</v>
          </cell>
          <cell r="G15" t="str">
            <v>质量管理</v>
          </cell>
          <cell r="H15" t="str">
            <v>总装检验员</v>
          </cell>
        </row>
        <row r="15">
          <cell r="K15" t="str">
            <v>关键岗</v>
          </cell>
          <cell r="L15">
            <v>41573</v>
          </cell>
          <cell r="M15">
            <v>41581</v>
          </cell>
          <cell r="N15">
            <v>32356</v>
          </cell>
          <cell r="O15">
            <v>36</v>
          </cell>
          <cell r="P15">
            <v>11</v>
          </cell>
          <cell r="Q15" t="str">
            <v>男</v>
          </cell>
          <cell r="R15" t="str">
            <v>汉</v>
          </cell>
          <cell r="S15" t="str">
            <v>群众</v>
          </cell>
          <cell r="T15" t="str">
            <v>否</v>
          </cell>
          <cell r="U15" t="str">
            <v>已婚</v>
          </cell>
          <cell r="V15" t="str">
            <v>1972-07-18</v>
          </cell>
          <cell r="W15">
            <v>52</v>
          </cell>
          <cell r="X15" t="str">
            <v>初中</v>
          </cell>
        </row>
        <row r="15">
          <cell r="AD15" t="str">
            <v>无</v>
          </cell>
          <cell r="AE15" t="str">
            <v>钳工中级</v>
          </cell>
          <cell r="AF15" t="str">
            <v>430203197207186036</v>
          </cell>
          <cell r="AG15" t="str">
            <v>18274205198</v>
          </cell>
          <cell r="AH15" t="str">
            <v>张慧敏</v>
          </cell>
          <cell r="AI15">
            <v>13973308783</v>
          </cell>
        </row>
        <row r="15">
          <cell r="AL15" t="str">
            <v>湖南省株洲市石峰区花果山村31栋304号</v>
          </cell>
          <cell r="AM15" t="str">
            <v>城镇</v>
          </cell>
          <cell r="AN15" t="str">
            <v>湖南省株洲市石峰区花果山村31栋304号</v>
          </cell>
          <cell r="AO15" t="str">
            <v>2016.1.4-2018.1.3
2018.01.04-2021.01.03
2021.01.04-无固定期限</v>
          </cell>
          <cell r="AP15" t="str">
            <v>——</v>
          </cell>
          <cell r="AQ15" t="e">
            <v>#VALUE!</v>
          </cell>
          <cell r="AR15" t="e">
            <v>#VALUE!</v>
          </cell>
          <cell r="AS15">
            <v>44200</v>
          </cell>
          <cell r="AT15" t="str">
            <v>无固定期限</v>
          </cell>
          <cell r="AU15" t="str">
            <v>是</v>
          </cell>
          <cell r="AV15" t="str">
            <v>4302110000678022</v>
          </cell>
          <cell r="AW15" t="str">
            <v>ZZ-DA-0026</v>
          </cell>
          <cell r="AX15" t="str">
            <v>合同工</v>
          </cell>
          <cell r="AY15" t="str">
            <v>光华荣昌</v>
          </cell>
          <cell r="AZ15" t="str">
            <v>光华荣昌</v>
          </cell>
          <cell r="BA15">
            <v>21</v>
          </cell>
          <cell r="BB15">
            <v>0</v>
          </cell>
        </row>
        <row r="15">
          <cell r="BE15" t="str">
            <v>缺入职体检</v>
          </cell>
        </row>
        <row r="15">
          <cell r="BI15" t="e">
            <v>#N/A</v>
          </cell>
        </row>
        <row r="16">
          <cell r="B16" t="str">
            <v>彭健</v>
          </cell>
          <cell r="C16">
            <v>301</v>
          </cell>
          <cell r="D16" t="str">
            <v>间接</v>
          </cell>
          <cell r="E16" t="str">
            <v>蓝领</v>
          </cell>
          <cell r="F16" t="str">
            <v>技术质量部</v>
          </cell>
          <cell r="G16" t="str">
            <v>质量管理</v>
          </cell>
          <cell r="H16" t="str">
            <v>发泡检验员</v>
          </cell>
        </row>
        <row r="16">
          <cell r="L16">
            <v>41701</v>
          </cell>
          <cell r="M16">
            <v>41732</v>
          </cell>
          <cell r="N16">
            <v>38899</v>
          </cell>
          <cell r="O16">
            <v>18</v>
          </cell>
          <cell r="P16">
            <v>11</v>
          </cell>
          <cell r="Q16" t="str">
            <v>男</v>
          </cell>
          <cell r="R16" t="str">
            <v>汉</v>
          </cell>
          <cell r="S16" t="str">
            <v>群众</v>
          </cell>
          <cell r="T16" t="str">
            <v>否</v>
          </cell>
          <cell r="U16" t="str">
            <v>已婚</v>
          </cell>
          <cell r="V16" t="str">
            <v>1987-12-01</v>
          </cell>
          <cell r="W16">
            <v>37</v>
          </cell>
          <cell r="X16" t="str">
            <v>中专</v>
          </cell>
        </row>
        <row r="16">
          <cell r="Z16" t="str">
            <v>电子</v>
          </cell>
          <cell r="AA16" t="str">
            <v>株洲市中等职业学校</v>
          </cell>
        </row>
        <row r="16">
          <cell r="AD16" t="str">
            <v>无</v>
          </cell>
          <cell r="AE16" t="str">
            <v>钳工中级</v>
          </cell>
          <cell r="AF16" t="str">
            <v>430281198712019195</v>
          </cell>
          <cell r="AG16">
            <v>15675387258</v>
          </cell>
          <cell r="AH16" t="str">
            <v>姜芝 </v>
          </cell>
          <cell r="AI16">
            <v>15074103558</v>
          </cell>
        </row>
        <row r="16">
          <cell r="AL16" t="str">
            <v>湖南省醴陵市国瓷街道办事处华塘村楼上组160号</v>
          </cell>
          <cell r="AM16" t="str">
            <v>农村</v>
          </cell>
          <cell r="AN16" t="str">
            <v>湖南省株洲市天元区月塘小区2期13栋504室</v>
          </cell>
          <cell r="AO16" t="str">
            <v>2016.6.1-2018.5.31
2018.06.01-2021.05.31
2021.05.01-无固定期限</v>
          </cell>
          <cell r="AP16" t="str">
            <v>——</v>
          </cell>
          <cell r="AQ16" t="e">
            <v>#VALUE!</v>
          </cell>
          <cell r="AR16" t="e">
            <v>#VALUE!</v>
          </cell>
          <cell r="AS16">
            <v>44348</v>
          </cell>
          <cell r="AT16" t="str">
            <v>无固定期限</v>
          </cell>
          <cell r="AU16" t="str">
            <v>是</v>
          </cell>
          <cell r="AV16" t="str">
            <v>4302110000679346</v>
          </cell>
          <cell r="AW16" t="str">
            <v>ZZ-DA-0178</v>
          </cell>
          <cell r="AX16" t="str">
            <v>合同工</v>
          </cell>
          <cell r="AY16" t="str">
            <v>光华荣昌</v>
          </cell>
          <cell r="AZ16" t="str">
            <v>光华荣昌</v>
          </cell>
          <cell r="BA16">
            <v>27</v>
          </cell>
          <cell r="BB16">
            <v>0</v>
          </cell>
        </row>
        <row r="16">
          <cell r="BE16" t="str">
            <v>缺入职体检（劳务工转入）、学历证（找不到）</v>
          </cell>
        </row>
        <row r="16">
          <cell r="BI16" t="e">
            <v>#N/A</v>
          </cell>
        </row>
        <row r="17">
          <cell r="B17" t="str">
            <v>李需</v>
          </cell>
          <cell r="C17">
            <v>24102501</v>
          </cell>
          <cell r="D17" t="str">
            <v>间接</v>
          </cell>
          <cell r="E17" t="str">
            <v>蓝领</v>
          </cell>
          <cell r="F17" t="str">
            <v>技术质量部</v>
          </cell>
          <cell r="G17" t="str">
            <v>质量管理</v>
          </cell>
          <cell r="H17" t="str">
            <v>发泡检验员</v>
          </cell>
        </row>
        <row r="17">
          <cell r="L17">
            <v>45591</v>
          </cell>
        </row>
        <row r="17">
          <cell r="Q17" t="str">
            <v>女</v>
          </cell>
          <cell r="R17" t="str">
            <v>汉</v>
          </cell>
          <cell r="S17" t="str">
            <v>群众</v>
          </cell>
          <cell r="T17" t="str">
            <v>否</v>
          </cell>
          <cell r="U17" t="str">
            <v>已婚</v>
          </cell>
          <cell r="V17">
            <v>31698</v>
          </cell>
          <cell r="W17">
            <v>38</v>
          </cell>
          <cell r="X17" t="str">
            <v>大专</v>
          </cell>
        </row>
        <row r="17">
          <cell r="Z17" t="str">
            <v>工商企业管理</v>
          </cell>
          <cell r="AA17" t="str">
            <v>衡阳工商企业管理学院</v>
          </cell>
        </row>
        <row r="17">
          <cell r="AF17" t="str">
            <v>430281198610134520</v>
          </cell>
          <cell r="AG17">
            <v>19198287367</v>
          </cell>
          <cell r="AH17" t="str">
            <v>齐辉</v>
          </cell>
          <cell r="AI17">
            <v>17367227367</v>
          </cell>
        </row>
        <row r="17">
          <cell r="AL17" t="str">
            <v>湖南省醴陵市左权镇</v>
          </cell>
          <cell r="AM17" t="str">
            <v>农村</v>
          </cell>
          <cell r="AN17" t="str">
            <v>湖南省湘潭市易俗河镇</v>
          </cell>
        </row>
        <row r="17">
          <cell r="AU17" t="str">
            <v>是</v>
          </cell>
        </row>
        <row r="17">
          <cell r="AX17" t="str">
            <v>劳务工</v>
          </cell>
          <cell r="AY17" t="str">
            <v>光华荣昌</v>
          </cell>
          <cell r="AZ17" t="str">
            <v>湖南诚展</v>
          </cell>
          <cell r="BA17">
            <v>29</v>
          </cell>
          <cell r="BB17">
            <v>0</v>
          </cell>
        </row>
        <row r="18">
          <cell r="B18" t="str">
            <v>赵五祥</v>
          </cell>
          <cell r="C18">
            <v>667</v>
          </cell>
          <cell r="D18" t="str">
            <v>间接</v>
          </cell>
          <cell r="E18" t="str">
            <v>白领</v>
          </cell>
          <cell r="F18" t="str">
            <v>市场营销部</v>
          </cell>
        </row>
        <row r="18">
          <cell r="H18" t="str">
            <v>销售服务经理</v>
          </cell>
        </row>
        <row r="18">
          <cell r="J18" t="str">
            <v>科级</v>
          </cell>
          <cell r="K18" t="str">
            <v>关键岗</v>
          </cell>
          <cell r="L18">
            <v>43290</v>
          </cell>
          <cell r="M18">
            <v>43351</v>
          </cell>
          <cell r="N18">
            <v>40360</v>
          </cell>
          <cell r="O18">
            <v>14</v>
          </cell>
          <cell r="P18">
            <v>6</v>
          </cell>
          <cell r="Q18" t="str">
            <v>男</v>
          </cell>
          <cell r="R18" t="str">
            <v>汉</v>
          </cell>
          <cell r="S18" t="str">
            <v>群众</v>
          </cell>
          <cell r="T18" t="str">
            <v>否</v>
          </cell>
          <cell r="U18" t="str">
            <v>已婚</v>
          </cell>
          <cell r="V18" t="str">
            <v>1991-05-29</v>
          </cell>
          <cell r="W18">
            <v>34</v>
          </cell>
          <cell r="X18" t="str">
            <v>高中</v>
          </cell>
        </row>
        <row r="18">
          <cell r="AA18" t="str">
            <v>娄底市第二中学</v>
          </cell>
        </row>
        <row r="18">
          <cell r="AD18" t="str">
            <v>五级/初级技能</v>
          </cell>
          <cell r="AE18" t="str">
            <v>物流中级</v>
          </cell>
          <cell r="AF18" t="str">
            <v>43252419910529545X</v>
          </cell>
          <cell r="AG18">
            <v>18670816385</v>
          </cell>
          <cell r="AH18" t="str">
            <v>邹彬彬</v>
          </cell>
          <cell r="AI18">
            <v>17673239367</v>
          </cell>
          <cell r="AJ18" t="str">
            <v>530443749@qq.com</v>
          </cell>
        </row>
        <row r="18">
          <cell r="AL18" t="str">
            <v>湖南省新化县游家镇岩石村第六村民小组7号</v>
          </cell>
          <cell r="AM18" t="str">
            <v>农村</v>
          </cell>
          <cell r="AN18" t="str">
            <v>湖南省株洲市天元区月塘小区13栋301号</v>
          </cell>
          <cell r="AO18" t="str">
            <v>2018.07.09-2021.07.08
2021.07.09-2024.07.08</v>
          </cell>
          <cell r="AP18">
            <v>45481</v>
          </cell>
          <cell r="AQ18">
            <v>-342</v>
          </cell>
          <cell r="AR18">
            <v>0</v>
          </cell>
          <cell r="AS18">
            <v>44385</v>
          </cell>
          <cell r="AT18" t="str">
            <v>有固定期限</v>
          </cell>
          <cell r="AU18" t="str">
            <v>是</v>
          </cell>
          <cell r="AV18" t="str">
            <v>4302110000711452</v>
          </cell>
          <cell r="AW18" t="str">
            <v>ZZ-DA-0223</v>
          </cell>
          <cell r="AX18" t="str">
            <v>合同工</v>
          </cell>
          <cell r="AY18" t="str">
            <v>光华荣昌</v>
          </cell>
          <cell r="AZ18" t="str">
            <v>光华荣昌</v>
          </cell>
          <cell r="BA18">
            <v>22</v>
          </cell>
          <cell r="BB18">
            <v>0</v>
          </cell>
        </row>
        <row r="18">
          <cell r="BI18" t="e">
            <v>#N/A</v>
          </cell>
        </row>
        <row r="19">
          <cell r="B19" t="str">
            <v>文洪亮</v>
          </cell>
          <cell r="C19">
            <v>84</v>
          </cell>
          <cell r="D19" t="str">
            <v>间接</v>
          </cell>
          <cell r="E19" t="str">
            <v>蓝领</v>
          </cell>
          <cell r="F19" t="str">
            <v>市场营销部</v>
          </cell>
          <cell r="G19" t="str">
            <v>服务科</v>
          </cell>
          <cell r="H19" t="str">
            <v>现场服务员</v>
          </cell>
        </row>
        <row r="19">
          <cell r="L19">
            <v>41286</v>
          </cell>
          <cell r="M19">
            <v>41345</v>
          </cell>
          <cell r="N19">
            <v>35977</v>
          </cell>
          <cell r="O19">
            <v>26</v>
          </cell>
          <cell r="P19">
            <v>12</v>
          </cell>
          <cell r="Q19" t="str">
            <v>男</v>
          </cell>
          <cell r="R19" t="str">
            <v>汉</v>
          </cell>
          <cell r="S19" t="str">
            <v>群众</v>
          </cell>
          <cell r="T19" t="str">
            <v>否</v>
          </cell>
          <cell r="U19" t="str">
            <v>已婚</v>
          </cell>
          <cell r="V19" t="str">
            <v>1979-11-28</v>
          </cell>
          <cell r="W19">
            <v>45</v>
          </cell>
          <cell r="X19" t="str">
            <v>高中</v>
          </cell>
        </row>
        <row r="19">
          <cell r="AA19" t="str">
            <v>株洲县三中</v>
          </cell>
        </row>
        <row r="19">
          <cell r="AD19" t="str">
            <v>无</v>
          </cell>
          <cell r="AE19" t="str">
            <v>物流中级</v>
          </cell>
          <cell r="AF19" t="str">
            <v>430221197911288119</v>
          </cell>
          <cell r="AG19">
            <v>18673399653</v>
          </cell>
          <cell r="AH19" t="str">
            <v>蒋君</v>
          </cell>
          <cell r="AI19">
            <v>15073389100</v>
          </cell>
        </row>
        <row r="19">
          <cell r="AK19">
            <v>437755762</v>
          </cell>
          <cell r="AL19" t="str">
            <v>湖南省株洲县王十万乡石龙村下洲组18号</v>
          </cell>
          <cell r="AM19" t="str">
            <v>农村</v>
          </cell>
          <cell r="AN19" t="str">
            <v>湖南省株洲县王十万乡石龙村下洲组18号</v>
          </cell>
          <cell r="AO19" t="str">
            <v>2016.2.1-2018.1.31
2018.02.01-2021.01.31
2021.02.01-无固定期限</v>
          </cell>
          <cell r="AP19" t="str">
            <v>——</v>
          </cell>
          <cell r="AQ19" t="e">
            <v>#VALUE!</v>
          </cell>
          <cell r="AR19" t="e">
            <v>#VALUE!</v>
          </cell>
          <cell r="AS19">
            <v>44228</v>
          </cell>
          <cell r="AT19" t="str">
            <v>无固定期限</v>
          </cell>
          <cell r="AU19" t="str">
            <v>是</v>
          </cell>
          <cell r="AV19" t="str">
            <v>4302110000678023</v>
          </cell>
          <cell r="AW19" t="str">
            <v>ZZ-DA-0042</v>
          </cell>
          <cell r="AX19" t="str">
            <v>合同工</v>
          </cell>
          <cell r="AY19" t="str">
            <v>光华荣昌</v>
          </cell>
          <cell r="AZ19" t="str">
            <v>光华荣昌</v>
          </cell>
          <cell r="BA19">
            <v>20</v>
          </cell>
          <cell r="BB19">
            <v>0</v>
          </cell>
        </row>
        <row r="19">
          <cell r="BI19" t="e">
            <v>#N/A</v>
          </cell>
        </row>
        <row r="20">
          <cell r="B20" t="str">
            <v>李松辉</v>
          </cell>
          <cell r="C20">
            <v>1226</v>
          </cell>
          <cell r="D20" t="str">
            <v>间接</v>
          </cell>
          <cell r="E20" t="str">
            <v>蓝领</v>
          </cell>
          <cell r="F20" t="str">
            <v>市场营销部</v>
          </cell>
          <cell r="G20" t="str">
            <v>服务科</v>
          </cell>
          <cell r="H20" t="str">
            <v>现场服务员</v>
          </cell>
        </row>
        <row r="20">
          <cell r="L20">
            <v>44994</v>
          </cell>
          <cell r="M20">
            <v>45024</v>
          </cell>
          <cell r="N20" t="str">
            <v>2023.03.09</v>
          </cell>
          <cell r="O20" t="e">
            <v>#VALUE!</v>
          </cell>
          <cell r="P20">
            <v>2</v>
          </cell>
          <cell r="Q20" t="str">
            <v>男</v>
          </cell>
          <cell r="R20" t="str">
            <v>汉</v>
          </cell>
          <cell r="S20" t="str">
            <v>群众</v>
          </cell>
          <cell r="T20" t="str">
            <v>否</v>
          </cell>
          <cell r="U20" t="str">
            <v>未婚</v>
          </cell>
          <cell r="V20" t="str">
            <v>2004-08-10</v>
          </cell>
          <cell r="W20">
            <v>20</v>
          </cell>
          <cell r="X20" t="str">
            <v>中专</v>
          </cell>
        </row>
        <row r="20">
          <cell r="AF20" t="str">
            <v>431322200408100673</v>
          </cell>
          <cell r="AG20">
            <v>15502551363</v>
          </cell>
          <cell r="AH20" t="str">
            <v>赵五祥</v>
          </cell>
          <cell r="AI20">
            <v>18373371656</v>
          </cell>
        </row>
        <row r="20">
          <cell r="AL20" t="str">
            <v>娄底市新化县江星园村</v>
          </cell>
          <cell r="AM20" t="str">
            <v>农村</v>
          </cell>
          <cell r="AN20" t="str">
            <v>湖南省株洲市天元区北京海纳川株洲公司宿舍209</v>
          </cell>
          <cell r="AO20" t="str">
            <v>2023.03.09-2026.03.08</v>
          </cell>
          <cell r="AP20">
            <v>46089</v>
          </cell>
          <cell r="AQ20">
            <v>266</v>
          </cell>
        </row>
        <row r="20">
          <cell r="AU20" t="str">
            <v>是</v>
          </cell>
        </row>
        <row r="20">
          <cell r="AX20" t="str">
            <v>劳务工</v>
          </cell>
          <cell r="AY20" t="str">
            <v>湖南鑫起</v>
          </cell>
          <cell r="AZ20" t="str">
            <v>光华荣昌</v>
          </cell>
          <cell r="BA20">
            <v>28</v>
          </cell>
          <cell r="BB20">
            <v>0</v>
          </cell>
        </row>
        <row r="21">
          <cell r="B21" t="str">
            <v>谭建文</v>
          </cell>
          <cell r="C21">
            <v>1290</v>
          </cell>
          <cell r="D21" t="str">
            <v>间接</v>
          </cell>
          <cell r="E21" t="str">
            <v>蓝领</v>
          </cell>
          <cell r="F21" t="str">
            <v>市场营销部</v>
          </cell>
          <cell r="G21" t="str">
            <v>服务科</v>
          </cell>
          <cell r="H21" t="str">
            <v>现场服务员</v>
          </cell>
        </row>
        <row r="21">
          <cell r="L21">
            <v>45231</v>
          </cell>
        </row>
        <row r="21">
          <cell r="Q21" t="str">
            <v>男</v>
          </cell>
          <cell r="R21" t="str">
            <v>汉</v>
          </cell>
          <cell r="S21" t="str">
            <v>群众</v>
          </cell>
          <cell r="T21" t="str">
            <v>否</v>
          </cell>
          <cell r="U21" t="str">
            <v>已婚</v>
          </cell>
          <cell r="V21">
            <v>30957</v>
          </cell>
          <cell r="W21">
            <v>40</v>
          </cell>
        </row>
        <row r="21">
          <cell r="AF21" t="str">
            <v>430102198410025513</v>
          </cell>
          <cell r="AG21">
            <v>13875816660</v>
          </cell>
          <cell r="AH21" t="str">
            <v>赵五祥</v>
          </cell>
          <cell r="AI21">
            <v>18373371656</v>
          </cell>
        </row>
        <row r="21">
          <cell r="AO21" t="str">
            <v>2023.11.01-2026.10.30</v>
          </cell>
          <cell r="AP21">
            <v>46325</v>
          </cell>
          <cell r="AQ21">
            <v>502</v>
          </cell>
        </row>
        <row r="21">
          <cell r="AU21" t="str">
            <v>是</v>
          </cell>
        </row>
        <row r="21">
          <cell r="AX21" t="str">
            <v>劳务工</v>
          </cell>
          <cell r="AY21" t="str">
            <v>诚展</v>
          </cell>
          <cell r="AZ21" t="str">
            <v>光华荣昌</v>
          </cell>
          <cell r="BA21">
            <v>20</v>
          </cell>
          <cell r="BB21" t="str">
            <v>长沙现服</v>
          </cell>
        </row>
        <row r="22">
          <cell r="B22" t="str">
            <v>黄龙</v>
          </cell>
          <cell r="C22">
            <v>24112609</v>
          </cell>
          <cell r="D22" t="str">
            <v>直接</v>
          </cell>
          <cell r="E22" t="str">
            <v>蓝领</v>
          </cell>
          <cell r="F22" t="str">
            <v>市场营销部</v>
          </cell>
          <cell r="G22" t="str">
            <v>服务科</v>
          </cell>
          <cell r="H22" t="str">
            <v>现场服务员</v>
          </cell>
        </row>
        <row r="22">
          <cell r="L22">
            <v>45727</v>
          </cell>
        </row>
        <row r="22">
          <cell r="Q22" t="str">
            <v>男</v>
          </cell>
          <cell r="R22" t="str">
            <v>汉</v>
          </cell>
          <cell r="S22" t="str">
            <v>群众</v>
          </cell>
          <cell r="T22" t="str">
            <v>否</v>
          </cell>
        </row>
        <row r="22">
          <cell r="V22" t="str">
            <v>1998/09/30</v>
          </cell>
          <cell r="W22">
            <v>26</v>
          </cell>
        </row>
        <row r="22">
          <cell r="AF22" t="str">
            <v>430304199809301776</v>
          </cell>
          <cell r="AG22">
            <v>18773221773</v>
          </cell>
        </row>
        <row r="22">
          <cell r="AX22" t="str">
            <v>合同工</v>
          </cell>
          <cell r="AY22" t="str">
            <v>光华荣昌</v>
          </cell>
          <cell r="AZ22" t="str">
            <v>光华荣昌</v>
          </cell>
          <cell r="BA22">
            <v>28</v>
          </cell>
          <cell r="BB22">
            <v>0</v>
          </cell>
        </row>
        <row r="23">
          <cell r="B23" t="str">
            <v>高万</v>
          </cell>
        </row>
        <row r="23">
          <cell r="D23" t="str">
            <v>间接</v>
          </cell>
          <cell r="E23" t="str">
            <v>蓝领</v>
          </cell>
          <cell r="F23" t="str">
            <v>市场营销部</v>
          </cell>
          <cell r="G23" t="str">
            <v>服务科</v>
          </cell>
          <cell r="H23" t="str">
            <v>现场服务员</v>
          </cell>
        </row>
        <row r="23">
          <cell r="L23">
            <v>45306</v>
          </cell>
        </row>
        <row r="23">
          <cell r="Q23" t="str">
            <v>男</v>
          </cell>
          <cell r="R23" t="str">
            <v>汉</v>
          </cell>
          <cell r="S23" t="str">
            <v>群众</v>
          </cell>
          <cell r="T23" t="str">
            <v>否</v>
          </cell>
          <cell r="U23" t="str">
            <v>未婚</v>
          </cell>
          <cell r="V23">
            <v>31354</v>
          </cell>
          <cell r="W23">
            <v>39</v>
          </cell>
        </row>
        <row r="23">
          <cell r="AF23" t="str">
            <v>430124198511037116</v>
          </cell>
          <cell r="AG23">
            <v>13125295909</v>
          </cell>
        </row>
        <row r="23">
          <cell r="AL23" t="str">
            <v>湖南省宁乡县朱良桥乡新颜村莲花塘组15号</v>
          </cell>
          <cell r="AM23" t="str">
            <v>农村</v>
          </cell>
          <cell r="AN23" t="str">
            <v>湖南省宁乡县朱良桥乡新颜村莲花塘组15号</v>
          </cell>
          <cell r="AO23" t="str">
            <v>2024.01.15-2027.01.14</v>
          </cell>
          <cell r="AP23">
            <v>46401</v>
          </cell>
          <cell r="AQ23">
            <v>578</v>
          </cell>
        </row>
        <row r="23">
          <cell r="AT23" t="str">
            <v>有固定期限</v>
          </cell>
          <cell r="AU23" t="str">
            <v>是</v>
          </cell>
        </row>
        <row r="23">
          <cell r="AX23" t="str">
            <v>合同工</v>
          </cell>
          <cell r="AY23" t="str">
            <v>光华荣昌</v>
          </cell>
          <cell r="AZ23" t="str">
            <v>光华荣昌</v>
          </cell>
          <cell r="BA23">
            <v>23</v>
          </cell>
          <cell r="BB23" t="str">
            <v>残疾人安置</v>
          </cell>
        </row>
        <row r="24">
          <cell r="B24" t="str">
            <v>李晶</v>
          </cell>
          <cell r="C24">
            <v>1202</v>
          </cell>
          <cell r="D24" t="str">
            <v>间接</v>
          </cell>
          <cell r="E24" t="str">
            <v>白领</v>
          </cell>
          <cell r="F24" t="str">
            <v>生产制造部</v>
          </cell>
          <cell r="G24" t="str">
            <v>采购执行</v>
          </cell>
          <cell r="H24" t="str">
            <v>采购计划员</v>
          </cell>
        </row>
        <row r="24">
          <cell r="L24">
            <v>44845</v>
          </cell>
          <cell r="M24">
            <v>44906</v>
          </cell>
          <cell r="N24">
            <v>40360</v>
          </cell>
          <cell r="O24">
            <v>14</v>
          </cell>
          <cell r="P24">
            <v>2</v>
          </cell>
          <cell r="Q24" t="str">
            <v>女</v>
          </cell>
          <cell r="R24" t="str">
            <v>汉</v>
          </cell>
          <cell r="S24" t="str">
            <v>群众</v>
          </cell>
          <cell r="T24" t="str">
            <v>否</v>
          </cell>
          <cell r="U24" t="str">
            <v>已婚</v>
          </cell>
          <cell r="V24" t="str">
            <v>1987-03-26</v>
          </cell>
          <cell r="W24">
            <v>38</v>
          </cell>
          <cell r="X24" t="str">
            <v>大专</v>
          </cell>
        </row>
        <row r="24">
          <cell r="Z24" t="str">
            <v>应用日语</v>
          </cell>
          <cell r="AA24" t="str">
            <v>长沙民政职业技术学院</v>
          </cell>
          <cell r="AB24">
            <v>39994</v>
          </cell>
        </row>
        <row r="24">
          <cell r="AD24" t="str">
            <v>助力物流师（初级）/秘书（涉外）/日本语能力认定书</v>
          </cell>
        </row>
        <row r="24">
          <cell r="AF24" t="str">
            <v>43022519870326004X</v>
          </cell>
          <cell r="AG24">
            <v>18075767587</v>
          </cell>
          <cell r="AH24" t="str">
            <v>冯亮</v>
          </cell>
          <cell r="AI24">
            <v>18075767586</v>
          </cell>
        </row>
        <row r="24">
          <cell r="AL24" t="str">
            <v>湖南省炎陵县霞阳镇禾仓源村李家02号</v>
          </cell>
          <cell r="AM24" t="str">
            <v>农村</v>
          </cell>
          <cell r="AN24" t="str">
            <v>湖南省株洲市天元区慧谷阳光小区15栋1008号</v>
          </cell>
          <cell r="AO24" t="str">
            <v>2022.10.11-2024.10.10</v>
          </cell>
          <cell r="AP24">
            <v>45575</v>
          </cell>
          <cell r="AQ24">
            <v>-248</v>
          </cell>
          <cell r="AR24">
            <v>0</v>
          </cell>
        </row>
        <row r="24">
          <cell r="AT24" t="str">
            <v>有固定期限</v>
          </cell>
          <cell r="AU24" t="str">
            <v>是</v>
          </cell>
        </row>
        <row r="24">
          <cell r="AW24" t="str">
            <v>ZZ-DA-0250</v>
          </cell>
          <cell r="AX24" t="str">
            <v>合同工</v>
          </cell>
          <cell r="AY24" t="str">
            <v>光华荣昌</v>
          </cell>
          <cell r="AZ24" t="str">
            <v>光华荣昌</v>
          </cell>
          <cell r="BA24">
            <v>20</v>
          </cell>
          <cell r="BB24">
            <v>0</v>
          </cell>
        </row>
        <row r="24">
          <cell r="BD24" t="str">
            <v>√</v>
          </cell>
        </row>
        <row r="24">
          <cell r="BI24" t="e">
            <v>#N/A</v>
          </cell>
        </row>
        <row r="25">
          <cell r="B25" t="str">
            <v>谭丽平</v>
          </cell>
          <cell r="C25">
            <v>25022502</v>
          </cell>
          <cell r="D25" t="str">
            <v>间接</v>
          </cell>
          <cell r="E25" t="str">
            <v>白领</v>
          </cell>
          <cell r="F25" t="str">
            <v>生产制造部</v>
          </cell>
          <cell r="G25" t="str">
            <v>生产管理</v>
          </cell>
          <cell r="H25" t="str">
            <v>QAD</v>
          </cell>
        </row>
        <row r="25">
          <cell r="L25">
            <v>45714</v>
          </cell>
        </row>
        <row r="25">
          <cell r="Q25" t="str">
            <v>女</v>
          </cell>
          <cell r="R25" t="str">
            <v>汉</v>
          </cell>
          <cell r="S25" t="str">
            <v>群众</v>
          </cell>
          <cell r="T25" t="str">
            <v>否</v>
          </cell>
          <cell r="U25" t="str">
            <v>已婚</v>
          </cell>
          <cell r="V25">
            <v>32942</v>
          </cell>
          <cell r="W25">
            <v>35</v>
          </cell>
          <cell r="X25" t="str">
            <v>中专</v>
          </cell>
        </row>
        <row r="25">
          <cell r="Z25" t="str">
            <v>计算机应用</v>
          </cell>
          <cell r="AA25" t="str">
            <v>南岳技术学院</v>
          </cell>
        </row>
        <row r="25">
          <cell r="AF25" t="str">
            <v>430221199003101207</v>
          </cell>
          <cell r="AG25">
            <v>15974388031</v>
          </cell>
          <cell r="AH25" t="str">
            <v>冯戴一蕾</v>
          </cell>
          <cell r="AI25">
            <v>13973351501</v>
          </cell>
        </row>
        <row r="25">
          <cell r="AL25" t="str">
            <v>湖南省株洲市天元区栗雨街道王家坪社区泰山1号9栋501号</v>
          </cell>
          <cell r="AM25" t="str">
            <v>城镇</v>
          </cell>
          <cell r="AN25" t="str">
            <v>湖南省株洲市天元区泰山一号</v>
          </cell>
        </row>
        <row r="25">
          <cell r="AX25" t="str">
            <v>合同工</v>
          </cell>
          <cell r="AY25" t="str">
            <v>光华荣昌</v>
          </cell>
          <cell r="AZ25" t="str">
            <v>光华荣昌</v>
          </cell>
          <cell r="BA25">
            <v>21</v>
          </cell>
          <cell r="BB25">
            <v>0</v>
          </cell>
        </row>
        <row r="26">
          <cell r="B26" t="str">
            <v>齐承平</v>
          </cell>
          <cell r="C26">
            <v>140</v>
          </cell>
          <cell r="D26" t="str">
            <v>间接</v>
          </cell>
          <cell r="E26" t="str">
            <v>白领</v>
          </cell>
          <cell r="F26" t="str">
            <v>生产制造部</v>
          </cell>
          <cell r="G26" t="str">
            <v>生产管理</v>
          </cell>
          <cell r="H26" t="str">
            <v>生产计划员</v>
          </cell>
        </row>
        <row r="26">
          <cell r="L26">
            <v>42017</v>
          </cell>
          <cell r="M26">
            <v>42047</v>
          </cell>
          <cell r="N26">
            <v>41091</v>
          </cell>
          <cell r="O26">
            <v>12</v>
          </cell>
          <cell r="P26">
            <v>10</v>
          </cell>
          <cell r="Q26" t="str">
            <v>男</v>
          </cell>
          <cell r="R26" t="str">
            <v>汉</v>
          </cell>
          <cell r="S26" t="str">
            <v>群众</v>
          </cell>
          <cell r="T26" t="str">
            <v>否</v>
          </cell>
          <cell r="U26" t="str">
            <v>未婚</v>
          </cell>
          <cell r="V26" t="str">
            <v>1990-05-14</v>
          </cell>
          <cell r="W26">
            <v>35</v>
          </cell>
          <cell r="X26" t="str">
            <v>大专</v>
          </cell>
        </row>
        <row r="26">
          <cell r="Z26" t="str">
            <v>机电一体化技术</v>
          </cell>
          <cell r="AA26" t="str">
            <v>株洲职业技术学院</v>
          </cell>
        </row>
        <row r="26">
          <cell r="AD26" t="str">
            <v>初级</v>
          </cell>
          <cell r="AE26" t="str">
            <v>物流中级</v>
          </cell>
          <cell r="AF26" t="str">
            <v>430221199005141712</v>
          </cell>
          <cell r="AG26" t="str">
            <v>18932136317</v>
          </cell>
          <cell r="AH26" t="str">
            <v>肖良君</v>
          </cell>
          <cell r="AI26">
            <v>18932134703</v>
          </cell>
        </row>
        <row r="26">
          <cell r="AL26" t="str">
            <v>湖南省株洲县砖桥乡庙湾村杨家组12号</v>
          </cell>
          <cell r="AM26" t="str">
            <v>农村</v>
          </cell>
          <cell r="AN26" t="str">
            <v>湖南省株洲市荷塘区新塘路兰天一村2栋1504号</v>
          </cell>
          <cell r="AO26" t="str">
            <v>2015.10.04-2017.10.03
2017.10.04-2020.10.03
2020.10.04-无固定期限</v>
          </cell>
          <cell r="AP26" t="str">
            <v>——</v>
          </cell>
          <cell r="AQ26" t="e">
            <v>#VALUE!</v>
          </cell>
          <cell r="AR26" t="e">
            <v>#VALUE!</v>
          </cell>
          <cell r="AS26">
            <v>44108</v>
          </cell>
          <cell r="AT26" t="str">
            <v>无固定期限</v>
          </cell>
          <cell r="AU26" t="str">
            <v>是</v>
          </cell>
          <cell r="AV26" t="str">
            <v>4302110000682541</v>
          </cell>
          <cell r="AW26" t="str">
            <v>ZZ-DA-0061</v>
          </cell>
          <cell r="AX26" t="str">
            <v>合同工</v>
          </cell>
          <cell r="AY26" t="str">
            <v>光华荣昌</v>
          </cell>
          <cell r="AZ26" t="str">
            <v>光华荣昌</v>
          </cell>
          <cell r="BA26">
            <v>20</v>
          </cell>
          <cell r="BB26">
            <v>0</v>
          </cell>
          <cell r="BC26" t="str">
            <v>初级工</v>
          </cell>
        </row>
        <row r="26">
          <cell r="BI26" t="e">
            <v>#N/A</v>
          </cell>
        </row>
        <row r="27">
          <cell r="B27" t="str">
            <v>殷胜</v>
          </cell>
          <cell r="C27">
            <v>317</v>
          </cell>
          <cell r="D27" t="str">
            <v>间接</v>
          </cell>
          <cell r="E27" t="str">
            <v>蓝领</v>
          </cell>
          <cell r="F27" t="str">
            <v>生产制造部</v>
          </cell>
          <cell r="G27" t="str">
            <v>物料</v>
          </cell>
          <cell r="H27" t="str">
            <v>库管</v>
          </cell>
        </row>
        <row r="27">
          <cell r="L27">
            <v>41492</v>
          </cell>
          <cell r="M27">
            <v>41523</v>
          </cell>
          <cell r="N27">
            <v>41492</v>
          </cell>
          <cell r="O27">
            <v>11</v>
          </cell>
          <cell r="P27">
            <v>11</v>
          </cell>
          <cell r="Q27" t="str">
            <v>男</v>
          </cell>
          <cell r="R27" t="str">
            <v>汉</v>
          </cell>
          <cell r="S27" t="str">
            <v>群众</v>
          </cell>
          <cell r="T27" t="str">
            <v>否</v>
          </cell>
          <cell r="U27" t="str">
            <v>已婚</v>
          </cell>
          <cell r="V27" t="str">
            <v>1991-07-03</v>
          </cell>
          <cell r="W27">
            <v>33</v>
          </cell>
          <cell r="X27" t="str">
            <v>大专</v>
          </cell>
        </row>
        <row r="27">
          <cell r="Z27" t="str">
            <v>机电一体化技术</v>
          </cell>
          <cell r="AA27" t="str">
            <v>湖南电子科技职业学院</v>
          </cell>
          <cell r="AB27">
            <v>41456</v>
          </cell>
        </row>
        <row r="27">
          <cell r="AD27" t="str">
            <v>四级/中级技能</v>
          </cell>
          <cell r="AE27" t="str">
            <v>钳工中级</v>
          </cell>
          <cell r="AF27" t="str">
            <v>430211199107030412</v>
          </cell>
          <cell r="AG27">
            <v>18473385101</v>
          </cell>
          <cell r="AH27" t="str">
            <v>向洁</v>
          </cell>
          <cell r="AI27">
            <v>15573356209</v>
          </cell>
          <cell r="AJ27" t="str">
            <v>929183014@qq.com</v>
          </cell>
          <cell r="AK27">
            <v>929183014</v>
          </cell>
          <cell r="AL27" t="str">
            <v>湖南省株洲市天元区嵩山路街道莲花1队</v>
          </cell>
          <cell r="AM27" t="str">
            <v>城镇</v>
          </cell>
          <cell r="AN27" t="str">
            <v>湖南省株洲市天元区莲花工区一队16号</v>
          </cell>
          <cell r="AO27" t="str">
            <v>2015.10.01-2017.09.30
2017.10.01-2020.09.30
2020.10.01-无固定期限</v>
          </cell>
          <cell r="AP27" t="str">
            <v>——</v>
          </cell>
          <cell r="AQ27" t="e">
            <v>#VALUE!</v>
          </cell>
          <cell r="AR27" t="e">
            <v>#VALUE!</v>
          </cell>
          <cell r="AS27">
            <v>44105</v>
          </cell>
          <cell r="AT27" t="str">
            <v>无固定期限</v>
          </cell>
          <cell r="AU27" t="str">
            <v>是</v>
          </cell>
          <cell r="AV27" t="str">
            <v>4302110000672907</v>
          </cell>
          <cell r="AW27" t="str">
            <v>ZZ-DA-0131</v>
          </cell>
          <cell r="AX27" t="str">
            <v>合同工</v>
          </cell>
          <cell r="AY27" t="str">
            <v>光华荣昌</v>
          </cell>
          <cell r="AZ27" t="str">
            <v>湖南红海</v>
          </cell>
          <cell r="BA27">
            <v>24.5</v>
          </cell>
          <cell r="BB27">
            <v>0</v>
          </cell>
          <cell r="BC27" t="str">
            <v>中级工</v>
          </cell>
        </row>
        <row r="27">
          <cell r="BI27" t="e">
            <v>#N/A</v>
          </cell>
        </row>
        <row r="28">
          <cell r="B28" t="str">
            <v>邹彬彬</v>
          </cell>
          <cell r="C28">
            <v>25021902</v>
          </cell>
          <cell r="D28" t="str">
            <v>间接</v>
          </cell>
          <cell r="E28" t="str">
            <v>蓝领</v>
          </cell>
          <cell r="F28" t="str">
            <v>生产制造部</v>
          </cell>
          <cell r="G28" t="str">
            <v>物料</v>
          </cell>
          <cell r="H28" t="str">
            <v>库管</v>
          </cell>
        </row>
        <row r="28">
          <cell r="L28">
            <v>45708</v>
          </cell>
        </row>
        <row r="28">
          <cell r="Q28" t="str">
            <v>女</v>
          </cell>
          <cell r="R28" t="str">
            <v>汉</v>
          </cell>
          <cell r="S28" t="str">
            <v>群众</v>
          </cell>
          <cell r="T28" t="str">
            <v>否</v>
          </cell>
          <cell r="U28" t="str">
            <v>已婚</v>
          </cell>
          <cell r="V28" t="str">
            <v>1993/10/09</v>
          </cell>
          <cell r="W28">
            <v>31</v>
          </cell>
        </row>
        <row r="28">
          <cell r="AF28" t="str">
            <v>432524199310095422</v>
          </cell>
          <cell r="AG28">
            <v>17673239367</v>
          </cell>
          <cell r="AH28" t="str">
            <v>赵五祥18373371656</v>
          </cell>
        </row>
        <row r="28">
          <cell r="AL28" t="str">
            <v>湖南省株洲市天元区月塘小区13栋301号</v>
          </cell>
        </row>
        <row r="28">
          <cell r="AN28" t="str">
            <v>湖南省株洲市天元区月塘小区13栋301号</v>
          </cell>
        </row>
        <row r="28">
          <cell r="AX28" t="str">
            <v>合同工</v>
          </cell>
          <cell r="AY28" t="str">
            <v>光华荣昌</v>
          </cell>
          <cell r="AZ28" t="str">
            <v>光华荣昌</v>
          </cell>
          <cell r="BA28">
            <v>26</v>
          </cell>
          <cell r="BB28">
            <v>0</v>
          </cell>
          <cell r="BC28">
            <v>45716</v>
          </cell>
        </row>
        <row r="29">
          <cell r="B29" t="str">
            <v>郭佳</v>
          </cell>
          <cell r="C29">
            <v>25031501</v>
          </cell>
          <cell r="D29" t="str">
            <v>间接</v>
          </cell>
          <cell r="E29" t="str">
            <v>蓝领</v>
          </cell>
          <cell r="F29" t="str">
            <v>生产制造部</v>
          </cell>
          <cell r="G29" t="str">
            <v>物料</v>
          </cell>
          <cell r="H29" t="str">
            <v>库管</v>
          </cell>
        </row>
        <row r="29">
          <cell r="L29">
            <v>45732</v>
          </cell>
        </row>
        <row r="29">
          <cell r="Q29" t="str">
            <v>男</v>
          </cell>
          <cell r="R29" t="str">
            <v>汉</v>
          </cell>
          <cell r="S29" t="str">
            <v>群众</v>
          </cell>
          <cell r="T29" t="str">
            <v>否</v>
          </cell>
        </row>
        <row r="29">
          <cell r="V29" t="str">
            <v>2001/05/07</v>
          </cell>
          <cell r="W29">
            <v>24</v>
          </cell>
        </row>
        <row r="29">
          <cell r="AF29" t="str">
            <v>430482200105078094</v>
          </cell>
          <cell r="AG29">
            <v>18573769825</v>
          </cell>
        </row>
        <row r="29">
          <cell r="AX29" t="str">
            <v>劳务工</v>
          </cell>
          <cell r="AY29" t="str">
            <v>光华荣昌</v>
          </cell>
          <cell r="AZ29" t="str">
            <v>湖南诚展</v>
          </cell>
          <cell r="BA29">
            <v>24.5</v>
          </cell>
          <cell r="BB29">
            <v>0</v>
          </cell>
        </row>
        <row r="30">
          <cell r="B30" t="str">
            <v>高贤勇</v>
          </cell>
          <cell r="C30">
            <v>762</v>
          </cell>
          <cell r="D30" t="str">
            <v>间接</v>
          </cell>
          <cell r="E30" t="str">
            <v>蓝领</v>
          </cell>
          <cell r="F30" t="str">
            <v>生产制造部</v>
          </cell>
          <cell r="G30" t="str">
            <v>成品管理</v>
          </cell>
          <cell r="H30" t="str">
            <v>库管</v>
          </cell>
        </row>
        <row r="30">
          <cell r="K30" t="str">
            <v>关键岗</v>
          </cell>
          <cell r="L30">
            <v>43642</v>
          </cell>
          <cell r="M30">
            <v>43672</v>
          </cell>
          <cell r="N30">
            <v>38596</v>
          </cell>
          <cell r="O30">
            <v>19</v>
          </cell>
          <cell r="P30">
            <v>5</v>
          </cell>
          <cell r="Q30" t="str">
            <v>男</v>
          </cell>
          <cell r="R30" t="str">
            <v>汉</v>
          </cell>
          <cell r="S30" t="str">
            <v>群众</v>
          </cell>
          <cell r="T30" t="str">
            <v>否</v>
          </cell>
          <cell r="U30" t="str">
            <v>未婚</v>
          </cell>
          <cell r="V30" t="str">
            <v>1982-08-20</v>
          </cell>
          <cell r="W30">
            <v>42</v>
          </cell>
          <cell r="X30" t="str">
            <v>本科</v>
          </cell>
          <cell r="Y30" t="str">
            <v>学士</v>
          </cell>
        </row>
        <row r="30">
          <cell r="AD30" t="str">
            <v>无</v>
          </cell>
          <cell r="AE30" t="str">
            <v>物流中级</v>
          </cell>
          <cell r="AF30" t="str">
            <v>430203198208203015</v>
          </cell>
          <cell r="AG30">
            <v>13973369217</v>
          </cell>
          <cell r="AH30" t="str">
            <v>唐球英</v>
          </cell>
          <cell r="AI30">
            <v>17307339003</v>
          </cell>
        </row>
        <row r="30">
          <cell r="AL30" t="str">
            <v>湖南省株洲市石峰区云峰阁一村12栋309号</v>
          </cell>
          <cell r="AM30" t="str">
            <v>城镇</v>
          </cell>
          <cell r="AN30" t="str">
            <v>湖南省株洲市石峰区云峰阁一村12栋309号</v>
          </cell>
          <cell r="AO30" t="str">
            <v>2019.06.25-2022.06.24   2022.06.25-2025.06.24 </v>
          </cell>
          <cell r="AP30">
            <v>45832</v>
          </cell>
          <cell r="AQ30">
            <v>9</v>
          </cell>
          <cell r="AR30">
            <v>1</v>
          </cell>
        </row>
        <row r="30">
          <cell r="AT30" t="str">
            <v>有固定期限</v>
          </cell>
          <cell r="AU30" t="str">
            <v>是</v>
          </cell>
          <cell r="AV30" t="str">
            <v>4302990003323467</v>
          </cell>
        </row>
        <row r="30">
          <cell r="AX30" t="str">
            <v>劳务工</v>
          </cell>
          <cell r="AY30" t="str">
            <v>湖南鑫起</v>
          </cell>
          <cell r="AZ30" t="str">
            <v>光华荣昌</v>
          </cell>
          <cell r="BA30">
            <v>25.5</v>
          </cell>
          <cell r="BB30">
            <v>0</v>
          </cell>
        </row>
        <row r="30">
          <cell r="BI30" t="e">
            <v>#N/A</v>
          </cell>
        </row>
        <row r="31">
          <cell r="B31" t="str">
            <v>谭海波</v>
          </cell>
          <cell r="C31">
            <v>24110501</v>
          </cell>
          <cell r="D31" t="str">
            <v>间接</v>
          </cell>
          <cell r="E31" t="str">
            <v>白领</v>
          </cell>
          <cell r="F31" t="str">
            <v>生产制造部</v>
          </cell>
          <cell r="G31" t="str">
            <v>物料</v>
          </cell>
          <cell r="H31" t="str">
            <v>仓管员</v>
          </cell>
        </row>
        <row r="31">
          <cell r="L31">
            <v>45602</v>
          </cell>
        </row>
        <row r="31">
          <cell r="Q31" t="str">
            <v>男</v>
          </cell>
          <cell r="R31" t="str">
            <v>汉</v>
          </cell>
          <cell r="S31" t="str">
            <v>党员</v>
          </cell>
          <cell r="T31" t="str">
            <v>否</v>
          </cell>
          <cell r="U31" t="str">
            <v>已婚</v>
          </cell>
          <cell r="V31">
            <v>30526</v>
          </cell>
          <cell r="W31">
            <v>41</v>
          </cell>
          <cell r="X31" t="str">
            <v>大专</v>
          </cell>
        </row>
        <row r="31">
          <cell r="Z31" t="str">
            <v>化工</v>
          </cell>
          <cell r="AA31" t="str">
            <v>株洲化工职业技术学院</v>
          </cell>
        </row>
        <row r="31">
          <cell r="AF31" t="str">
            <v>430221198307296539</v>
          </cell>
          <cell r="AG31">
            <v>13762256688</v>
          </cell>
          <cell r="AH31" t="str">
            <v>刘术英</v>
          </cell>
          <cell r="AI31">
            <v>15773333870</v>
          </cell>
        </row>
        <row r="31">
          <cell r="AL31" t="str">
            <v>株洲市天元区群丰镇妙泉村</v>
          </cell>
          <cell r="AM31" t="str">
            <v>农村</v>
          </cell>
          <cell r="AN31" t="str">
            <v>湖南省株洲市天元区东湖小区</v>
          </cell>
        </row>
        <row r="31">
          <cell r="AX31" t="str">
            <v>合同工</v>
          </cell>
          <cell r="AY31" t="str">
            <v>光华荣昌</v>
          </cell>
          <cell r="AZ31" t="str">
            <v>光华荣昌</v>
          </cell>
          <cell r="BA31">
            <v>19</v>
          </cell>
          <cell r="BB31">
            <v>0</v>
          </cell>
        </row>
        <row r="32">
          <cell r="B32" t="str">
            <v>刘文向</v>
          </cell>
          <cell r="C32">
            <v>1070</v>
          </cell>
          <cell r="D32" t="str">
            <v>间接</v>
          </cell>
          <cell r="E32" t="str">
            <v>白领</v>
          </cell>
          <cell r="F32" t="str">
            <v>生产制造部</v>
          </cell>
          <cell r="G32" t="str">
            <v>成品管理</v>
          </cell>
          <cell r="H32" t="str">
            <v>成品管理</v>
          </cell>
        </row>
        <row r="32">
          <cell r="J32" t="str">
            <v>主管</v>
          </cell>
          <cell r="K32" t="str">
            <v>关键岗</v>
          </cell>
          <cell r="L32">
            <v>44765</v>
          </cell>
          <cell r="M32">
            <v>44765</v>
          </cell>
          <cell r="N32">
            <v>33786</v>
          </cell>
          <cell r="O32">
            <v>32</v>
          </cell>
          <cell r="P32">
            <v>2</v>
          </cell>
          <cell r="Q32" t="str">
            <v>男</v>
          </cell>
          <cell r="R32" t="str">
            <v>苗族</v>
          </cell>
          <cell r="S32" t="str">
            <v>群众</v>
          </cell>
          <cell r="T32" t="str">
            <v>否</v>
          </cell>
          <cell r="U32" t="str">
            <v>已婚</v>
          </cell>
          <cell r="V32" t="str">
            <v>1974-08-11</v>
          </cell>
          <cell r="W32">
            <v>50</v>
          </cell>
          <cell r="X32" t="str">
            <v>高中</v>
          </cell>
        </row>
        <row r="32">
          <cell r="AB32">
            <v>34150</v>
          </cell>
        </row>
        <row r="32">
          <cell r="AD32" t="str">
            <v>四级/中级技能</v>
          </cell>
          <cell r="AE32" t="str">
            <v>物流中级</v>
          </cell>
          <cell r="AF32" t="str">
            <v>430527197408118731</v>
          </cell>
          <cell r="AG32">
            <v>18627333167</v>
          </cell>
          <cell r="AH32" t="str">
            <v>陈湘华</v>
          </cell>
          <cell r="AI32">
            <v>19373393723</v>
          </cell>
        </row>
        <row r="32">
          <cell r="AL32" t="str">
            <v>湖南省绥宁县枫木团苗蔟侗族乡黄土江村1组</v>
          </cell>
          <cell r="AM32" t="str">
            <v>农村</v>
          </cell>
          <cell r="AN32" t="str">
            <v>湖南省株洲市石峰区云杉小区1栋114号</v>
          </cell>
          <cell r="AO32" t="str">
            <v>2022.07.23-2024.07.22</v>
          </cell>
          <cell r="AP32">
            <v>45495</v>
          </cell>
          <cell r="AQ32">
            <v>-328</v>
          </cell>
          <cell r="AR32">
            <v>0</v>
          </cell>
        </row>
        <row r="32">
          <cell r="AT32" t="str">
            <v>有固定期限</v>
          </cell>
          <cell r="AU32" t="str">
            <v>是</v>
          </cell>
          <cell r="AV32" t="str">
            <v>4302110000666490</v>
          </cell>
          <cell r="AW32" t="str">
            <v>ZZ-DA-0249</v>
          </cell>
          <cell r="AX32" t="str">
            <v>合同工</v>
          </cell>
          <cell r="AY32" t="str">
            <v>光华荣昌</v>
          </cell>
          <cell r="AZ32" t="str">
            <v>光华荣昌</v>
          </cell>
          <cell r="BA32">
            <v>19.5</v>
          </cell>
          <cell r="BB32">
            <v>0</v>
          </cell>
          <cell r="BC32" t="str">
            <v>中级工</v>
          </cell>
          <cell r="BD32" t="str">
            <v>缺入职体检-入职体检需复查</v>
          </cell>
        </row>
        <row r="32">
          <cell r="BI32" t="e">
            <v>#N/A</v>
          </cell>
        </row>
        <row r="33">
          <cell r="B33" t="str">
            <v>贺楚平</v>
          </cell>
          <cell r="C33">
            <v>1054</v>
          </cell>
          <cell r="D33" t="str">
            <v>间接</v>
          </cell>
          <cell r="E33" t="str">
            <v>蓝领</v>
          </cell>
          <cell r="F33" t="str">
            <v>生产制造部</v>
          </cell>
          <cell r="G33" t="str">
            <v>物料</v>
          </cell>
          <cell r="H33" t="str">
            <v>仓管员</v>
          </cell>
        </row>
        <row r="33">
          <cell r="L33">
            <v>44760</v>
          </cell>
          <cell r="M33">
            <v>44823</v>
          </cell>
          <cell r="N33">
            <v>30498</v>
          </cell>
          <cell r="O33">
            <v>41</v>
          </cell>
          <cell r="P33">
            <v>2</v>
          </cell>
          <cell r="Q33" t="str">
            <v>男</v>
          </cell>
          <cell r="R33" t="str">
            <v>汉</v>
          </cell>
          <cell r="S33" t="str">
            <v>群众</v>
          </cell>
          <cell r="T33" t="str">
            <v>否</v>
          </cell>
          <cell r="U33" t="str">
            <v>已婚</v>
          </cell>
          <cell r="V33" t="str">
            <v>1965-09-18</v>
          </cell>
          <cell r="W33">
            <v>59</v>
          </cell>
          <cell r="X33" t="str">
            <v>高中</v>
          </cell>
        </row>
        <row r="33">
          <cell r="AF33" t="str">
            <v>430124196509180694</v>
          </cell>
          <cell r="AG33">
            <v>18974867808</v>
          </cell>
          <cell r="AH33" t="str">
            <v>吴晓芳</v>
          </cell>
          <cell r="AI33">
            <v>15974124847</v>
          </cell>
        </row>
        <row r="33">
          <cell r="AL33" t="str">
            <v>湖南省宁乡县巷子口镇金枫园村新胜组号</v>
          </cell>
          <cell r="AM33" t="str">
            <v>农村</v>
          </cell>
          <cell r="AN33" t="str">
            <v>湖南省株洲市天元北京海纳川株洲园区宿舍</v>
          </cell>
          <cell r="AO33" t="str">
            <v>2022.07.18-2025.07.17</v>
          </cell>
          <cell r="AP33">
            <v>45855</v>
          </cell>
          <cell r="AQ33">
            <v>32</v>
          </cell>
          <cell r="AR33">
            <v>1</v>
          </cell>
        </row>
        <row r="33">
          <cell r="AT33" t="str">
            <v>有固定期限</v>
          </cell>
          <cell r="AU33" t="str">
            <v>是</v>
          </cell>
        </row>
        <row r="33">
          <cell r="AX33" t="str">
            <v>劳务工</v>
          </cell>
          <cell r="AY33" t="str">
            <v>湖南鑫起</v>
          </cell>
          <cell r="AZ33" t="str">
            <v>光华荣昌</v>
          </cell>
          <cell r="BA33">
            <v>26</v>
          </cell>
          <cell r="BB33">
            <v>0</v>
          </cell>
          <cell r="BC33" t="str">
            <v>廖娉介绍</v>
          </cell>
          <cell r="BD33" t="str">
            <v>√</v>
          </cell>
        </row>
        <row r="33">
          <cell r="BI33" t="e">
            <v>#N/A</v>
          </cell>
        </row>
        <row r="34">
          <cell r="B34" t="str">
            <v>殷耀华</v>
          </cell>
          <cell r="C34">
            <v>25020404</v>
          </cell>
          <cell r="D34" t="str">
            <v>间接</v>
          </cell>
          <cell r="E34" t="str">
            <v>蓝领</v>
          </cell>
          <cell r="F34" t="str">
            <v>生产制造部</v>
          </cell>
          <cell r="G34" t="str">
            <v>成品管理</v>
          </cell>
          <cell r="H34" t="str">
            <v>库管</v>
          </cell>
        </row>
        <row r="34">
          <cell r="L34">
            <v>45693</v>
          </cell>
        </row>
        <row r="34">
          <cell r="Q34" t="str">
            <v>男</v>
          </cell>
          <cell r="R34" t="str">
            <v>汉</v>
          </cell>
          <cell r="S34" t="str">
            <v>群众</v>
          </cell>
          <cell r="T34" t="str">
            <v>否</v>
          </cell>
          <cell r="U34" t="str">
            <v>未婚</v>
          </cell>
          <cell r="V34" t="str">
            <v>2003/06/28</v>
          </cell>
          <cell r="W34">
            <v>21</v>
          </cell>
        </row>
        <row r="34">
          <cell r="AF34" t="str">
            <v>430211200306280014</v>
          </cell>
          <cell r="AG34">
            <v>18528388897</v>
          </cell>
        </row>
        <row r="34">
          <cell r="AX34" t="str">
            <v>劳务工</v>
          </cell>
          <cell r="AY34" t="str">
            <v>光华荣昌</v>
          </cell>
          <cell r="AZ34" t="str">
            <v>湖南诚展</v>
          </cell>
          <cell r="BA34">
            <v>26</v>
          </cell>
          <cell r="BB34">
            <v>0</v>
          </cell>
        </row>
        <row r="35">
          <cell r="B35" t="str">
            <v>李春华</v>
          </cell>
          <cell r="C35">
            <v>25030401</v>
          </cell>
          <cell r="D35" t="str">
            <v>间接</v>
          </cell>
          <cell r="E35" t="str">
            <v>蓝领</v>
          </cell>
          <cell r="F35" t="str">
            <v>生产制造部</v>
          </cell>
          <cell r="G35" t="str">
            <v>物料</v>
          </cell>
          <cell r="H35" t="str">
            <v>仓管员</v>
          </cell>
        </row>
        <row r="35">
          <cell r="L35">
            <v>45722</v>
          </cell>
        </row>
        <row r="35">
          <cell r="Q35" t="str">
            <v>男</v>
          </cell>
          <cell r="R35" t="str">
            <v>汉</v>
          </cell>
          <cell r="S35" t="str">
            <v>群众</v>
          </cell>
          <cell r="T35" t="str">
            <v>否</v>
          </cell>
          <cell r="U35" t="str">
            <v>已婚</v>
          </cell>
          <cell r="V35">
            <v>28111</v>
          </cell>
          <cell r="W35">
            <v>48</v>
          </cell>
          <cell r="X35" t="str">
            <v>大专</v>
          </cell>
        </row>
        <row r="35">
          <cell r="AA35" t="str">
            <v>湘潭工学院</v>
          </cell>
        </row>
        <row r="35">
          <cell r="AF35" t="str">
            <v>430225197612171530</v>
          </cell>
          <cell r="AG35">
            <v>13528607515</v>
          </cell>
        </row>
        <row r="35">
          <cell r="AL35" t="str">
            <v>株洲市炎陵县</v>
          </cell>
        </row>
        <row r="35">
          <cell r="AX35" t="str">
            <v>劳务工</v>
          </cell>
          <cell r="AY35" t="str">
            <v>光华荣昌</v>
          </cell>
          <cell r="AZ35" t="str">
            <v>湖南诚展</v>
          </cell>
          <cell r="BA35">
            <v>29</v>
          </cell>
          <cell r="BB35">
            <v>0</v>
          </cell>
        </row>
        <row r="36">
          <cell r="B36" t="str">
            <v>曹蜜</v>
          </cell>
          <cell r="C36">
            <v>46</v>
          </cell>
          <cell r="D36" t="str">
            <v>间接</v>
          </cell>
          <cell r="E36" t="str">
            <v>白领</v>
          </cell>
          <cell r="F36" t="str">
            <v>生产制造部</v>
          </cell>
          <cell r="G36" t="str">
            <v>生产制造部</v>
          </cell>
          <cell r="H36" t="str">
            <v>部长</v>
          </cell>
        </row>
        <row r="36">
          <cell r="J36" t="str">
            <v>部级</v>
          </cell>
          <cell r="K36" t="str">
            <v>关键岗</v>
          </cell>
          <cell r="L36">
            <v>41477</v>
          </cell>
          <cell r="M36">
            <v>41539</v>
          </cell>
          <cell r="N36">
            <v>38534</v>
          </cell>
          <cell r="O36">
            <v>19</v>
          </cell>
          <cell r="P36">
            <v>11</v>
          </cell>
          <cell r="Q36" t="str">
            <v>男</v>
          </cell>
          <cell r="R36" t="str">
            <v>汉</v>
          </cell>
          <cell r="S36" t="str">
            <v>中共党员</v>
          </cell>
          <cell r="T36" t="str">
            <v>否</v>
          </cell>
          <cell r="U36" t="str">
            <v>已婚</v>
          </cell>
          <cell r="V36" t="str">
            <v>1984-06-25</v>
          </cell>
          <cell r="W36">
            <v>41</v>
          </cell>
          <cell r="X36" t="str">
            <v>本科</v>
          </cell>
        </row>
        <row r="36">
          <cell r="Z36" t="str">
            <v>人力资源管理</v>
          </cell>
          <cell r="AA36" t="str">
            <v>湖南农业大学</v>
          </cell>
        </row>
        <row r="36">
          <cell r="AD36" t="str">
            <v>焊工/中级
维修电工/制图员/四级/中级技能
</v>
          </cell>
        </row>
        <row r="36">
          <cell r="AF36" t="str">
            <v>432524198406256417</v>
          </cell>
          <cell r="AG36">
            <v>18673399280</v>
          </cell>
          <cell r="AH36" t="str">
            <v>陈美</v>
          </cell>
          <cell r="AI36">
            <v>15994792843</v>
          </cell>
          <cell r="AJ36" t="str">
            <v>caomi024@163.com</v>
          </cell>
        </row>
        <row r="36">
          <cell r="AL36" t="str">
            <v>湖南省新化县桑梓镇金桥村鸿盛店组511号</v>
          </cell>
          <cell r="AM36" t="str">
            <v>城镇</v>
          </cell>
          <cell r="AN36" t="str">
            <v>湖南省株洲市天元区安泰小区15栋506号</v>
          </cell>
          <cell r="AO36" t="str">
            <v>2013.07.22-2015.07.21
2015.07.21-2018.07.20
2018.07.21-无固定期限</v>
          </cell>
          <cell r="AP36" t="str">
            <v>——</v>
          </cell>
          <cell r="AQ36" t="e">
            <v>#VALUE!</v>
          </cell>
          <cell r="AR36" t="e">
            <v>#VALUE!</v>
          </cell>
          <cell r="AS36">
            <v>43302</v>
          </cell>
          <cell r="AT36" t="str">
            <v>无固定期限</v>
          </cell>
          <cell r="AU36" t="str">
            <v>是</v>
          </cell>
          <cell r="AV36" t="str">
            <v>4302110000666494</v>
          </cell>
          <cell r="AW36" t="str">
            <v>ZZ-DA-0063</v>
          </cell>
          <cell r="AX36" t="str">
            <v>合同工</v>
          </cell>
          <cell r="AY36" t="str">
            <v>光华荣昌</v>
          </cell>
          <cell r="AZ36" t="str">
            <v>光华荣昌</v>
          </cell>
          <cell r="BA36">
            <v>25.5</v>
          </cell>
          <cell r="BB36">
            <v>0</v>
          </cell>
          <cell r="BC36" t="str">
            <v>中级工</v>
          </cell>
        </row>
        <row r="36">
          <cell r="BI36" t="e">
            <v>#N/A</v>
          </cell>
        </row>
        <row r="37">
          <cell r="B37" t="str">
            <v>马英</v>
          </cell>
          <cell r="C37">
            <v>19</v>
          </cell>
          <cell r="D37" t="str">
            <v>间接</v>
          </cell>
          <cell r="E37" t="str">
            <v>白领</v>
          </cell>
          <cell r="F37" t="str">
            <v>生产制造部</v>
          </cell>
          <cell r="G37" t="str">
            <v>设备安技</v>
          </cell>
          <cell r="H37" t="str">
            <v>IT兼设备维修</v>
          </cell>
        </row>
        <row r="37">
          <cell r="J37" t="str">
            <v>主管</v>
          </cell>
          <cell r="K37" t="str">
            <v>关键岗</v>
          </cell>
          <cell r="L37">
            <v>41977</v>
          </cell>
          <cell r="M37">
            <v>42007</v>
          </cell>
          <cell r="N37">
            <v>39630</v>
          </cell>
          <cell r="O37">
            <v>16</v>
          </cell>
          <cell r="P37">
            <v>10</v>
          </cell>
          <cell r="Q37" t="str">
            <v>男</v>
          </cell>
          <cell r="R37" t="str">
            <v>汉</v>
          </cell>
          <cell r="S37" t="str">
            <v>群众</v>
          </cell>
          <cell r="T37" t="str">
            <v>否</v>
          </cell>
          <cell r="U37" t="str">
            <v>已婚</v>
          </cell>
          <cell r="V37" t="str">
            <v>1985-10-14</v>
          </cell>
          <cell r="W37">
            <v>39</v>
          </cell>
          <cell r="X37" t="str">
            <v>本科</v>
          </cell>
          <cell r="Y37" t="str">
            <v>学士</v>
          </cell>
          <cell r="Z37" t="str">
            <v>计算机科学与技术</v>
          </cell>
          <cell r="AA37" t="str">
            <v>武汉工业学院工商学院</v>
          </cell>
          <cell r="AB37">
            <v>39629</v>
          </cell>
          <cell r="AC37" t="str">
            <v>全日制</v>
          </cell>
          <cell r="AD37" t="str">
            <v>四级/中级技能</v>
          </cell>
        </row>
        <row r="37">
          <cell r="AF37" t="str">
            <v>430203198510146015</v>
          </cell>
          <cell r="AG37">
            <v>15673385775</v>
          </cell>
          <cell r="AH37" t="str">
            <v>李倩</v>
          </cell>
          <cell r="AI37">
            <v>15096391608</v>
          </cell>
          <cell r="AJ37" t="str">
            <v>36913899@qq.com</v>
          </cell>
          <cell r="AK37">
            <v>36913899</v>
          </cell>
          <cell r="AL37" t="str">
            <v>湖南省株洲市石峰区报亭散户1区24号</v>
          </cell>
          <cell r="AM37" t="str">
            <v>城镇</v>
          </cell>
          <cell r="AN37" t="str">
            <v>株洲市荷塘区天鹅花园51栋1506号</v>
          </cell>
          <cell r="AO37" t="str">
            <v>2015.05.01-2017.04.30
2017.05.01-2020.04.30
2020.05.01-无固定期限</v>
          </cell>
          <cell r="AP37" t="str">
            <v>——</v>
          </cell>
          <cell r="AQ37" t="e">
            <v>#VALUE!</v>
          </cell>
          <cell r="AR37" t="e">
            <v>#VALUE!</v>
          </cell>
          <cell r="AS37">
            <v>43952</v>
          </cell>
          <cell r="AT37" t="str">
            <v>无固定期限</v>
          </cell>
          <cell r="AU37" t="str">
            <v>是</v>
          </cell>
          <cell r="AV37" t="str">
            <v>4302110000667450</v>
          </cell>
          <cell r="AW37" t="str">
            <v>ZZ-DA-0015</v>
          </cell>
          <cell r="AX37" t="str">
            <v>合同工</v>
          </cell>
          <cell r="AY37" t="str">
            <v>光华荣昌</v>
          </cell>
          <cell r="AZ37" t="str">
            <v>光华荣昌</v>
          </cell>
          <cell r="BA37">
            <v>25.8</v>
          </cell>
          <cell r="BB37">
            <v>0</v>
          </cell>
          <cell r="BC37" t="str">
            <v>中级工</v>
          </cell>
        </row>
        <row r="37">
          <cell r="BE37" t="str">
            <v>缺入职体检</v>
          </cell>
        </row>
        <row r="37">
          <cell r="BI37" t="e">
            <v>#N/A</v>
          </cell>
        </row>
        <row r="38">
          <cell r="B38" t="str">
            <v>何胜春</v>
          </cell>
          <cell r="C38">
            <v>327</v>
          </cell>
          <cell r="D38" t="str">
            <v>间接</v>
          </cell>
          <cell r="E38" t="str">
            <v>白领</v>
          </cell>
          <cell r="F38" t="str">
            <v>生产制造部</v>
          </cell>
          <cell r="G38" t="str">
            <v>生产制造部</v>
          </cell>
          <cell r="H38" t="str">
            <v>车间主任</v>
          </cell>
        </row>
        <row r="38">
          <cell r="J38" t="str">
            <v>主管</v>
          </cell>
          <cell r="K38" t="str">
            <v>关键岗</v>
          </cell>
          <cell r="L38">
            <v>42343</v>
          </cell>
          <cell r="M38">
            <v>42373</v>
          </cell>
          <cell r="N38">
            <v>39630</v>
          </cell>
          <cell r="O38">
            <v>16</v>
          </cell>
          <cell r="P38">
            <v>9</v>
          </cell>
          <cell r="Q38" t="str">
            <v>男</v>
          </cell>
          <cell r="R38" t="str">
            <v>汉</v>
          </cell>
          <cell r="S38" t="str">
            <v>中共党员</v>
          </cell>
          <cell r="T38" t="str">
            <v>否</v>
          </cell>
          <cell r="U38" t="str">
            <v>已婚</v>
          </cell>
          <cell r="V38" t="str">
            <v>1986-02-28</v>
          </cell>
          <cell r="W38">
            <v>39</v>
          </cell>
          <cell r="X38" t="str">
            <v>大专</v>
          </cell>
        </row>
        <row r="38">
          <cell r="Z38" t="str">
            <v>计算机应用与维护</v>
          </cell>
          <cell r="AA38" t="str">
            <v>湖南工程学院</v>
          </cell>
          <cell r="AB38">
            <v>39448</v>
          </cell>
          <cell r="AC38" t="str">
            <v>成考</v>
          </cell>
          <cell r="AD38" t="str">
            <v>无</v>
          </cell>
          <cell r="AE38" t="str">
            <v>焊工中级</v>
          </cell>
          <cell r="AF38" t="str">
            <v>430221198602281137</v>
          </cell>
          <cell r="AG38">
            <v>13117338696</v>
          </cell>
          <cell r="AH38" t="str">
            <v>李雪</v>
          </cell>
          <cell r="AI38">
            <v>15386237617</v>
          </cell>
        </row>
        <row r="38">
          <cell r="AK38">
            <v>306294612</v>
          </cell>
          <cell r="AL38" t="str">
            <v>湖南省株洲县龙凤乡山田村跃进组16号</v>
          </cell>
          <cell r="AM38" t="str">
            <v>农村</v>
          </cell>
          <cell r="AN38" t="str">
            <v>湖南省株洲市天元区秦淮路秦淮世家1栋405号</v>
          </cell>
          <cell r="AO38" t="str">
            <v>2016.9.1-2019.8.31
2019.09.01-2022.08.31
2022.09.01-无固定期限</v>
          </cell>
          <cell r="AP38" t="str">
            <v>——</v>
          </cell>
          <cell r="AQ38" t="e">
            <v>#VALUE!</v>
          </cell>
          <cell r="AR38" t="e">
            <v>#VALUE!</v>
          </cell>
          <cell r="AS38">
            <v>44805</v>
          </cell>
          <cell r="AT38" t="str">
            <v>无固定期限</v>
          </cell>
          <cell r="AU38" t="str">
            <v>是</v>
          </cell>
          <cell r="AV38" t="str">
            <v>4302110000679777</v>
          </cell>
          <cell r="AW38" t="str">
            <v>ZZ-DA-0100</v>
          </cell>
          <cell r="AX38" t="str">
            <v>合同工</v>
          </cell>
          <cell r="AY38" t="str">
            <v>光华荣昌</v>
          </cell>
          <cell r="AZ38" t="str">
            <v>湖南鑫起</v>
          </cell>
          <cell r="BA38">
            <v>19</v>
          </cell>
          <cell r="BB38">
            <v>0</v>
          </cell>
        </row>
        <row r="38">
          <cell r="BI38" t="e">
            <v>#N/A</v>
          </cell>
        </row>
        <row r="39">
          <cell r="B39" t="str">
            <v>张海波</v>
          </cell>
          <cell r="C39">
            <v>47</v>
          </cell>
          <cell r="D39" t="str">
            <v>间接</v>
          </cell>
          <cell r="E39" t="str">
            <v>白领</v>
          </cell>
          <cell r="F39" t="str">
            <v>生产制造部</v>
          </cell>
          <cell r="G39" t="str">
            <v>生产制造部</v>
          </cell>
          <cell r="H39" t="str">
            <v>发泡主任兼发泡工艺工程师</v>
          </cell>
        </row>
        <row r="39">
          <cell r="J39" t="str">
            <v>科级</v>
          </cell>
          <cell r="K39" t="str">
            <v>关键岗</v>
          </cell>
          <cell r="L39">
            <v>42066</v>
          </cell>
          <cell r="M39">
            <v>42097</v>
          </cell>
          <cell r="N39" t="str">
            <v>2005/12/1</v>
          </cell>
          <cell r="O39">
            <v>19</v>
          </cell>
          <cell r="P39">
            <v>10</v>
          </cell>
          <cell r="Q39" t="str">
            <v>男</v>
          </cell>
          <cell r="R39" t="str">
            <v>汉</v>
          </cell>
          <cell r="S39" t="str">
            <v>群众</v>
          </cell>
          <cell r="T39" t="str">
            <v>否</v>
          </cell>
          <cell r="U39" t="str">
            <v>已婚</v>
          </cell>
          <cell r="V39" t="str">
            <v>1982-09-12</v>
          </cell>
          <cell r="W39">
            <v>42</v>
          </cell>
          <cell r="X39" t="str">
            <v>本科</v>
          </cell>
        </row>
        <row r="39">
          <cell r="Z39" t="str">
            <v>计算机科学与技术</v>
          </cell>
          <cell r="AA39" t="str">
            <v>湖南农业大学</v>
          </cell>
          <cell r="AB39">
            <v>38518</v>
          </cell>
          <cell r="AC39" t="str">
            <v>成考</v>
          </cell>
          <cell r="AD39" t="str">
            <v>四级/中级技能</v>
          </cell>
        </row>
        <row r="39">
          <cell r="AF39" t="str">
            <v>430124198209127970</v>
          </cell>
          <cell r="AG39">
            <v>15616367728</v>
          </cell>
          <cell r="AH39" t="str">
            <v>齐可</v>
          </cell>
          <cell r="AI39">
            <v>15388083700</v>
          </cell>
          <cell r="AJ39" t="str">
            <v>haibo407@163.com</v>
          </cell>
          <cell r="AK39">
            <v>35153590</v>
          </cell>
          <cell r="AL39" t="str">
            <v>湖南省宁乡县花明楼镇杨林村麻元组5号</v>
          </cell>
          <cell r="AM39" t="str">
            <v>城镇</v>
          </cell>
          <cell r="AN39" t="str">
            <v>湖南省株洲天元区月塘小区二期13栋101号</v>
          </cell>
          <cell r="AO39" t="str">
            <v>2015.03.03-2017.03.02
2017.03.03-2020.03.02
2020.03.03-无固定期限</v>
          </cell>
          <cell r="AP39" t="str">
            <v>——</v>
          </cell>
          <cell r="AQ39" t="e">
            <v>#VALUE!</v>
          </cell>
          <cell r="AR39" t="e">
            <v>#VALUE!</v>
          </cell>
          <cell r="AS39">
            <v>43893</v>
          </cell>
          <cell r="AT39" t="str">
            <v>无固定期限</v>
          </cell>
          <cell r="AU39" t="str">
            <v>是</v>
          </cell>
          <cell r="AV39" t="str">
            <v>4302110000669527</v>
          </cell>
          <cell r="AW39" t="str">
            <v>ZZ-DA-0064</v>
          </cell>
          <cell r="AX39" t="str">
            <v>合同工</v>
          </cell>
          <cell r="AY39" t="str">
            <v>光华荣昌</v>
          </cell>
          <cell r="AZ39" t="str">
            <v>光华荣昌</v>
          </cell>
          <cell r="BA39">
            <v>26.85</v>
          </cell>
          <cell r="BB39">
            <v>0</v>
          </cell>
          <cell r="BC39" t="str">
            <v>中级工</v>
          </cell>
        </row>
        <row r="39">
          <cell r="BE39" t="str">
            <v>缺入职体检</v>
          </cell>
        </row>
        <row r="39">
          <cell r="BI39" t="e">
            <v>#N/A</v>
          </cell>
        </row>
        <row r="40">
          <cell r="B40" t="str">
            <v>赵新辉</v>
          </cell>
          <cell r="C40">
            <v>201</v>
          </cell>
          <cell r="D40" t="str">
            <v>间接</v>
          </cell>
          <cell r="E40" t="str">
            <v>蓝领</v>
          </cell>
          <cell r="F40" t="str">
            <v>生产制造部</v>
          </cell>
          <cell r="G40" t="str">
            <v>设备</v>
          </cell>
          <cell r="H40" t="str">
            <v>设备维修工</v>
          </cell>
        </row>
        <row r="40">
          <cell r="K40" t="str">
            <v>关键岗</v>
          </cell>
          <cell r="L40">
            <v>41689</v>
          </cell>
          <cell r="M40">
            <v>41697</v>
          </cell>
          <cell r="N40">
            <v>36342</v>
          </cell>
          <cell r="O40">
            <v>25</v>
          </cell>
          <cell r="P40">
            <v>11</v>
          </cell>
          <cell r="Q40" t="str">
            <v>男</v>
          </cell>
          <cell r="R40" t="str">
            <v>汉</v>
          </cell>
          <cell r="S40" t="str">
            <v>中共党员</v>
          </cell>
          <cell r="T40" t="str">
            <v>是</v>
          </cell>
          <cell r="U40" t="str">
            <v>已婚</v>
          </cell>
          <cell r="V40" t="str">
            <v>1982-10-11</v>
          </cell>
          <cell r="W40">
            <v>42</v>
          </cell>
          <cell r="X40" t="str">
            <v>初中</v>
          </cell>
        </row>
        <row r="40">
          <cell r="AD40" t="str">
            <v>无</v>
          </cell>
          <cell r="AE40" t="str">
            <v>钳工中级</v>
          </cell>
          <cell r="AF40" t="str">
            <v>430423198210115811</v>
          </cell>
          <cell r="AG40" t="str">
            <v>18873376989</v>
          </cell>
          <cell r="AH40" t="str">
            <v>刘潇</v>
          </cell>
          <cell r="AI40">
            <v>17307333638</v>
          </cell>
        </row>
        <row r="40">
          <cell r="AL40" t="str">
            <v>湖南省株洲市石峰区铜藕路7号3栋102号</v>
          </cell>
          <cell r="AM40" t="str">
            <v>城镇</v>
          </cell>
          <cell r="AN40" t="str">
            <v>湖南省株洲市石峰区藕塘小区3栋102号</v>
          </cell>
          <cell r="AO40" t="str">
            <v>2015.05.01-2017.04.30
2017.05.01-2020.04.30
2020.05.01-无固定期限</v>
          </cell>
          <cell r="AP40" t="str">
            <v>——</v>
          </cell>
          <cell r="AQ40" t="e">
            <v>#VALUE!</v>
          </cell>
          <cell r="AR40" t="e">
            <v>#VALUE!</v>
          </cell>
          <cell r="AS40">
            <v>43952</v>
          </cell>
          <cell r="AT40" t="str">
            <v>无固定期限</v>
          </cell>
          <cell r="AU40" t="str">
            <v>是</v>
          </cell>
          <cell r="AV40" t="str">
            <v>4302110000668112</v>
          </cell>
          <cell r="AW40" t="str">
            <v>ZZ-DA-0074</v>
          </cell>
          <cell r="AX40" t="str">
            <v>合同工</v>
          </cell>
          <cell r="AY40" t="str">
            <v>光华荣昌</v>
          </cell>
          <cell r="AZ40" t="str">
            <v>湖南鑫起</v>
          </cell>
          <cell r="BA40">
            <v>34.3</v>
          </cell>
          <cell r="BB40">
            <v>0</v>
          </cell>
          <cell r="BC40" t="str">
            <v>2020-12-1由设备安技科设备维修工调为发泡混料工</v>
          </cell>
        </row>
        <row r="40">
          <cell r="BI40" t="e">
            <v>#N/A</v>
          </cell>
        </row>
        <row r="41">
          <cell r="B41" t="str">
            <v>何柒林</v>
          </cell>
          <cell r="C41">
            <v>1077</v>
          </cell>
          <cell r="D41" t="str">
            <v>直接</v>
          </cell>
          <cell r="E41" t="str">
            <v>蓝领</v>
          </cell>
          <cell r="F41" t="str">
            <v>生产制造部</v>
          </cell>
          <cell r="G41" t="str">
            <v>设备安技</v>
          </cell>
          <cell r="H41" t="str">
            <v>设备维修兼电工</v>
          </cell>
        </row>
        <row r="41">
          <cell r="K41" t="str">
            <v>关键岗</v>
          </cell>
          <cell r="L41">
            <v>45658</v>
          </cell>
        </row>
        <row r="41">
          <cell r="N41">
            <v>34516</v>
          </cell>
          <cell r="O41">
            <v>30</v>
          </cell>
          <cell r="P41">
            <v>0</v>
          </cell>
          <cell r="Q41" t="str">
            <v>男</v>
          </cell>
          <cell r="R41" t="str">
            <v>汉</v>
          </cell>
          <cell r="S41" t="str">
            <v>群众</v>
          </cell>
          <cell r="T41" t="str">
            <v>否</v>
          </cell>
          <cell r="U41" t="str">
            <v>已婚</v>
          </cell>
          <cell r="V41" t="str">
            <v>1976-04-11</v>
          </cell>
          <cell r="W41">
            <v>49</v>
          </cell>
          <cell r="X41" t="str">
            <v>中技</v>
          </cell>
        </row>
        <row r="41">
          <cell r="AF41" t="str">
            <v>430203197604116015</v>
          </cell>
          <cell r="AG41">
            <v>13487333470</v>
          </cell>
          <cell r="AH41" t="str">
            <v>许素英</v>
          </cell>
          <cell r="AI41">
            <v>18374005201</v>
          </cell>
        </row>
        <row r="41">
          <cell r="AL41" t="str">
            <v>湖南省株洲市石峰区百家咀一村12栋303号</v>
          </cell>
          <cell r="AM41" t="str">
            <v>城镇</v>
          </cell>
          <cell r="AN41" t="str">
            <v>湖南省株洲市石峰区百家咀一村12栋303号</v>
          </cell>
          <cell r="AO41" t="str">
            <v>2025.01.01-2027.12.31</v>
          </cell>
          <cell r="AP41">
            <v>46752</v>
          </cell>
          <cell r="AQ41">
            <v>929</v>
          </cell>
          <cell r="AR41">
            <v>1</v>
          </cell>
        </row>
        <row r="41">
          <cell r="AT41" t="str">
            <v>有固定期限</v>
          </cell>
          <cell r="AU41" t="str">
            <v>是</v>
          </cell>
        </row>
        <row r="41">
          <cell r="AX41" t="str">
            <v>合同工</v>
          </cell>
          <cell r="AY41" t="str">
            <v>光华荣昌</v>
          </cell>
          <cell r="AZ41" t="str">
            <v>光华荣昌</v>
          </cell>
          <cell r="BA41">
            <v>31</v>
          </cell>
          <cell r="BB41">
            <v>0</v>
          </cell>
        </row>
        <row r="41">
          <cell r="BI41" t="e">
            <v>#N/A</v>
          </cell>
        </row>
        <row r="42">
          <cell r="B42" t="str">
            <v>麻志超</v>
          </cell>
          <cell r="C42">
            <v>1022</v>
          </cell>
          <cell r="D42" t="str">
            <v>间接</v>
          </cell>
          <cell r="E42" t="str">
            <v>蓝领</v>
          </cell>
          <cell r="F42" t="str">
            <v>生产制造部</v>
          </cell>
          <cell r="G42" t="str">
            <v>设备</v>
          </cell>
          <cell r="H42" t="str">
            <v>设备维护及模具工程师</v>
          </cell>
          <cell r="I42" t="str">
            <v>混料兼设备生产看护</v>
          </cell>
        </row>
        <row r="42">
          <cell r="L42">
            <v>44741</v>
          </cell>
          <cell r="M42">
            <v>44741</v>
          </cell>
          <cell r="N42">
            <v>33055</v>
          </cell>
          <cell r="O42">
            <v>34</v>
          </cell>
          <cell r="P42">
            <v>2</v>
          </cell>
          <cell r="Q42" t="str">
            <v>男</v>
          </cell>
          <cell r="R42" t="str">
            <v>汉</v>
          </cell>
          <cell r="S42" t="str">
            <v>群众</v>
          </cell>
          <cell r="T42" t="str">
            <v>否</v>
          </cell>
          <cell r="U42" t="str">
            <v>已婚</v>
          </cell>
          <cell r="V42" t="str">
            <v>1968-08-27</v>
          </cell>
          <cell r="W42">
            <v>56</v>
          </cell>
          <cell r="X42" t="str">
            <v>高中</v>
          </cell>
        </row>
        <row r="42">
          <cell r="AA42" t="str">
            <v>吉卫民中</v>
          </cell>
        </row>
        <row r="42">
          <cell r="AF42" t="str">
            <v>433124196808279056</v>
          </cell>
          <cell r="AG42">
            <v>13974117518</v>
          </cell>
          <cell r="AH42" t="str">
            <v>麻丹</v>
          </cell>
          <cell r="AI42">
            <v>17711705573</v>
          </cell>
        </row>
        <row r="42">
          <cell r="AL42" t="str">
            <v>湖南省吉首市花垣县吉卫镇水洋村十二组</v>
          </cell>
          <cell r="AM42" t="str">
            <v>农村</v>
          </cell>
          <cell r="AN42" t="str">
            <v>湖南省株洲市天元区北京海纳川株洲公司宿舍</v>
          </cell>
          <cell r="AO42" t="str">
            <v>2022.06.29-2025.06.28</v>
          </cell>
          <cell r="AP42">
            <v>45836</v>
          </cell>
          <cell r="AQ42">
            <v>13</v>
          </cell>
          <cell r="AR42">
            <v>1</v>
          </cell>
        </row>
        <row r="42">
          <cell r="AT42" t="str">
            <v>有固定期限</v>
          </cell>
          <cell r="AU42" t="str">
            <v>是</v>
          </cell>
        </row>
        <row r="42">
          <cell r="AX42" t="str">
            <v>劳务工</v>
          </cell>
          <cell r="AY42" t="str">
            <v>湖南鑫起</v>
          </cell>
          <cell r="AZ42" t="str">
            <v>光华荣昌</v>
          </cell>
          <cell r="BA42">
            <v>28</v>
          </cell>
          <cell r="BB42">
            <v>0</v>
          </cell>
        </row>
        <row r="42">
          <cell r="BD42" t="str">
            <v>√</v>
          </cell>
        </row>
        <row r="42">
          <cell r="BI42" t="e">
            <v>#N/A</v>
          </cell>
        </row>
        <row r="43">
          <cell r="B43" t="str">
            <v>肖燕丹</v>
          </cell>
          <cell r="C43">
            <v>1131</v>
          </cell>
          <cell r="D43" t="str">
            <v>间接</v>
          </cell>
          <cell r="E43" t="str">
            <v>蓝领</v>
          </cell>
          <cell r="F43" t="str">
            <v>生产制造部</v>
          </cell>
          <cell r="G43" t="str">
            <v>发泡</v>
          </cell>
          <cell r="H43" t="str">
            <v>发泡主管</v>
          </cell>
        </row>
        <row r="43">
          <cell r="J43" t="str">
            <v>班长</v>
          </cell>
          <cell r="K43" t="str">
            <v>关键岗</v>
          </cell>
          <cell r="L43">
            <v>44801</v>
          </cell>
          <cell r="M43">
            <v>44801</v>
          </cell>
          <cell r="N43">
            <v>33420</v>
          </cell>
          <cell r="O43">
            <v>33</v>
          </cell>
          <cell r="P43">
            <v>2</v>
          </cell>
          <cell r="Q43" t="str">
            <v>女</v>
          </cell>
          <cell r="R43" t="str">
            <v>汉</v>
          </cell>
          <cell r="S43" t="str">
            <v>群众</v>
          </cell>
          <cell r="T43" t="str">
            <v>否</v>
          </cell>
          <cell r="U43" t="str">
            <v>已婚</v>
          </cell>
          <cell r="V43" t="str">
            <v>1973-05-10</v>
          </cell>
          <cell r="W43">
            <v>52</v>
          </cell>
          <cell r="X43" t="str">
            <v>高中</v>
          </cell>
        </row>
        <row r="43">
          <cell r="AA43" t="str">
            <v>湘潭县五中</v>
          </cell>
        </row>
        <row r="43">
          <cell r="AF43" t="str">
            <v>43032119730510854X</v>
          </cell>
          <cell r="AG43">
            <v>18107419767</v>
          </cell>
          <cell r="AH43" t="str">
            <v>唐汉智</v>
          </cell>
          <cell r="AI43">
            <v>13342539767</v>
          </cell>
        </row>
        <row r="43">
          <cell r="AK43">
            <v>453040262</v>
          </cell>
          <cell r="AL43" t="str">
            <v>湖南省湘潭县中路铺镇碧云村老屋湾村民组268号</v>
          </cell>
          <cell r="AM43" t="str">
            <v>农村</v>
          </cell>
          <cell r="AN43" t="str">
            <v>湖南省株洲市石峰区柴油机厂小区杉二村13栋404号</v>
          </cell>
          <cell r="AO43" t="str">
            <v>2022.08.28-2025.08.27</v>
          </cell>
          <cell r="AP43">
            <v>45896</v>
          </cell>
          <cell r="AQ43">
            <v>73</v>
          </cell>
          <cell r="AR43">
            <v>1</v>
          </cell>
        </row>
        <row r="43">
          <cell r="AT43" t="str">
            <v>有固定期限</v>
          </cell>
          <cell r="AU43" t="str">
            <v>是</v>
          </cell>
        </row>
        <row r="43">
          <cell r="AX43" t="str">
            <v>合同工</v>
          </cell>
          <cell r="AY43" t="str">
            <v>光华荣昌</v>
          </cell>
          <cell r="AZ43" t="str">
            <v>光华荣昌</v>
          </cell>
          <cell r="BA43">
            <v>26</v>
          </cell>
          <cell r="BB43">
            <v>0</v>
          </cell>
        </row>
        <row r="43">
          <cell r="BD43" t="str">
            <v>√</v>
          </cell>
        </row>
        <row r="43">
          <cell r="BI43" t="e">
            <v>#N/A</v>
          </cell>
        </row>
        <row r="43">
          <cell r="BL43" t="str">
            <v>二苯基甲烷二异氰酸酯、噪声</v>
          </cell>
          <cell r="BM43" t="str">
            <v>二苯基甲烷二异氰酸酯作业可以离岗
噪声作业可以离岗
</v>
          </cell>
        </row>
        <row r="44">
          <cell r="B44" t="str">
            <v>李慧玲</v>
          </cell>
          <cell r="C44">
            <v>894</v>
          </cell>
          <cell r="D44" t="str">
            <v>直接</v>
          </cell>
          <cell r="E44" t="str">
            <v>蓝领</v>
          </cell>
          <cell r="F44" t="str">
            <v>生产制造部</v>
          </cell>
          <cell r="G44" t="str">
            <v>发泡</v>
          </cell>
          <cell r="H44" t="str">
            <v>发泡操作工</v>
          </cell>
          <cell r="I44" t="str">
            <v>挂无纺布/点检表单修补质量
及库房现场清理看护</v>
          </cell>
        </row>
        <row r="44">
          <cell r="L44">
            <v>43725</v>
          </cell>
          <cell r="M44">
            <v>43734</v>
          </cell>
          <cell r="N44">
            <v>34881</v>
          </cell>
          <cell r="O44">
            <v>29</v>
          </cell>
          <cell r="P44">
            <v>5</v>
          </cell>
          <cell r="Q44" t="str">
            <v>女</v>
          </cell>
          <cell r="R44" t="str">
            <v>汉</v>
          </cell>
          <cell r="S44" t="str">
            <v>群众</v>
          </cell>
          <cell r="T44" t="str">
            <v>否</v>
          </cell>
          <cell r="U44" t="str">
            <v>已婚</v>
          </cell>
          <cell r="V44" t="str">
            <v>1978-03-10</v>
          </cell>
          <cell r="W44">
            <v>47</v>
          </cell>
          <cell r="X44" t="str">
            <v>中专</v>
          </cell>
        </row>
        <row r="44">
          <cell r="AA44" t="str">
            <v>金河镇第二中学</v>
          </cell>
        </row>
        <row r="44">
          <cell r="AD44" t="str">
            <v>无</v>
          </cell>
        </row>
        <row r="44">
          <cell r="AF44" t="str">
            <v>412927197803102641</v>
          </cell>
          <cell r="AG44">
            <v>18075756996</v>
          </cell>
          <cell r="AH44" t="str">
            <v>岳志军</v>
          </cell>
          <cell r="AI44">
            <v>15021473116</v>
          </cell>
        </row>
        <row r="44">
          <cell r="AL44" t="str">
            <v>河南省南阳市浙川县金河镇丰华村岳家庄</v>
          </cell>
          <cell r="AM44" t="str">
            <v>农村</v>
          </cell>
          <cell r="AN44" t="str">
            <v>湖南省株洲市芦淞区沃德歌谷9栋204室</v>
          </cell>
          <cell r="AO44" t="str">
            <v>2019.09.17-2022.09.16</v>
          </cell>
          <cell r="AP44">
            <v>45916</v>
          </cell>
          <cell r="AQ44">
            <v>93</v>
          </cell>
          <cell r="AR44">
            <v>1</v>
          </cell>
        </row>
        <row r="44">
          <cell r="AT44" t="str">
            <v>有固定期限</v>
          </cell>
          <cell r="AU44" t="str">
            <v>是</v>
          </cell>
          <cell r="AV44" t="str">
            <v>4302990003332859</v>
          </cell>
        </row>
        <row r="44">
          <cell r="AX44" t="str">
            <v>劳务工</v>
          </cell>
          <cell r="AY44" t="str">
            <v>湖南鑫起</v>
          </cell>
          <cell r="AZ44" t="str">
            <v>光华荣昌</v>
          </cell>
          <cell r="BA44">
            <v>23</v>
          </cell>
          <cell r="BB44">
            <v>0</v>
          </cell>
        </row>
        <row r="44">
          <cell r="BI44" t="e">
            <v>#N/A</v>
          </cell>
        </row>
        <row r="45">
          <cell r="B45" t="str">
            <v>张迪辉</v>
          </cell>
          <cell r="C45">
            <v>809</v>
          </cell>
          <cell r="D45" t="str">
            <v>直接</v>
          </cell>
          <cell r="E45" t="str">
            <v>蓝领</v>
          </cell>
          <cell r="F45" t="str">
            <v>生产制造部</v>
          </cell>
          <cell r="G45" t="str">
            <v>发泡</v>
          </cell>
          <cell r="H45" t="str">
            <v>发泡操作工</v>
          </cell>
          <cell r="I45" t="str">
            <v>修边/清模</v>
          </cell>
        </row>
        <row r="45">
          <cell r="L45">
            <v>43669</v>
          </cell>
          <cell r="M45">
            <v>43678</v>
          </cell>
          <cell r="N45">
            <v>33756</v>
          </cell>
          <cell r="O45">
            <v>33</v>
          </cell>
          <cell r="P45">
            <v>5</v>
          </cell>
          <cell r="Q45" t="str">
            <v>男</v>
          </cell>
          <cell r="R45" t="str">
            <v>汉</v>
          </cell>
          <cell r="S45" t="str">
            <v>群众</v>
          </cell>
          <cell r="T45" t="str">
            <v>否</v>
          </cell>
          <cell r="U45" t="str">
            <v>已婚</v>
          </cell>
          <cell r="V45" t="str">
            <v>1973-07-26</v>
          </cell>
          <cell r="W45">
            <v>51</v>
          </cell>
          <cell r="X45" t="str">
            <v>初中</v>
          </cell>
        </row>
        <row r="45">
          <cell r="AA45" t="str">
            <v>株洲市四中</v>
          </cell>
        </row>
        <row r="45">
          <cell r="AD45" t="str">
            <v>无</v>
          </cell>
        </row>
        <row r="45">
          <cell r="AF45" t="str">
            <v>430202197307261033</v>
          </cell>
          <cell r="AG45">
            <v>13973326180</v>
          </cell>
          <cell r="AH45" t="str">
            <v>楚翠霞</v>
          </cell>
          <cell r="AI45">
            <v>13873397021</v>
          </cell>
        </row>
        <row r="45">
          <cell r="AL45" t="str">
            <v>湖南省株洲市荷塘区新华东路57号1栋2单元</v>
          </cell>
          <cell r="AM45" t="str">
            <v>城镇</v>
          </cell>
          <cell r="AN45" t="str">
            <v>湖南省株洲市荷塘区桂花街道办事处龙湾社区新桂广场17栋501号</v>
          </cell>
          <cell r="AO45" t="str">
            <v>2019.07.23-2022.07.22 2022.07.23-2025.07.22  </v>
          </cell>
          <cell r="AP45">
            <v>45860</v>
          </cell>
          <cell r="AQ45">
            <v>37</v>
          </cell>
          <cell r="AR45">
            <v>1</v>
          </cell>
        </row>
        <row r="45">
          <cell r="AT45" t="str">
            <v>有固定期限</v>
          </cell>
          <cell r="AU45" t="str">
            <v>是</v>
          </cell>
          <cell r="AV45" t="str">
            <v>4302990000039179</v>
          </cell>
        </row>
        <row r="45">
          <cell r="AX45" t="str">
            <v>劳务工</v>
          </cell>
          <cell r="AY45" t="str">
            <v>湖南鑫起</v>
          </cell>
          <cell r="AZ45" t="str">
            <v>光华荣昌</v>
          </cell>
          <cell r="BA45">
            <v>29</v>
          </cell>
          <cell r="BB45">
            <v>0</v>
          </cell>
        </row>
        <row r="45">
          <cell r="BI45" t="e">
            <v>#N/A</v>
          </cell>
        </row>
        <row r="46">
          <cell r="B46" t="str">
            <v>申喜华</v>
          </cell>
          <cell r="C46">
            <v>1087</v>
          </cell>
          <cell r="D46" t="str">
            <v>直接</v>
          </cell>
          <cell r="E46" t="str">
            <v>蓝领</v>
          </cell>
          <cell r="F46" t="str">
            <v>生产制造部</v>
          </cell>
          <cell r="G46" t="str">
            <v>发泡</v>
          </cell>
          <cell r="H46" t="str">
            <v>发泡操作工</v>
          </cell>
          <cell r="I46" t="str">
            <v>取模</v>
          </cell>
        </row>
        <row r="46">
          <cell r="L46">
            <v>44772</v>
          </cell>
          <cell r="M46">
            <v>44788</v>
          </cell>
          <cell r="N46">
            <v>32325</v>
          </cell>
          <cell r="O46">
            <v>36</v>
          </cell>
          <cell r="P46">
            <v>2</v>
          </cell>
          <cell r="Q46" t="str">
            <v>男</v>
          </cell>
          <cell r="R46" t="str">
            <v>汉</v>
          </cell>
          <cell r="S46" t="str">
            <v>群众</v>
          </cell>
          <cell r="T46" t="str">
            <v>否</v>
          </cell>
          <cell r="U46" t="str">
            <v>已婚</v>
          </cell>
          <cell r="V46" t="str">
            <v>1972-04-21</v>
          </cell>
          <cell r="W46">
            <v>53</v>
          </cell>
          <cell r="X46" t="str">
            <v>初中</v>
          </cell>
        </row>
        <row r="46">
          <cell r="AF46" t="str">
            <v>52010219720421381X</v>
          </cell>
          <cell r="AG46">
            <v>15116071726</v>
          </cell>
          <cell r="AH46" t="str">
            <v>戴介华</v>
          </cell>
          <cell r="AI46">
            <v>13317337990</v>
          </cell>
        </row>
        <row r="46">
          <cell r="AL46" t="str">
            <v>贵州省贵阳市南明区大庆路168号附1号</v>
          </cell>
          <cell r="AM46" t="str">
            <v>城镇</v>
          </cell>
          <cell r="AN46" t="str">
            <v>湖南省株洲市芦淞区贺家土建设中路客运巷恒宇楼304号</v>
          </cell>
          <cell r="AO46" t="str">
            <v>2022.07.30-2025.07.29</v>
          </cell>
          <cell r="AP46">
            <v>45867</v>
          </cell>
          <cell r="AQ46">
            <v>44</v>
          </cell>
          <cell r="AR46">
            <v>1</v>
          </cell>
        </row>
        <row r="46">
          <cell r="AT46" t="str">
            <v>有固定期限</v>
          </cell>
          <cell r="AU46" t="str">
            <v>是</v>
          </cell>
        </row>
        <row r="46">
          <cell r="AX46" t="str">
            <v>劳务工</v>
          </cell>
          <cell r="AY46" t="str">
            <v>湖南鑫起</v>
          </cell>
          <cell r="AZ46" t="str">
            <v>湖南鑫起</v>
          </cell>
          <cell r="BA46">
            <v>28</v>
          </cell>
          <cell r="BB46">
            <v>0</v>
          </cell>
        </row>
        <row r="46">
          <cell r="BD46" t="str">
            <v>√</v>
          </cell>
        </row>
        <row r="46">
          <cell r="BI46" t="str">
            <v>申喜华</v>
          </cell>
        </row>
        <row r="46">
          <cell r="BL46" t="str">
            <v>二苯基甲烷二异氰酸酯、噪声</v>
          </cell>
          <cell r="BM46" t="str">
            <v>可从事二苯基甲烷二异氰酸酯作业
可从事噪声作业
</v>
          </cell>
        </row>
        <row r="47">
          <cell r="B47" t="str">
            <v>王虎彪</v>
          </cell>
          <cell r="C47">
            <v>1021</v>
          </cell>
          <cell r="D47" t="str">
            <v>直接</v>
          </cell>
          <cell r="E47" t="str">
            <v>蓝领</v>
          </cell>
          <cell r="F47" t="str">
            <v>生产制造部</v>
          </cell>
          <cell r="G47" t="str">
            <v>发泡</v>
          </cell>
          <cell r="H47" t="str">
            <v>发泡操作工</v>
          </cell>
          <cell r="I47" t="str">
            <v>喷脱模剂</v>
          </cell>
        </row>
        <row r="47">
          <cell r="K47" t="str">
            <v>关键岗</v>
          </cell>
          <cell r="L47">
            <v>44743</v>
          </cell>
          <cell r="M47">
            <v>44774</v>
          </cell>
          <cell r="N47">
            <v>33786</v>
          </cell>
          <cell r="O47">
            <v>32</v>
          </cell>
          <cell r="P47">
            <v>2</v>
          </cell>
          <cell r="Q47" t="str">
            <v>男</v>
          </cell>
          <cell r="R47" t="str">
            <v>汉</v>
          </cell>
          <cell r="S47" t="str">
            <v>群众</v>
          </cell>
          <cell r="T47" t="str">
            <v>否</v>
          </cell>
          <cell r="U47" t="str">
            <v>离异</v>
          </cell>
          <cell r="V47" t="str">
            <v>1976-08-15</v>
          </cell>
          <cell r="W47">
            <v>48</v>
          </cell>
          <cell r="X47" t="str">
            <v>初中</v>
          </cell>
        </row>
        <row r="47">
          <cell r="AA47" t="str">
            <v>福星附中</v>
          </cell>
        </row>
        <row r="47">
          <cell r="AF47" t="str">
            <v>430221197608157116</v>
          </cell>
          <cell r="AG47">
            <v>15273321279</v>
          </cell>
          <cell r="AH47" t="str">
            <v>王俊志</v>
          </cell>
          <cell r="AI47">
            <v>15116023490</v>
          </cell>
        </row>
        <row r="47">
          <cell r="AL47" t="str">
            <v>湖南省株洲县三门镇石亭村泉坝组21号</v>
          </cell>
          <cell r="AM47" t="str">
            <v>农村</v>
          </cell>
          <cell r="AN47" t="str">
            <v>湖南省株洲市天元区北京海纳川株洲公司宿舍</v>
          </cell>
          <cell r="AO47" t="str">
            <v>2022.07.01-2025.06.30</v>
          </cell>
          <cell r="AP47">
            <v>45838</v>
          </cell>
          <cell r="AQ47">
            <v>15</v>
          </cell>
          <cell r="AR47">
            <v>1</v>
          </cell>
        </row>
        <row r="47">
          <cell r="AT47" t="str">
            <v>有固定期限</v>
          </cell>
          <cell r="AU47" t="str">
            <v>是</v>
          </cell>
        </row>
        <row r="47">
          <cell r="AX47" t="str">
            <v>劳务工</v>
          </cell>
          <cell r="AY47" t="str">
            <v>湖南鑫起</v>
          </cell>
          <cell r="AZ47" t="str">
            <v>光华荣昌</v>
          </cell>
          <cell r="BA47">
            <v>29</v>
          </cell>
          <cell r="BB47">
            <v>0</v>
          </cell>
        </row>
        <row r="47">
          <cell r="BD47" t="str">
            <v>√</v>
          </cell>
        </row>
        <row r="47">
          <cell r="BF47" t="str">
            <v>王虎彪</v>
          </cell>
        </row>
        <row r="47">
          <cell r="BI47" t="e">
            <v>#N/A</v>
          </cell>
        </row>
        <row r="47">
          <cell r="BL47" t="str">
            <v>聚氨酯粉尘、噪声</v>
          </cell>
          <cell r="BM47" t="str">
            <v>可从事噪声作业
可从事聚氨酯粉尘作业
</v>
          </cell>
        </row>
        <row r="48">
          <cell r="B48" t="str">
            <v>王西明</v>
          </cell>
          <cell r="C48">
            <v>1038</v>
          </cell>
          <cell r="D48" t="str">
            <v>直接</v>
          </cell>
          <cell r="E48" t="str">
            <v>蓝领</v>
          </cell>
          <cell r="F48" t="str">
            <v>生产制造部</v>
          </cell>
          <cell r="G48" t="str">
            <v>发泡</v>
          </cell>
          <cell r="H48" t="str">
            <v>发泡操作工</v>
          </cell>
          <cell r="I48" t="str">
            <v>放钢丝</v>
          </cell>
        </row>
        <row r="48">
          <cell r="L48">
            <v>44754</v>
          </cell>
          <cell r="M48">
            <v>44774</v>
          </cell>
          <cell r="N48">
            <v>33055</v>
          </cell>
          <cell r="O48">
            <v>34</v>
          </cell>
          <cell r="P48">
            <v>2</v>
          </cell>
          <cell r="Q48" t="str">
            <v>男</v>
          </cell>
          <cell r="R48" t="str">
            <v>汉</v>
          </cell>
          <cell r="S48" t="str">
            <v>群众</v>
          </cell>
          <cell r="T48" t="str">
            <v>否</v>
          </cell>
          <cell r="U48" t="str">
            <v>已婚</v>
          </cell>
          <cell r="V48" t="str">
            <v>1972-10-01</v>
          </cell>
          <cell r="W48">
            <v>52</v>
          </cell>
          <cell r="X48" t="str">
            <v>高中</v>
          </cell>
        </row>
        <row r="48">
          <cell r="AF48" t="str">
            <v>430221197210013518</v>
          </cell>
          <cell r="AG48">
            <v>18216337017</v>
          </cell>
          <cell r="AH48" t="str">
            <v>王志强</v>
          </cell>
          <cell r="AI48">
            <v>13077002894</v>
          </cell>
        </row>
        <row r="48">
          <cell r="AL48" t="str">
            <v>湖南省株洲县淦田镇瑶泉村高增组05号</v>
          </cell>
          <cell r="AM48" t="str">
            <v>农村</v>
          </cell>
          <cell r="AN48" t="str">
            <v>湖南省株洲市天元区旺城天悦一期一栋一单元1604号</v>
          </cell>
          <cell r="AO48" t="str">
            <v>2022.07.12-2025.07.11</v>
          </cell>
          <cell r="AP48">
            <v>45849</v>
          </cell>
          <cell r="AQ48">
            <v>26</v>
          </cell>
          <cell r="AR48">
            <v>1</v>
          </cell>
        </row>
        <row r="48">
          <cell r="AT48" t="str">
            <v>有固定期限</v>
          </cell>
          <cell r="AU48" t="str">
            <v>是</v>
          </cell>
        </row>
        <row r="48">
          <cell r="AX48" t="str">
            <v>劳务工</v>
          </cell>
          <cell r="AY48" t="str">
            <v>湖南鑫起</v>
          </cell>
          <cell r="AZ48" t="str">
            <v>光华荣昌</v>
          </cell>
          <cell r="BA48">
            <v>29</v>
          </cell>
          <cell r="BB48">
            <v>0</v>
          </cell>
          <cell r="BC48" t="str">
            <v>田志高介绍</v>
          </cell>
          <cell r="BD48" t="str">
            <v>√</v>
          </cell>
        </row>
        <row r="48">
          <cell r="BF48" t="str">
            <v>王西明</v>
          </cell>
        </row>
        <row r="48">
          <cell r="BI48" t="e">
            <v>#N/A</v>
          </cell>
        </row>
        <row r="48">
          <cell r="BL48" t="str">
            <v>聚氨酯粉尘、噪声</v>
          </cell>
          <cell r="BM48" t="str">
            <v>可从事噪声作业
可从事聚氨酯粉尘作业
</v>
          </cell>
        </row>
        <row r="49">
          <cell r="B49" t="str">
            <v>戴立娟</v>
          </cell>
          <cell r="C49">
            <v>1086</v>
          </cell>
          <cell r="D49" t="str">
            <v>直接</v>
          </cell>
          <cell r="E49" t="str">
            <v>蓝领</v>
          </cell>
          <cell r="F49" t="str">
            <v>生产制造部</v>
          </cell>
          <cell r="G49" t="str">
            <v>发泡</v>
          </cell>
          <cell r="H49" t="str">
            <v>发泡操作工</v>
          </cell>
          <cell r="I49" t="str">
            <v>放钢丝</v>
          </cell>
        </row>
        <row r="49">
          <cell r="L49">
            <v>44772</v>
          </cell>
          <cell r="M49">
            <v>44788</v>
          </cell>
          <cell r="N49">
            <v>34151</v>
          </cell>
          <cell r="O49">
            <v>31</v>
          </cell>
          <cell r="P49">
            <v>2</v>
          </cell>
          <cell r="Q49" t="str">
            <v>女</v>
          </cell>
          <cell r="R49" t="str">
            <v>汉</v>
          </cell>
          <cell r="S49" t="str">
            <v>群众</v>
          </cell>
          <cell r="T49" t="str">
            <v>否</v>
          </cell>
          <cell r="U49" t="str">
            <v>已婚</v>
          </cell>
          <cell r="V49" t="str">
            <v>1977-10-20</v>
          </cell>
          <cell r="W49">
            <v>47</v>
          </cell>
          <cell r="X49" t="str">
            <v>初中</v>
          </cell>
        </row>
        <row r="49">
          <cell r="AF49" t="str">
            <v>520103197710200022</v>
          </cell>
          <cell r="AG49">
            <v>15116071826</v>
          </cell>
          <cell r="AH49" t="str">
            <v>戴介华</v>
          </cell>
          <cell r="AI49">
            <v>13317337990</v>
          </cell>
        </row>
        <row r="49">
          <cell r="AL49" t="str">
            <v>贵州省贵阳市南明区大庆路168号附1号</v>
          </cell>
          <cell r="AM49" t="str">
            <v>城镇</v>
          </cell>
          <cell r="AN49" t="str">
            <v>湖南省株洲市芦淞区贺家土建设中路客运巷恒宇楼304号</v>
          </cell>
          <cell r="AO49" t="str">
            <v>2022.07.30-2025.07.29</v>
          </cell>
          <cell r="AP49">
            <v>45867</v>
          </cell>
          <cell r="AQ49">
            <v>44</v>
          </cell>
          <cell r="AR49">
            <v>1</v>
          </cell>
        </row>
        <row r="49">
          <cell r="AT49" t="str">
            <v>有固定期限</v>
          </cell>
          <cell r="AU49" t="str">
            <v>是</v>
          </cell>
        </row>
        <row r="49">
          <cell r="AX49" t="str">
            <v>劳务工</v>
          </cell>
          <cell r="AY49" t="str">
            <v>湖南鑫起</v>
          </cell>
          <cell r="AZ49" t="str">
            <v>湖南鑫起</v>
          </cell>
          <cell r="BA49">
            <v>28</v>
          </cell>
          <cell r="BB49">
            <v>0</v>
          </cell>
        </row>
        <row r="49">
          <cell r="BD49" t="str">
            <v>√</v>
          </cell>
        </row>
        <row r="49">
          <cell r="BI49" t="str">
            <v>戴立娟</v>
          </cell>
        </row>
        <row r="49">
          <cell r="BL49" t="str">
            <v>二苯基甲烷二异氰酸酯、噪声</v>
          </cell>
          <cell r="BM49" t="str">
            <v>可从事二苯基甲烷二异氰酸酯作业
可从事噪声作业
</v>
          </cell>
        </row>
        <row r="50">
          <cell r="B50" t="str">
            <v>陈爱军</v>
          </cell>
          <cell r="C50">
            <v>1136</v>
          </cell>
          <cell r="D50" t="str">
            <v>直接</v>
          </cell>
          <cell r="E50" t="str">
            <v>蓝领</v>
          </cell>
          <cell r="F50" t="str">
            <v>生产制造部</v>
          </cell>
          <cell r="G50" t="str">
            <v>发泡</v>
          </cell>
          <cell r="H50" t="str">
            <v>发泡操作工</v>
          </cell>
          <cell r="I50" t="str">
            <v>修边</v>
          </cell>
        </row>
        <row r="50">
          <cell r="L50">
            <v>44803</v>
          </cell>
        </row>
        <row r="50">
          <cell r="N50">
            <v>33420</v>
          </cell>
          <cell r="O50">
            <v>33</v>
          </cell>
          <cell r="P50">
            <v>2</v>
          </cell>
          <cell r="Q50" t="str">
            <v>男</v>
          </cell>
          <cell r="R50" t="str">
            <v>汉</v>
          </cell>
          <cell r="S50" t="str">
            <v>群众</v>
          </cell>
          <cell r="T50" t="str">
            <v>否</v>
          </cell>
          <cell r="U50" t="str">
            <v>已婚</v>
          </cell>
          <cell r="V50" t="str">
            <v>1975-09-01</v>
          </cell>
          <cell r="W50">
            <v>49</v>
          </cell>
          <cell r="X50" t="str">
            <v>初中</v>
          </cell>
        </row>
        <row r="50">
          <cell r="AF50" t="str">
            <v>432621197509014113</v>
          </cell>
          <cell r="AG50">
            <v>18373906801</v>
          </cell>
          <cell r="AH50" t="str">
            <v>肖春菊</v>
          </cell>
          <cell r="AI50">
            <v>15717599186</v>
          </cell>
        </row>
        <row r="50">
          <cell r="AL50" t="str">
            <v>湖南省邵阳县金称市镇金良村11组10号</v>
          </cell>
          <cell r="AM50" t="str">
            <v>农村</v>
          </cell>
          <cell r="AN50" t="str">
            <v>湖南省株洲市天元区月塘小区7栋28号</v>
          </cell>
          <cell r="AO50" t="str">
            <v>2022.08.30-2025.08.29</v>
          </cell>
          <cell r="AP50">
            <v>45898</v>
          </cell>
          <cell r="AQ50">
            <v>75</v>
          </cell>
        </row>
        <row r="50">
          <cell r="AT50" t="str">
            <v>有固定期限</v>
          </cell>
          <cell r="AU50" t="str">
            <v>是</v>
          </cell>
        </row>
        <row r="50">
          <cell r="AX50" t="str">
            <v>劳务工</v>
          </cell>
          <cell r="AY50" t="str">
            <v>湖南鑫起</v>
          </cell>
          <cell r="AZ50" t="str">
            <v>光华荣昌</v>
          </cell>
          <cell r="BA50">
            <v>29</v>
          </cell>
          <cell r="BB50">
            <v>0</v>
          </cell>
          <cell r="BC50" t="str">
            <v>肖春菊介绍12.13需核实</v>
          </cell>
          <cell r="BD50" t="str">
            <v>√</v>
          </cell>
        </row>
        <row r="50">
          <cell r="BI50" t="e">
            <v>#N/A</v>
          </cell>
        </row>
        <row r="50">
          <cell r="BL50" t="str">
            <v>噪声、聚氨酯粉尘</v>
          </cell>
          <cell r="BM50" t="str">
            <v>可从事噪声作业
可从事聚氨酯粉尘作业
</v>
          </cell>
        </row>
        <row r="51">
          <cell r="B51" t="str">
            <v>吴国秋</v>
          </cell>
          <cell r="C51">
            <v>156</v>
          </cell>
          <cell r="D51" t="str">
            <v>直接</v>
          </cell>
          <cell r="E51" t="str">
            <v>蓝领</v>
          </cell>
          <cell r="F51" t="str">
            <v>生产制造部</v>
          </cell>
          <cell r="G51" t="str">
            <v>发泡</v>
          </cell>
          <cell r="H51" t="str">
            <v>发泡操作工</v>
          </cell>
          <cell r="I51" t="str">
            <v>清模/修边</v>
          </cell>
        </row>
        <row r="51">
          <cell r="L51">
            <v>41956</v>
          </cell>
          <cell r="M51">
            <v>42032</v>
          </cell>
          <cell r="N51">
            <v>37803</v>
          </cell>
          <cell r="O51">
            <v>21</v>
          </cell>
          <cell r="P51">
            <v>10</v>
          </cell>
          <cell r="Q51" t="str">
            <v>男</v>
          </cell>
          <cell r="R51" t="str">
            <v>汉</v>
          </cell>
          <cell r="S51" t="str">
            <v>群众</v>
          </cell>
          <cell r="T51" t="str">
            <v>否</v>
          </cell>
          <cell r="U51" t="str">
            <v>未婚</v>
          </cell>
          <cell r="V51" t="str">
            <v>1986-08-30</v>
          </cell>
          <cell r="W51">
            <v>38</v>
          </cell>
          <cell r="X51" t="str">
            <v>初中</v>
          </cell>
        </row>
        <row r="51">
          <cell r="AA51" t="str">
            <v>株洲县淦田中学</v>
          </cell>
        </row>
        <row r="51">
          <cell r="AD51" t="str">
            <v>无</v>
          </cell>
        </row>
        <row r="51">
          <cell r="AF51" t="str">
            <v>430221198608302314</v>
          </cell>
          <cell r="AG51" t="str">
            <v>18229788019/ 13973350053</v>
          </cell>
          <cell r="AH51" t="str">
            <v>杨金华</v>
          </cell>
          <cell r="AI51">
            <v>13762323489</v>
          </cell>
        </row>
        <row r="51">
          <cell r="AL51" t="str">
            <v>湖南省株洲县淦田镇山峡村新屋组20号</v>
          </cell>
          <cell r="AM51" t="str">
            <v>农村</v>
          </cell>
          <cell r="AN51" t="str">
            <v>湖南省株洲市天元区北京海纳川株洲公司宿舍615</v>
          </cell>
          <cell r="AO51" t="str">
            <v>2015.10.04-2017.10.03
2017.10.04-2020.10.03
2020.10.04-无固定期限</v>
          </cell>
          <cell r="AP51" t="str">
            <v>——</v>
          </cell>
          <cell r="AQ51" t="e">
            <v>#VALUE!</v>
          </cell>
          <cell r="AR51" t="e">
            <v>#VALUE!</v>
          </cell>
          <cell r="AS51">
            <v>44108</v>
          </cell>
          <cell r="AT51" t="str">
            <v>无固定期限</v>
          </cell>
          <cell r="AU51" t="str">
            <v>是</v>
          </cell>
          <cell r="AV51" t="str">
            <v>4302110000682542</v>
          </cell>
          <cell r="AW51" t="str">
            <v>ZZ-DA-0076</v>
          </cell>
          <cell r="AX51" t="str">
            <v>合同工</v>
          </cell>
          <cell r="AY51" t="str">
            <v>光华荣昌</v>
          </cell>
          <cell r="AZ51" t="str">
            <v>湖南鑫起</v>
          </cell>
          <cell r="BA51">
            <v>28</v>
          </cell>
          <cell r="BB51">
            <v>0</v>
          </cell>
        </row>
        <row r="51">
          <cell r="BI51" t="e">
            <v>#N/A</v>
          </cell>
        </row>
        <row r="52">
          <cell r="B52" t="str">
            <v>肖春菊</v>
          </cell>
          <cell r="C52">
            <v>1148</v>
          </cell>
          <cell r="D52" t="str">
            <v>直接</v>
          </cell>
          <cell r="E52" t="str">
            <v>蓝领</v>
          </cell>
          <cell r="F52" t="str">
            <v>生产制造部</v>
          </cell>
          <cell r="G52" t="str">
            <v>发泡</v>
          </cell>
          <cell r="H52" t="str">
            <v>发泡操作工</v>
          </cell>
          <cell r="I52" t="str">
            <v>修补</v>
          </cell>
        </row>
        <row r="52">
          <cell r="L52">
            <v>44805</v>
          </cell>
        </row>
        <row r="52">
          <cell r="N52">
            <v>35977</v>
          </cell>
          <cell r="O52">
            <v>26</v>
          </cell>
          <cell r="P52">
            <v>2</v>
          </cell>
          <cell r="Q52" t="str">
            <v>女</v>
          </cell>
          <cell r="R52" t="str">
            <v>汉</v>
          </cell>
          <cell r="S52" t="str">
            <v>群众</v>
          </cell>
          <cell r="T52" t="str">
            <v>否</v>
          </cell>
          <cell r="U52" t="str">
            <v>已婚</v>
          </cell>
          <cell r="V52" t="str">
            <v>1982-03-02</v>
          </cell>
          <cell r="W52">
            <v>43</v>
          </cell>
          <cell r="X52" t="str">
            <v>初中</v>
          </cell>
        </row>
        <row r="52">
          <cell r="AF52" t="str">
            <v>430523198203022321</v>
          </cell>
          <cell r="AG52">
            <v>15717599186</v>
          </cell>
          <cell r="AH52" t="str">
            <v>陈爱军</v>
          </cell>
          <cell r="AI52">
            <v>18373906801</v>
          </cell>
        </row>
        <row r="52">
          <cell r="AL52" t="str">
            <v>湖南省邵阳县金称市镇金良村11组10号</v>
          </cell>
          <cell r="AM52" t="str">
            <v>农村</v>
          </cell>
          <cell r="AN52" t="str">
            <v>湖南省株洲市天元区月塘小区7栋28号</v>
          </cell>
          <cell r="AO52" t="str">
            <v>2022.09.01-2025.08.30</v>
          </cell>
          <cell r="AP52">
            <v>45899</v>
          </cell>
          <cell r="AQ52">
            <v>76</v>
          </cell>
        </row>
        <row r="52">
          <cell r="AT52" t="str">
            <v>有固定期限</v>
          </cell>
          <cell r="AU52" t="str">
            <v>是</v>
          </cell>
        </row>
        <row r="52">
          <cell r="AX52" t="str">
            <v>劳务工</v>
          </cell>
          <cell r="AY52" t="str">
            <v>湖南鑫起</v>
          </cell>
          <cell r="AZ52" t="str">
            <v>湖南鑫起</v>
          </cell>
          <cell r="BA52">
            <v>29</v>
          </cell>
          <cell r="BB52">
            <v>0</v>
          </cell>
        </row>
        <row r="52">
          <cell r="BD52" t="str">
            <v>√</v>
          </cell>
        </row>
        <row r="52">
          <cell r="BI52" t="e">
            <v>#N/A</v>
          </cell>
        </row>
        <row r="52">
          <cell r="BL52" t="str">
            <v>聚氨酯粉尘、噪声</v>
          </cell>
          <cell r="BM52" t="str">
            <v>可从事噪声作业
可从事聚氨酯粉尘作业
</v>
          </cell>
        </row>
        <row r="53">
          <cell r="B53" t="str">
            <v>毛伟</v>
          </cell>
          <cell r="C53">
            <v>222</v>
          </cell>
          <cell r="D53" t="str">
            <v>直接</v>
          </cell>
          <cell r="E53" t="str">
            <v>蓝领</v>
          </cell>
          <cell r="F53" t="str">
            <v>生产制造部</v>
          </cell>
          <cell r="G53" t="str">
            <v>发泡</v>
          </cell>
          <cell r="H53" t="str">
            <v>发泡操作工</v>
          </cell>
          <cell r="I53" t="str">
            <v>修补</v>
          </cell>
        </row>
        <row r="53">
          <cell r="L53">
            <v>41234</v>
          </cell>
          <cell r="M53">
            <v>41264</v>
          </cell>
          <cell r="N53">
            <v>30133</v>
          </cell>
          <cell r="O53">
            <v>42</v>
          </cell>
          <cell r="P53">
            <v>12</v>
          </cell>
          <cell r="Q53" t="str">
            <v>男</v>
          </cell>
          <cell r="R53" t="str">
            <v>汉</v>
          </cell>
          <cell r="S53" t="str">
            <v>群众</v>
          </cell>
          <cell r="T53" t="str">
            <v>否</v>
          </cell>
          <cell r="U53" t="str">
            <v>已婚</v>
          </cell>
          <cell r="V53" t="str">
            <v>1965-10-23</v>
          </cell>
          <cell r="W53">
            <v>59</v>
          </cell>
          <cell r="X53" t="str">
            <v>初中</v>
          </cell>
        </row>
        <row r="53">
          <cell r="AD53" t="str">
            <v>无</v>
          </cell>
          <cell r="AE53" t="str">
            <v>钳工中级</v>
          </cell>
          <cell r="AF53" t="str">
            <v>432930196510231818</v>
          </cell>
          <cell r="AG53">
            <v>13100233806</v>
          </cell>
          <cell r="AH53" t="str">
            <v>夏花香</v>
          </cell>
          <cell r="AI53">
            <v>15886335973</v>
          </cell>
        </row>
        <row r="53">
          <cell r="AL53" t="str">
            <v>湖南省祁阳县肖家村镇先进村1组</v>
          </cell>
          <cell r="AM53" t="str">
            <v>农村</v>
          </cell>
          <cell r="AN53" t="str">
            <v>湖南省株洲市天元区月塘小区二期5栋5O6号</v>
          </cell>
          <cell r="AO53" t="str">
            <v>2016.02.03-2025.02.02</v>
          </cell>
          <cell r="AP53">
            <v>45690</v>
          </cell>
          <cell r="AQ53">
            <v>-133</v>
          </cell>
          <cell r="AR53">
            <v>0</v>
          </cell>
        </row>
        <row r="53">
          <cell r="AT53" t="str">
            <v>有固定期限</v>
          </cell>
          <cell r="AU53" t="str">
            <v>是</v>
          </cell>
          <cell r="AV53" t="str">
            <v>4302990003279822</v>
          </cell>
        </row>
        <row r="53">
          <cell r="AX53" t="str">
            <v>劳务工</v>
          </cell>
          <cell r="AY53" t="str">
            <v>湖南鑫起</v>
          </cell>
          <cell r="AZ53" t="str">
            <v>湖南红海</v>
          </cell>
          <cell r="BA53">
            <v>29</v>
          </cell>
          <cell r="BB53">
            <v>0</v>
          </cell>
        </row>
        <row r="53">
          <cell r="BI53" t="e">
            <v>#N/A</v>
          </cell>
        </row>
        <row r="54">
          <cell r="B54" t="str">
            <v>左昌福</v>
          </cell>
          <cell r="C54">
            <v>699</v>
          </cell>
          <cell r="D54" t="str">
            <v>直接</v>
          </cell>
          <cell r="E54" t="str">
            <v>蓝领</v>
          </cell>
          <cell r="F54" t="str">
            <v>生产制造部</v>
          </cell>
          <cell r="G54" t="str">
            <v>发泡</v>
          </cell>
          <cell r="H54" t="str">
            <v>发泡操作工</v>
          </cell>
        </row>
        <row r="54">
          <cell r="L54">
            <v>43554</v>
          </cell>
          <cell r="M54">
            <v>43600</v>
          </cell>
          <cell r="N54">
            <v>42552</v>
          </cell>
          <cell r="O54">
            <v>8</v>
          </cell>
          <cell r="P54">
            <v>6</v>
          </cell>
          <cell r="Q54" t="str">
            <v>男</v>
          </cell>
          <cell r="R54" t="str">
            <v>汉</v>
          </cell>
          <cell r="S54" t="str">
            <v>中共党员</v>
          </cell>
          <cell r="T54" t="str">
            <v>否</v>
          </cell>
          <cell r="U54" t="str">
            <v>未婚</v>
          </cell>
          <cell r="V54" t="str">
            <v>1997-07-02</v>
          </cell>
          <cell r="W54">
            <v>27</v>
          </cell>
          <cell r="X54" t="str">
            <v>中专</v>
          </cell>
        </row>
        <row r="54">
          <cell r="Z54" t="str">
            <v>汽车维修与应用</v>
          </cell>
          <cell r="AA54" t="str">
            <v>湖南工贸技师学院</v>
          </cell>
          <cell r="AB54">
            <v>42551</v>
          </cell>
        </row>
        <row r="54">
          <cell r="AD54" t="str">
            <v>五级/初级技能
汽车修理工四级/中级技能</v>
          </cell>
          <cell r="AE54" t="str">
            <v>钳工中级</v>
          </cell>
          <cell r="AF54" t="str">
            <v>430281199707024314</v>
          </cell>
          <cell r="AG54">
            <v>13107012719</v>
          </cell>
          <cell r="AH54" t="str">
            <v>陈喜红</v>
          </cell>
          <cell r="AI54">
            <v>18229160289</v>
          </cell>
        </row>
        <row r="54">
          <cell r="AK54">
            <v>1602427194</v>
          </cell>
          <cell r="AL54" t="str">
            <v>湖南省醴陵市茶山镇铁河口村枧上组12号</v>
          </cell>
          <cell r="AM54" t="str">
            <v>农村</v>
          </cell>
          <cell r="AN54" t="str">
            <v>湖南省株洲市天元区北京海纳川株洲园区公司宿舍二期615房</v>
          </cell>
          <cell r="AO54" t="str">
            <v>2019.12.01-2022.11.30
2022.10.01-2025.11.30</v>
          </cell>
          <cell r="AP54">
            <v>45991</v>
          </cell>
          <cell r="AQ54">
            <v>168</v>
          </cell>
          <cell r="AR54">
            <v>1</v>
          </cell>
          <cell r="AS54">
            <v>44896</v>
          </cell>
          <cell r="AT54" t="str">
            <v>有固定期限</v>
          </cell>
          <cell r="AU54" t="str">
            <v>是</v>
          </cell>
          <cell r="AV54" t="str">
            <v>4302110000746574</v>
          </cell>
          <cell r="AW54" t="str">
            <v>ZZ-DA-0242</v>
          </cell>
          <cell r="AX54" t="str">
            <v>合同工</v>
          </cell>
          <cell r="AY54" t="str">
            <v>光华荣昌</v>
          </cell>
          <cell r="AZ54" t="str">
            <v>光华荣昌</v>
          </cell>
          <cell r="BA54">
            <v>30</v>
          </cell>
          <cell r="BB54">
            <v>0</v>
          </cell>
          <cell r="BC54" t="str">
            <v>中级工</v>
          </cell>
        </row>
        <row r="54">
          <cell r="BE54" t="str">
            <v>三份合同？</v>
          </cell>
        </row>
        <row r="54">
          <cell r="BI54" t="e">
            <v>#N/A</v>
          </cell>
        </row>
        <row r="55">
          <cell r="B55" t="str">
            <v>史双宇</v>
          </cell>
          <cell r="C55">
            <v>1253</v>
          </cell>
          <cell r="D55" t="str">
            <v>直接</v>
          </cell>
          <cell r="E55" t="str">
            <v>蓝领</v>
          </cell>
          <cell r="F55" t="str">
            <v>生产制造部</v>
          </cell>
          <cell r="G55" t="str">
            <v>发泡</v>
          </cell>
          <cell r="H55" t="str">
            <v>发泡操作工</v>
          </cell>
        </row>
        <row r="55">
          <cell r="L55">
            <v>45573</v>
          </cell>
        </row>
        <row r="55">
          <cell r="Q55" t="str">
            <v>男</v>
          </cell>
          <cell r="R55" t="str">
            <v>汉</v>
          </cell>
          <cell r="S55" t="str">
            <v>群众</v>
          </cell>
          <cell r="T55" t="str">
            <v>否</v>
          </cell>
        </row>
        <row r="55">
          <cell r="V55" t="str">
            <v>1991-07-19</v>
          </cell>
          <cell r="W55">
            <v>33</v>
          </cell>
        </row>
        <row r="55">
          <cell r="AF55" t="str">
            <v>430321199107192217</v>
          </cell>
          <cell r="AG55">
            <v>15675286023</v>
          </cell>
        </row>
        <row r="55">
          <cell r="AX55" t="str">
            <v>劳务工</v>
          </cell>
          <cell r="AY55" t="str">
            <v>光华荣昌</v>
          </cell>
          <cell r="AZ55" t="str">
            <v>湖南诚展</v>
          </cell>
          <cell r="BA55">
            <v>28</v>
          </cell>
          <cell r="BB55">
            <v>0</v>
          </cell>
          <cell r="BC55" t="str">
            <v>2024/12/1日转计件工</v>
          </cell>
        </row>
        <row r="56">
          <cell r="B56" t="str">
            <v>谢桂华</v>
          </cell>
          <cell r="C56">
            <v>24101207</v>
          </cell>
          <cell r="D56" t="str">
            <v>直接</v>
          </cell>
          <cell r="E56" t="str">
            <v>蓝领</v>
          </cell>
          <cell r="F56" t="str">
            <v>生产制造部</v>
          </cell>
          <cell r="G56" t="str">
            <v>发泡</v>
          </cell>
          <cell r="H56" t="str">
            <v>发泡操作工</v>
          </cell>
        </row>
        <row r="56">
          <cell r="L56">
            <v>45579</v>
          </cell>
        </row>
        <row r="56">
          <cell r="Q56" t="str">
            <v>女</v>
          </cell>
          <cell r="R56" t="str">
            <v>汉</v>
          </cell>
          <cell r="S56" t="str">
            <v>群众</v>
          </cell>
          <cell r="T56" t="str">
            <v>否</v>
          </cell>
        </row>
        <row r="56">
          <cell r="V56" t="str">
            <v>1975-07-05</v>
          </cell>
          <cell r="W56">
            <v>49</v>
          </cell>
        </row>
        <row r="56">
          <cell r="AF56" t="str">
            <v>430203197507056022</v>
          </cell>
          <cell r="AG56">
            <v>18670239896</v>
          </cell>
        </row>
        <row r="56">
          <cell r="AX56" t="str">
            <v>劳务工</v>
          </cell>
          <cell r="AY56" t="str">
            <v>光华荣昌</v>
          </cell>
          <cell r="AZ56" t="str">
            <v>湖南诚展</v>
          </cell>
          <cell r="BA56">
            <v>26.5</v>
          </cell>
          <cell r="BB56">
            <v>0</v>
          </cell>
          <cell r="BC56" t="str">
            <v>2024/12/1日转计件工</v>
          </cell>
        </row>
        <row r="57">
          <cell r="B57" t="str">
            <v>董婧雯</v>
          </cell>
          <cell r="C57">
            <v>24101205</v>
          </cell>
          <cell r="D57" t="str">
            <v>直接</v>
          </cell>
          <cell r="E57" t="str">
            <v>蓝领</v>
          </cell>
          <cell r="F57" t="str">
            <v>生产制造部</v>
          </cell>
          <cell r="G57" t="str">
            <v>发泡</v>
          </cell>
          <cell r="H57" t="str">
            <v>发泡操作工</v>
          </cell>
        </row>
        <row r="57">
          <cell r="L57">
            <v>45579</v>
          </cell>
        </row>
        <row r="57">
          <cell r="Q57" t="str">
            <v>女</v>
          </cell>
          <cell r="R57" t="str">
            <v>汉</v>
          </cell>
          <cell r="S57" t="str">
            <v>群众</v>
          </cell>
          <cell r="T57" t="str">
            <v>否</v>
          </cell>
        </row>
        <row r="57">
          <cell r="V57" t="str">
            <v>2005-02-11</v>
          </cell>
          <cell r="W57">
            <v>20</v>
          </cell>
        </row>
        <row r="57">
          <cell r="AF57" t="str">
            <v>430223200502118722</v>
          </cell>
          <cell r="AG57">
            <v>15173375317</v>
          </cell>
        </row>
        <row r="57">
          <cell r="AX57" t="str">
            <v>劳务工</v>
          </cell>
          <cell r="AY57" t="str">
            <v>光华荣昌</v>
          </cell>
          <cell r="AZ57" t="str">
            <v>湖南诚展</v>
          </cell>
          <cell r="BA57">
            <v>29</v>
          </cell>
          <cell r="BB57">
            <v>0</v>
          </cell>
          <cell r="BC57" t="str">
            <v>2024/12/1日转计件工</v>
          </cell>
        </row>
        <row r="58">
          <cell r="B58" t="str">
            <v>张忠宝</v>
          </cell>
          <cell r="C58">
            <v>24102101</v>
          </cell>
          <cell r="D58" t="str">
            <v>直接</v>
          </cell>
          <cell r="E58" t="str">
            <v>蓝领</v>
          </cell>
          <cell r="F58" t="str">
            <v>生产制造部</v>
          </cell>
          <cell r="G58" t="str">
            <v>发泡</v>
          </cell>
          <cell r="H58" t="str">
            <v>发泡操作工</v>
          </cell>
        </row>
        <row r="58">
          <cell r="L58">
            <v>45587</v>
          </cell>
        </row>
        <row r="58">
          <cell r="Q58" t="str">
            <v>男</v>
          </cell>
          <cell r="R58" t="str">
            <v>汉</v>
          </cell>
          <cell r="S58" t="str">
            <v>群众</v>
          </cell>
          <cell r="T58" t="str">
            <v>否</v>
          </cell>
        </row>
        <row r="58">
          <cell r="V58" t="str">
            <v>1981-08-21</v>
          </cell>
          <cell r="W58">
            <v>43</v>
          </cell>
        </row>
        <row r="58">
          <cell r="AF58" t="str">
            <v>513021198108216753</v>
          </cell>
          <cell r="AG58">
            <v>15012848469</v>
          </cell>
        </row>
        <row r="58">
          <cell r="AX58" t="str">
            <v>劳务工</v>
          </cell>
          <cell r="AY58" t="str">
            <v>光华荣昌</v>
          </cell>
          <cell r="AZ58" t="str">
            <v>湖南诚展</v>
          </cell>
          <cell r="BA58">
            <v>23</v>
          </cell>
          <cell r="BB58">
            <v>0</v>
          </cell>
          <cell r="BC58" t="str">
            <v>2024/12/1日转计件工</v>
          </cell>
        </row>
        <row r="59">
          <cell r="B59" t="str">
            <v>刘湘宇</v>
          </cell>
          <cell r="C59">
            <v>2410264</v>
          </cell>
          <cell r="D59" t="str">
            <v>直接</v>
          </cell>
          <cell r="E59" t="str">
            <v>蓝领</v>
          </cell>
          <cell r="F59" t="str">
            <v>生产制造部</v>
          </cell>
          <cell r="G59" t="str">
            <v>发泡</v>
          </cell>
          <cell r="H59" t="str">
            <v>发泡操作工</v>
          </cell>
        </row>
        <row r="59">
          <cell r="L59">
            <v>45591</v>
          </cell>
        </row>
        <row r="59">
          <cell r="Q59" t="str">
            <v>男</v>
          </cell>
          <cell r="R59" t="str">
            <v>汉</v>
          </cell>
          <cell r="S59" t="str">
            <v>群众</v>
          </cell>
          <cell r="T59" t="str">
            <v>否</v>
          </cell>
        </row>
        <row r="59">
          <cell r="V59" t="str">
            <v>1986-10-17</v>
          </cell>
          <cell r="W59">
            <v>38</v>
          </cell>
        </row>
        <row r="59">
          <cell r="AF59" t="str">
            <v>430921198610175770</v>
          </cell>
          <cell r="AG59">
            <v>19173781313</v>
          </cell>
        </row>
        <row r="59">
          <cell r="AX59" t="str">
            <v>劳务工</v>
          </cell>
          <cell r="AY59" t="str">
            <v>光华荣昌</v>
          </cell>
          <cell r="AZ59" t="str">
            <v>湖南诚展</v>
          </cell>
          <cell r="BA59">
            <v>16.4</v>
          </cell>
          <cell r="BB59">
            <v>0</v>
          </cell>
          <cell r="BC59" t="str">
            <v>2024/12/1日转计件工</v>
          </cell>
        </row>
        <row r="60">
          <cell r="B60" t="str">
            <v>李力争</v>
          </cell>
          <cell r="C60">
            <v>24121206</v>
          </cell>
          <cell r="D60" t="str">
            <v>直接</v>
          </cell>
          <cell r="E60" t="str">
            <v>蓝领</v>
          </cell>
          <cell r="F60" t="str">
            <v>生产制造部</v>
          </cell>
          <cell r="G60" t="str">
            <v>发泡</v>
          </cell>
          <cell r="H60" t="str">
            <v>发泡操作工</v>
          </cell>
        </row>
        <row r="60">
          <cell r="L60">
            <v>45643</v>
          </cell>
        </row>
        <row r="60">
          <cell r="Q60" t="str">
            <v>男</v>
          </cell>
          <cell r="R60" t="str">
            <v>汉</v>
          </cell>
          <cell r="S60" t="str">
            <v>群众</v>
          </cell>
          <cell r="T60" t="str">
            <v>否</v>
          </cell>
        </row>
        <row r="60">
          <cell r="V60" t="str">
            <v>1977-02-13</v>
          </cell>
          <cell r="W60">
            <v>48</v>
          </cell>
          <cell r="X60" t="str">
            <v>初中</v>
          </cell>
        </row>
        <row r="60">
          <cell r="AA60" t="str">
            <v>鸿仙中学</v>
          </cell>
        </row>
        <row r="60">
          <cell r="AF60" t="str">
            <v>430221197702135618</v>
          </cell>
          <cell r="AG60">
            <v>13789072331</v>
          </cell>
        </row>
        <row r="60">
          <cell r="AL60" t="str">
            <v>渌口镇渌口区凳头村</v>
          </cell>
        </row>
        <row r="60">
          <cell r="AX60" t="str">
            <v>劳务工</v>
          </cell>
          <cell r="AY60" t="str">
            <v>光华荣昌</v>
          </cell>
          <cell r="AZ60" t="str">
            <v>湖南诚展</v>
          </cell>
          <cell r="BA60">
            <v>28</v>
          </cell>
          <cell r="BB60">
            <v>0</v>
          </cell>
        </row>
        <row r="61">
          <cell r="B61" t="str">
            <v>唐亮</v>
          </cell>
          <cell r="C61">
            <v>24102102</v>
          </cell>
          <cell r="D61" t="str">
            <v>直接</v>
          </cell>
          <cell r="E61" t="str">
            <v>蓝领</v>
          </cell>
          <cell r="F61" t="str">
            <v>生产制造部</v>
          </cell>
          <cell r="G61" t="str">
            <v>发泡</v>
          </cell>
          <cell r="H61" t="str">
            <v>发泡操作工</v>
          </cell>
        </row>
        <row r="61">
          <cell r="L61">
            <v>45587</v>
          </cell>
        </row>
        <row r="61">
          <cell r="Q61" t="str">
            <v>男</v>
          </cell>
          <cell r="R61" t="str">
            <v>汉</v>
          </cell>
          <cell r="S61" t="str">
            <v>群众</v>
          </cell>
          <cell r="T61" t="str">
            <v>否</v>
          </cell>
        </row>
        <row r="61">
          <cell r="V61" t="str">
            <v>1978-02-27</v>
          </cell>
          <cell r="W61">
            <v>47</v>
          </cell>
        </row>
        <row r="61">
          <cell r="AF61" t="str">
            <v>430221197802277138</v>
          </cell>
          <cell r="AG61">
            <v>15367162006</v>
          </cell>
        </row>
        <row r="61">
          <cell r="AX61" t="str">
            <v>劳务工</v>
          </cell>
          <cell r="AY61" t="str">
            <v>光华荣昌</v>
          </cell>
          <cell r="AZ61" t="str">
            <v>湖南诚展</v>
          </cell>
          <cell r="BA61">
            <v>29</v>
          </cell>
          <cell r="BB61">
            <v>0</v>
          </cell>
        </row>
        <row r="62">
          <cell r="B62" t="str">
            <v>罗向锋</v>
          </cell>
          <cell r="C62">
            <v>24121011</v>
          </cell>
          <cell r="D62" t="str">
            <v>直接</v>
          </cell>
          <cell r="E62" t="str">
            <v>蓝领</v>
          </cell>
          <cell r="F62" t="str">
            <v>生产制造部</v>
          </cell>
          <cell r="G62" t="str">
            <v>发泡</v>
          </cell>
          <cell r="H62" t="str">
            <v>发泡操作工</v>
          </cell>
        </row>
        <row r="62">
          <cell r="L62">
            <v>45637</v>
          </cell>
        </row>
        <row r="62">
          <cell r="Q62" t="str">
            <v>男</v>
          </cell>
          <cell r="R62" t="str">
            <v>汉</v>
          </cell>
          <cell r="S62" t="str">
            <v>群众</v>
          </cell>
          <cell r="T62" t="str">
            <v>否</v>
          </cell>
        </row>
        <row r="62">
          <cell r="V62" t="str">
            <v>1976-11-04</v>
          </cell>
          <cell r="W62">
            <v>48</v>
          </cell>
        </row>
        <row r="62">
          <cell r="AF62" t="str">
            <v>43028119761104627X</v>
          </cell>
          <cell r="AG62">
            <v>18773394292</v>
          </cell>
          <cell r="AH62" t="str">
            <v>18773394292潘莫玲</v>
          </cell>
        </row>
        <row r="62">
          <cell r="AX62" t="str">
            <v>劳务工</v>
          </cell>
          <cell r="AY62" t="str">
            <v>光华荣昌</v>
          </cell>
          <cell r="AZ62" t="str">
            <v>湖南诚展</v>
          </cell>
          <cell r="BA62">
            <v>27</v>
          </cell>
          <cell r="BB62">
            <v>0</v>
          </cell>
        </row>
        <row r="63">
          <cell r="B63" t="str">
            <v>谭金祥</v>
          </cell>
          <cell r="C63">
            <v>25021402</v>
          </cell>
          <cell r="D63" t="str">
            <v>直接</v>
          </cell>
          <cell r="E63" t="str">
            <v>蓝领</v>
          </cell>
          <cell r="F63" t="str">
            <v>生产制造部</v>
          </cell>
          <cell r="G63" t="str">
            <v>发泡</v>
          </cell>
          <cell r="H63" t="str">
            <v>发泡操作工</v>
          </cell>
        </row>
        <row r="63">
          <cell r="L63">
            <v>45703</v>
          </cell>
        </row>
        <row r="63">
          <cell r="Q63" t="str">
            <v>男</v>
          </cell>
          <cell r="R63" t="str">
            <v>汉</v>
          </cell>
          <cell r="S63" t="str">
            <v>群众</v>
          </cell>
          <cell r="T63" t="str">
            <v>否</v>
          </cell>
        </row>
        <row r="63">
          <cell r="V63" t="str">
            <v>1975-10-12</v>
          </cell>
          <cell r="W63">
            <v>49</v>
          </cell>
        </row>
        <row r="63">
          <cell r="AF63" t="str">
            <v>430221197510122919</v>
          </cell>
          <cell r="AG63">
            <v>13975365445</v>
          </cell>
        </row>
        <row r="63">
          <cell r="AX63" t="str">
            <v>劳务工</v>
          </cell>
          <cell r="AY63" t="str">
            <v>光华荣昌</v>
          </cell>
          <cell r="AZ63" t="str">
            <v>湖南诚展</v>
          </cell>
          <cell r="BA63">
            <v>26</v>
          </cell>
          <cell r="BB63">
            <v>0</v>
          </cell>
        </row>
        <row r="64">
          <cell r="B64" t="str">
            <v>王子先</v>
          </cell>
          <cell r="C64">
            <v>25021401</v>
          </cell>
          <cell r="D64" t="str">
            <v>直接</v>
          </cell>
          <cell r="E64" t="str">
            <v>蓝领</v>
          </cell>
          <cell r="F64" t="str">
            <v>生产制造部</v>
          </cell>
          <cell r="G64" t="str">
            <v>发泡</v>
          </cell>
          <cell r="H64" t="str">
            <v>发泡操作工</v>
          </cell>
        </row>
        <row r="64">
          <cell r="L64">
            <v>45713</v>
          </cell>
        </row>
        <row r="64">
          <cell r="Q64" t="str">
            <v>男</v>
          </cell>
          <cell r="R64" t="str">
            <v>汉</v>
          </cell>
          <cell r="S64" t="str">
            <v>群众</v>
          </cell>
          <cell r="T64" t="str">
            <v>否</v>
          </cell>
        </row>
        <row r="64">
          <cell r="V64" t="str">
            <v>1999-09-03</v>
          </cell>
          <cell r="W64">
            <v>25</v>
          </cell>
        </row>
        <row r="64">
          <cell r="AF64" t="str">
            <v>430202199909031015</v>
          </cell>
          <cell r="AG64">
            <v>17773367220</v>
          </cell>
        </row>
        <row r="64">
          <cell r="AX64" t="str">
            <v>劳务工</v>
          </cell>
          <cell r="AY64" t="str">
            <v>光华荣昌</v>
          </cell>
          <cell r="AZ64" t="str">
            <v>湖南诚展</v>
          </cell>
          <cell r="BA64">
            <v>26</v>
          </cell>
          <cell r="BB64">
            <v>0</v>
          </cell>
        </row>
        <row r="65">
          <cell r="B65" t="str">
            <v>赵琦</v>
          </cell>
          <cell r="C65">
            <v>25022401</v>
          </cell>
          <cell r="D65" t="str">
            <v>直接</v>
          </cell>
          <cell r="E65" t="str">
            <v>蓝领</v>
          </cell>
          <cell r="F65" t="str">
            <v>生产制造部</v>
          </cell>
          <cell r="G65" t="str">
            <v>发泡</v>
          </cell>
          <cell r="H65" t="str">
            <v>发泡操作工</v>
          </cell>
        </row>
        <row r="65">
          <cell r="L65">
            <v>45713</v>
          </cell>
        </row>
        <row r="65">
          <cell r="Q65" t="str">
            <v>男</v>
          </cell>
          <cell r="R65" t="str">
            <v>汉</v>
          </cell>
          <cell r="S65" t="str">
            <v>群众</v>
          </cell>
          <cell r="T65" t="str">
            <v>否</v>
          </cell>
        </row>
        <row r="65">
          <cell r="V65" t="str">
            <v>2003-06-06</v>
          </cell>
          <cell r="W65">
            <v>22</v>
          </cell>
        </row>
        <row r="65">
          <cell r="AF65" t="str">
            <v>430202200306064016</v>
          </cell>
          <cell r="AG65">
            <v>19563152582</v>
          </cell>
        </row>
        <row r="65">
          <cell r="AX65" t="str">
            <v>劳务工</v>
          </cell>
          <cell r="AY65" t="str">
            <v>光华荣昌</v>
          </cell>
          <cell r="AZ65" t="str">
            <v>湖南诚展</v>
          </cell>
          <cell r="BA65">
            <v>29</v>
          </cell>
          <cell r="BB65">
            <v>0</v>
          </cell>
        </row>
        <row r="66">
          <cell r="B66" t="str">
            <v>齐康杰</v>
          </cell>
          <cell r="C66">
            <v>25031705</v>
          </cell>
          <cell r="D66" t="str">
            <v>直接</v>
          </cell>
          <cell r="E66" t="str">
            <v>蓝领</v>
          </cell>
          <cell r="F66" t="str">
            <v>生产制造部</v>
          </cell>
          <cell r="G66" t="str">
            <v>发泡</v>
          </cell>
          <cell r="H66" t="str">
            <v>发泡操作工</v>
          </cell>
        </row>
        <row r="66">
          <cell r="L66">
            <v>45733</v>
          </cell>
        </row>
        <row r="66">
          <cell r="Q66" t="str">
            <v>男</v>
          </cell>
          <cell r="R66" t="str">
            <v>汉</v>
          </cell>
          <cell r="S66" t="str">
            <v>群众</v>
          </cell>
          <cell r="T66" t="str">
            <v>否</v>
          </cell>
        </row>
        <row r="66">
          <cell r="V66" t="str">
            <v>1991-07-29</v>
          </cell>
          <cell r="W66">
            <v>33</v>
          </cell>
        </row>
        <row r="66">
          <cell r="AF66" t="str">
            <v>430202199107291018</v>
          </cell>
          <cell r="AG66">
            <v>15197304623</v>
          </cell>
        </row>
        <row r="66">
          <cell r="AX66" t="str">
            <v>劳务工</v>
          </cell>
          <cell r="AY66" t="str">
            <v>光华荣昌</v>
          </cell>
          <cell r="AZ66" t="str">
            <v>湖南诚展</v>
          </cell>
          <cell r="BA66">
            <v>28</v>
          </cell>
          <cell r="BB66">
            <v>0</v>
          </cell>
        </row>
        <row r="67">
          <cell r="B67" t="str">
            <v>李水平</v>
          </cell>
          <cell r="C67">
            <v>25031801</v>
          </cell>
          <cell r="D67" t="str">
            <v>直接</v>
          </cell>
          <cell r="E67" t="str">
            <v>蓝领</v>
          </cell>
          <cell r="F67" t="str">
            <v>生产制造部</v>
          </cell>
          <cell r="G67" t="str">
            <v>发泡</v>
          </cell>
          <cell r="H67" t="str">
            <v>发泡操作工</v>
          </cell>
        </row>
        <row r="67">
          <cell r="L67">
            <v>45734</v>
          </cell>
        </row>
        <row r="67">
          <cell r="Q67" t="str">
            <v>男</v>
          </cell>
          <cell r="R67" t="str">
            <v>汉</v>
          </cell>
          <cell r="S67" t="str">
            <v>群众</v>
          </cell>
          <cell r="T67" t="str">
            <v>否</v>
          </cell>
        </row>
        <row r="67">
          <cell r="V67" t="str">
            <v>1978-02-03</v>
          </cell>
          <cell r="W67">
            <v>47</v>
          </cell>
        </row>
        <row r="67">
          <cell r="AF67" t="str">
            <v>433122197802032011</v>
          </cell>
          <cell r="AG67">
            <v>18673395958</v>
          </cell>
        </row>
        <row r="67">
          <cell r="AX67" t="str">
            <v>劳务工</v>
          </cell>
          <cell r="AY67" t="str">
            <v>光华荣昌</v>
          </cell>
          <cell r="AZ67" t="str">
            <v>湖南诚展</v>
          </cell>
          <cell r="BA67">
            <v>26.5</v>
          </cell>
          <cell r="BB67">
            <v>0</v>
          </cell>
        </row>
        <row r="68">
          <cell r="B68" t="str">
            <v>吴明贵</v>
          </cell>
          <cell r="C68">
            <v>25032001</v>
          </cell>
          <cell r="D68" t="str">
            <v>直接</v>
          </cell>
          <cell r="E68" t="str">
            <v>蓝领</v>
          </cell>
          <cell r="F68" t="str">
            <v>生产制造部</v>
          </cell>
          <cell r="G68" t="str">
            <v>发泡</v>
          </cell>
          <cell r="H68" t="str">
            <v>发泡操作工</v>
          </cell>
        </row>
        <row r="68">
          <cell r="L68">
            <v>45736</v>
          </cell>
        </row>
        <row r="68">
          <cell r="Q68" t="str">
            <v>男</v>
          </cell>
          <cell r="R68" t="str">
            <v>汉</v>
          </cell>
          <cell r="S68" t="str">
            <v>群众</v>
          </cell>
          <cell r="T68" t="str">
            <v>否</v>
          </cell>
        </row>
        <row r="68">
          <cell r="V68" t="str">
            <v>1998-04-21</v>
          </cell>
          <cell r="W68">
            <v>27</v>
          </cell>
        </row>
        <row r="68">
          <cell r="AF68" t="str">
            <v>530622199804213614</v>
          </cell>
          <cell r="AG68">
            <v>13618431085</v>
          </cell>
        </row>
        <row r="68">
          <cell r="AX68" t="str">
            <v>劳务工</v>
          </cell>
          <cell r="AY68" t="str">
            <v>光华荣昌</v>
          </cell>
          <cell r="AZ68" t="str">
            <v>湖南诚展</v>
          </cell>
          <cell r="BA68">
            <v>26</v>
          </cell>
          <cell r="BB68">
            <v>0</v>
          </cell>
        </row>
        <row r="69">
          <cell r="B69" t="str">
            <v>刘俊杰</v>
          </cell>
          <cell r="C69">
            <v>25031001</v>
          </cell>
          <cell r="D69" t="str">
            <v>直接</v>
          </cell>
          <cell r="E69" t="str">
            <v>蓝领</v>
          </cell>
          <cell r="F69" t="str">
            <v>生产制造部</v>
          </cell>
          <cell r="G69" t="str">
            <v>发泡</v>
          </cell>
          <cell r="H69" t="str">
            <v>发泡操作工</v>
          </cell>
        </row>
        <row r="69">
          <cell r="L69">
            <v>45727</v>
          </cell>
        </row>
        <row r="69">
          <cell r="Q69" t="str">
            <v>男</v>
          </cell>
          <cell r="R69" t="str">
            <v>汉</v>
          </cell>
          <cell r="S69" t="str">
            <v>群众</v>
          </cell>
          <cell r="T69" t="str">
            <v>否</v>
          </cell>
        </row>
        <row r="69">
          <cell r="V69" t="str">
            <v>2003-10-14</v>
          </cell>
          <cell r="W69">
            <v>21</v>
          </cell>
        </row>
        <row r="69">
          <cell r="AF69" t="str">
            <v>430424200310142696</v>
          </cell>
          <cell r="AG69">
            <v>16617340213</v>
          </cell>
        </row>
        <row r="69">
          <cell r="AX69" t="str">
            <v>劳务工</v>
          </cell>
          <cell r="AY69" t="str">
            <v>光华荣昌</v>
          </cell>
          <cell r="AZ69" t="str">
            <v>湘潭思泉</v>
          </cell>
          <cell r="BA69">
            <v>27</v>
          </cell>
          <cell r="BB69">
            <v>0</v>
          </cell>
        </row>
        <row r="70">
          <cell r="B70" t="str">
            <v>瞿芬</v>
          </cell>
          <cell r="C70">
            <v>25031003</v>
          </cell>
          <cell r="D70" t="str">
            <v>直接</v>
          </cell>
          <cell r="E70" t="str">
            <v>蓝领</v>
          </cell>
          <cell r="F70" t="str">
            <v>生产制造部</v>
          </cell>
          <cell r="G70" t="str">
            <v>发泡</v>
          </cell>
          <cell r="H70" t="str">
            <v>发泡操作工</v>
          </cell>
        </row>
        <row r="70">
          <cell r="L70">
            <v>45727</v>
          </cell>
        </row>
        <row r="70">
          <cell r="Q70" t="str">
            <v>女</v>
          </cell>
          <cell r="R70" t="str">
            <v>汉</v>
          </cell>
          <cell r="S70" t="str">
            <v>群众</v>
          </cell>
          <cell r="T70" t="str">
            <v>否</v>
          </cell>
        </row>
        <row r="70">
          <cell r="V70" t="str">
            <v>1991-03-08</v>
          </cell>
          <cell r="W70">
            <v>34</v>
          </cell>
        </row>
        <row r="70">
          <cell r="AF70" t="str">
            <v>430321199103089028</v>
          </cell>
          <cell r="AG70">
            <v>18593426748</v>
          </cell>
        </row>
        <row r="70">
          <cell r="AX70" t="str">
            <v>劳务工</v>
          </cell>
          <cell r="AY70" t="str">
            <v>光华荣昌</v>
          </cell>
          <cell r="AZ70" t="str">
            <v>湘潭思泉</v>
          </cell>
          <cell r="BA70">
            <v>27</v>
          </cell>
          <cell r="BB70">
            <v>0</v>
          </cell>
        </row>
        <row r="71">
          <cell r="B71" t="str">
            <v>瞿欢</v>
          </cell>
          <cell r="C71">
            <v>25031004</v>
          </cell>
          <cell r="D71" t="str">
            <v>直接</v>
          </cell>
          <cell r="E71" t="str">
            <v>蓝领</v>
          </cell>
          <cell r="F71" t="str">
            <v>生产制造部</v>
          </cell>
          <cell r="G71" t="str">
            <v>发泡</v>
          </cell>
          <cell r="H71" t="str">
            <v>发泡操作工</v>
          </cell>
        </row>
        <row r="71">
          <cell r="L71">
            <v>45727</v>
          </cell>
        </row>
        <row r="71">
          <cell r="Q71" t="str">
            <v>女</v>
          </cell>
          <cell r="R71" t="str">
            <v>汉</v>
          </cell>
          <cell r="S71" t="str">
            <v>群众</v>
          </cell>
          <cell r="T71" t="str">
            <v>否</v>
          </cell>
        </row>
        <row r="71">
          <cell r="V71" t="str">
            <v>1997-11-08</v>
          </cell>
          <cell r="W71">
            <v>27</v>
          </cell>
        </row>
        <row r="71">
          <cell r="AF71" t="str">
            <v>430321199711089021</v>
          </cell>
          <cell r="AG71">
            <v>18593426748</v>
          </cell>
        </row>
        <row r="71">
          <cell r="AX71" t="str">
            <v>劳务工</v>
          </cell>
          <cell r="AY71" t="str">
            <v>光华荣昌</v>
          </cell>
          <cell r="AZ71" t="str">
            <v>湘潭思泉</v>
          </cell>
          <cell r="BA71">
            <v>27</v>
          </cell>
          <cell r="BB71">
            <v>0</v>
          </cell>
        </row>
        <row r="72">
          <cell r="B72" t="str">
            <v>彭智勇</v>
          </cell>
          <cell r="C72">
            <v>25031002</v>
          </cell>
          <cell r="D72" t="str">
            <v>直接</v>
          </cell>
          <cell r="E72" t="str">
            <v>蓝领</v>
          </cell>
          <cell r="F72" t="str">
            <v>生产制造部</v>
          </cell>
          <cell r="G72" t="str">
            <v>发泡</v>
          </cell>
          <cell r="H72" t="str">
            <v>发泡操作工</v>
          </cell>
        </row>
        <row r="72">
          <cell r="L72">
            <v>45727</v>
          </cell>
        </row>
        <row r="72">
          <cell r="Q72" t="str">
            <v>男</v>
          </cell>
          <cell r="R72" t="str">
            <v>汉</v>
          </cell>
          <cell r="S72" t="str">
            <v>群众</v>
          </cell>
          <cell r="T72" t="str">
            <v>否</v>
          </cell>
        </row>
        <row r="72">
          <cell r="V72" t="str">
            <v>1988-10-11</v>
          </cell>
          <cell r="W72">
            <v>36</v>
          </cell>
        </row>
        <row r="72">
          <cell r="AF72" t="str">
            <v>43042419881011101X</v>
          </cell>
          <cell r="AG72">
            <v>18593426758</v>
          </cell>
        </row>
        <row r="72">
          <cell r="AX72" t="str">
            <v>劳务工</v>
          </cell>
          <cell r="AY72" t="str">
            <v>光华荣昌</v>
          </cell>
          <cell r="AZ72" t="str">
            <v>湘潭思泉</v>
          </cell>
          <cell r="BA72">
            <v>28</v>
          </cell>
          <cell r="BB72">
            <v>0</v>
          </cell>
        </row>
        <row r="73">
          <cell r="B73" t="str">
            <v>周孝勇</v>
          </cell>
          <cell r="C73">
            <v>25031303</v>
          </cell>
          <cell r="D73" t="str">
            <v>直接</v>
          </cell>
          <cell r="E73" t="str">
            <v>蓝领</v>
          </cell>
          <cell r="F73" t="str">
            <v>生产制造部</v>
          </cell>
          <cell r="G73" t="str">
            <v>发泡</v>
          </cell>
          <cell r="H73" t="str">
            <v>发泡操作工</v>
          </cell>
        </row>
        <row r="73">
          <cell r="L73">
            <v>45729</v>
          </cell>
        </row>
        <row r="73">
          <cell r="Q73" t="str">
            <v>男</v>
          </cell>
          <cell r="R73" t="str">
            <v>汉</v>
          </cell>
          <cell r="S73" t="str">
            <v>群众</v>
          </cell>
          <cell r="T73" t="str">
            <v>否</v>
          </cell>
        </row>
        <row r="73">
          <cell r="V73" t="str">
            <v>1984-01-03</v>
          </cell>
          <cell r="W73">
            <v>41</v>
          </cell>
        </row>
        <row r="73">
          <cell r="AF73" t="str">
            <v>421023198401035256</v>
          </cell>
          <cell r="AG73">
            <v>13819804049</v>
          </cell>
        </row>
        <row r="73">
          <cell r="AX73" t="str">
            <v>劳务工</v>
          </cell>
          <cell r="AY73" t="str">
            <v>光华荣昌</v>
          </cell>
          <cell r="AZ73" t="str">
            <v>东方人才</v>
          </cell>
          <cell r="BA73">
            <v>29</v>
          </cell>
          <cell r="BB73">
            <v>0</v>
          </cell>
        </row>
        <row r="74">
          <cell r="B74" t="str">
            <v>冯新宇</v>
          </cell>
          <cell r="C74">
            <v>25032601</v>
          </cell>
          <cell r="D74" t="str">
            <v>直接</v>
          </cell>
          <cell r="E74" t="str">
            <v>蓝领</v>
          </cell>
          <cell r="F74" t="str">
            <v>生产制造部</v>
          </cell>
          <cell r="G74" t="str">
            <v>发泡</v>
          </cell>
          <cell r="H74" t="str">
            <v>发泡操作工</v>
          </cell>
        </row>
        <row r="74">
          <cell r="L74">
            <v>45742</v>
          </cell>
        </row>
        <row r="74">
          <cell r="Q74" t="str">
            <v>男</v>
          </cell>
          <cell r="R74" t="str">
            <v>汉</v>
          </cell>
          <cell r="S74" t="str">
            <v>群众</v>
          </cell>
          <cell r="T74" t="str">
            <v>否</v>
          </cell>
        </row>
        <row r="74">
          <cell r="V74" t="str">
            <v>2000-06-11</v>
          </cell>
          <cell r="W74">
            <v>25</v>
          </cell>
        </row>
        <row r="74">
          <cell r="AF74" t="str">
            <v>430211200006111817</v>
          </cell>
          <cell r="AG74">
            <v>17773335621</v>
          </cell>
        </row>
        <row r="74">
          <cell r="AX74" t="str">
            <v>劳务工</v>
          </cell>
          <cell r="AY74" t="str">
            <v>光华荣昌</v>
          </cell>
          <cell r="AZ74" t="str">
            <v>湘潭思泉</v>
          </cell>
          <cell r="BA74">
            <v>27</v>
          </cell>
          <cell r="BB74">
            <v>0</v>
          </cell>
        </row>
        <row r="75">
          <cell r="B75" t="str">
            <v>卢舟晖</v>
          </cell>
          <cell r="C75">
            <v>25032810</v>
          </cell>
          <cell r="D75" t="str">
            <v>直接</v>
          </cell>
          <cell r="E75" t="str">
            <v>蓝领</v>
          </cell>
          <cell r="F75" t="str">
            <v>生产制造部</v>
          </cell>
          <cell r="G75" t="str">
            <v>发泡</v>
          </cell>
          <cell r="H75" t="str">
            <v>发泡操作工</v>
          </cell>
        </row>
        <row r="75">
          <cell r="L75">
            <v>45744</v>
          </cell>
        </row>
        <row r="75">
          <cell r="Q75" t="str">
            <v>男</v>
          </cell>
          <cell r="R75" t="str">
            <v>汉</v>
          </cell>
          <cell r="S75" t="str">
            <v>群众</v>
          </cell>
          <cell r="T75" t="str">
            <v>否</v>
          </cell>
        </row>
        <row r="75">
          <cell r="V75" t="str">
            <v>2007-11-07</v>
          </cell>
          <cell r="W75">
            <v>17</v>
          </cell>
        </row>
        <row r="75">
          <cell r="AF75" t="str">
            <v>431322200711070470</v>
          </cell>
          <cell r="AG75">
            <v>19967135803</v>
          </cell>
        </row>
        <row r="75">
          <cell r="AL75" t="str">
            <v>湖南省娄底市新化县曹家镇卢家村</v>
          </cell>
          <cell r="AM75" t="str">
            <v>农村</v>
          </cell>
          <cell r="AN75" t="str">
            <v>湖南省株洲市天元区北京海纳川株洲公司宿舍</v>
          </cell>
        </row>
        <row r="75">
          <cell r="AX75" t="str">
            <v>劳务工</v>
          </cell>
          <cell r="AY75" t="str">
            <v>光华荣昌</v>
          </cell>
          <cell r="AZ75" t="str">
            <v>光华荣昌</v>
          </cell>
          <cell r="BA75">
            <v>25</v>
          </cell>
          <cell r="BB75">
            <v>0</v>
          </cell>
          <cell r="BC75" t="str">
            <v>曹蜜介绍</v>
          </cell>
        </row>
        <row r="76">
          <cell r="B76" t="str">
            <v>马战</v>
          </cell>
          <cell r="C76">
            <v>25041101</v>
          </cell>
          <cell r="D76" t="str">
            <v>直接</v>
          </cell>
          <cell r="E76" t="str">
            <v>蓝领</v>
          </cell>
          <cell r="F76" t="str">
            <v>生产制造部</v>
          </cell>
          <cell r="G76" t="str">
            <v>发泡</v>
          </cell>
          <cell r="H76" t="str">
            <v>发泡操作工</v>
          </cell>
        </row>
        <row r="76">
          <cell r="L76">
            <v>45758</v>
          </cell>
        </row>
        <row r="76">
          <cell r="Q76" t="str">
            <v>男</v>
          </cell>
          <cell r="R76" t="str">
            <v>汉</v>
          </cell>
          <cell r="S76" t="str">
            <v>群众</v>
          </cell>
          <cell r="T76" t="str">
            <v>否</v>
          </cell>
        </row>
        <row r="76">
          <cell r="V76" t="str">
            <v>1981-12-03</v>
          </cell>
          <cell r="W76">
            <v>43</v>
          </cell>
        </row>
        <row r="76">
          <cell r="AF76" t="str">
            <v>430219198112036276</v>
          </cell>
          <cell r="AG76">
            <v>18621535981</v>
          </cell>
          <cell r="AH76" t="str">
            <v>马再玲17373365061</v>
          </cell>
        </row>
        <row r="76">
          <cell r="AL76" t="str">
            <v>醴陵市均楚镇马家垅村</v>
          </cell>
        </row>
        <row r="76">
          <cell r="AX76" t="str">
            <v>劳务工</v>
          </cell>
          <cell r="AY76" t="str">
            <v>光华荣昌</v>
          </cell>
          <cell r="AZ76" t="str">
            <v>湖南诚展</v>
          </cell>
          <cell r="BA76">
            <v>27</v>
          </cell>
          <cell r="BB76">
            <v>0</v>
          </cell>
        </row>
        <row r="77">
          <cell r="B77" t="str">
            <v>曾选泽</v>
          </cell>
          <cell r="C77">
            <v>25041204</v>
          </cell>
          <cell r="D77" t="str">
            <v>直接</v>
          </cell>
          <cell r="E77" t="str">
            <v>蓝领</v>
          </cell>
          <cell r="F77" t="str">
            <v>生产制造部</v>
          </cell>
          <cell r="G77" t="str">
            <v>发泡</v>
          </cell>
          <cell r="H77" t="str">
            <v>发泡操作工</v>
          </cell>
        </row>
        <row r="77">
          <cell r="L77">
            <v>45759</v>
          </cell>
        </row>
        <row r="77">
          <cell r="Q77" t="str">
            <v>男</v>
          </cell>
          <cell r="R77" t="str">
            <v>汉</v>
          </cell>
          <cell r="S77" t="str">
            <v>群众</v>
          </cell>
          <cell r="T77" t="str">
            <v>否</v>
          </cell>
        </row>
        <row r="77">
          <cell r="V77" t="str">
            <v>1988-10-18</v>
          </cell>
          <cell r="W77">
            <v>36</v>
          </cell>
        </row>
        <row r="77">
          <cell r="AF77" t="str">
            <v>430224198810182976</v>
          </cell>
          <cell r="AG77">
            <v>18907412584</v>
          </cell>
        </row>
        <row r="77">
          <cell r="AX77" t="str">
            <v>劳务工</v>
          </cell>
          <cell r="AY77" t="str">
            <v>光华荣昌</v>
          </cell>
          <cell r="AZ77" t="str">
            <v>湘潭思泉</v>
          </cell>
          <cell r="BA77">
            <v>26</v>
          </cell>
          <cell r="BB77">
            <v>0</v>
          </cell>
        </row>
        <row r="78">
          <cell r="B78" t="str">
            <v>罗熠鹏</v>
          </cell>
          <cell r="C78">
            <v>24102104</v>
          </cell>
          <cell r="D78" t="str">
            <v>直接</v>
          </cell>
          <cell r="E78" t="str">
            <v>蓝领</v>
          </cell>
          <cell r="F78" t="str">
            <v>生产制造部</v>
          </cell>
          <cell r="G78" t="str">
            <v>发泡</v>
          </cell>
          <cell r="H78" t="str">
            <v>发泡操作工</v>
          </cell>
        </row>
        <row r="78">
          <cell r="L78">
            <v>45587</v>
          </cell>
        </row>
        <row r="78">
          <cell r="Q78" t="str">
            <v>男</v>
          </cell>
          <cell r="R78" t="str">
            <v>汉</v>
          </cell>
          <cell r="S78" t="str">
            <v>群众</v>
          </cell>
          <cell r="T78" t="str">
            <v>否</v>
          </cell>
        </row>
        <row r="78">
          <cell r="V78" t="str">
            <v>1998-10-15</v>
          </cell>
          <cell r="W78">
            <v>26</v>
          </cell>
        </row>
        <row r="78">
          <cell r="AF78" t="str">
            <v>430211199810151814</v>
          </cell>
          <cell r="AG78">
            <v>18574788930</v>
          </cell>
        </row>
        <row r="78">
          <cell r="AX78" t="str">
            <v>劳务工</v>
          </cell>
          <cell r="AY78" t="str">
            <v>光华荣昌</v>
          </cell>
          <cell r="AZ78" t="str">
            <v>湖南诚展</v>
          </cell>
          <cell r="BA78">
            <v>28</v>
          </cell>
          <cell r="BB78">
            <v>0</v>
          </cell>
        </row>
        <row r="79">
          <cell r="B79" t="str">
            <v>王明</v>
          </cell>
          <cell r="C79">
            <v>25011722</v>
          </cell>
          <cell r="D79" t="str">
            <v>直接</v>
          </cell>
          <cell r="E79" t="str">
            <v>蓝领</v>
          </cell>
          <cell r="F79" t="str">
            <v>生产制造部</v>
          </cell>
          <cell r="G79" t="str">
            <v>发泡</v>
          </cell>
          <cell r="H79" t="str">
            <v>发泡操作工</v>
          </cell>
        </row>
        <row r="79">
          <cell r="L79">
            <v>45677</v>
          </cell>
        </row>
        <row r="79">
          <cell r="Q79" t="str">
            <v>男</v>
          </cell>
          <cell r="R79" t="str">
            <v>汉</v>
          </cell>
          <cell r="S79" t="str">
            <v>群众</v>
          </cell>
          <cell r="T79" t="str">
            <v>否</v>
          </cell>
        </row>
        <row r="79">
          <cell r="V79" t="str">
            <v>1994-04-10</v>
          </cell>
          <cell r="W79">
            <v>31</v>
          </cell>
        </row>
        <row r="79">
          <cell r="AF79" t="str">
            <v>430221199404100811</v>
          </cell>
          <cell r="AG79">
            <v>19958396502</v>
          </cell>
        </row>
        <row r="79">
          <cell r="AX79" t="str">
            <v>劳务工</v>
          </cell>
          <cell r="AY79" t="str">
            <v>光华荣昌</v>
          </cell>
          <cell r="AZ79" t="str">
            <v>湖南诚展</v>
          </cell>
          <cell r="BA79">
            <v>26</v>
          </cell>
          <cell r="BB79">
            <v>0</v>
          </cell>
        </row>
        <row r="80">
          <cell r="B80" t="str">
            <v>罗冰</v>
          </cell>
          <cell r="C80">
            <v>25020501</v>
          </cell>
          <cell r="D80" t="str">
            <v>直接</v>
          </cell>
          <cell r="E80" t="str">
            <v>蓝领</v>
          </cell>
          <cell r="F80" t="str">
            <v>生产制造部</v>
          </cell>
          <cell r="G80" t="str">
            <v>发泡</v>
          </cell>
          <cell r="H80" t="str">
            <v>发泡操作工</v>
          </cell>
        </row>
        <row r="80">
          <cell r="L80">
            <v>45694</v>
          </cell>
        </row>
        <row r="80">
          <cell r="Q80" t="str">
            <v>女</v>
          </cell>
          <cell r="R80" t="str">
            <v>汉</v>
          </cell>
          <cell r="S80" t="str">
            <v>群众</v>
          </cell>
          <cell r="T80" t="str">
            <v>否</v>
          </cell>
        </row>
        <row r="80">
          <cell r="V80" t="str">
            <v>2006-01-18</v>
          </cell>
          <cell r="W80">
            <v>19</v>
          </cell>
        </row>
        <row r="80">
          <cell r="AF80" t="str">
            <v>431322200601180281</v>
          </cell>
          <cell r="AG80">
            <v>13548817119</v>
          </cell>
        </row>
        <row r="80">
          <cell r="AX80" t="str">
            <v>合同工</v>
          </cell>
          <cell r="AY80" t="str">
            <v>光华荣昌</v>
          </cell>
          <cell r="AZ80" t="str">
            <v>湖南诚展</v>
          </cell>
          <cell r="BA80">
            <v>27</v>
          </cell>
          <cell r="BB80">
            <v>0</v>
          </cell>
        </row>
        <row r="81">
          <cell r="B81" t="str">
            <v>马凤</v>
          </cell>
          <cell r="C81">
            <v>25021401</v>
          </cell>
          <cell r="D81" t="str">
            <v>直接</v>
          </cell>
          <cell r="E81" t="str">
            <v>蓝领</v>
          </cell>
          <cell r="F81" t="str">
            <v>生产制造部</v>
          </cell>
          <cell r="G81" t="str">
            <v>发泡</v>
          </cell>
          <cell r="H81" t="str">
            <v>发泡操作工</v>
          </cell>
        </row>
        <row r="81">
          <cell r="L81">
            <v>45705</v>
          </cell>
        </row>
        <row r="81">
          <cell r="Q81" t="str">
            <v>女</v>
          </cell>
          <cell r="R81" t="str">
            <v>汉</v>
          </cell>
          <cell r="S81" t="str">
            <v>群众</v>
          </cell>
          <cell r="T81" t="str">
            <v>否</v>
          </cell>
        </row>
        <row r="81">
          <cell r="V81" t="str">
            <v>1993-06-13</v>
          </cell>
          <cell r="W81">
            <v>32</v>
          </cell>
        </row>
        <row r="81">
          <cell r="AF81" t="str">
            <v>430321199306139048</v>
          </cell>
          <cell r="AG81">
            <v>15367605925</v>
          </cell>
          <cell r="AH81" t="str">
            <v>彭光炎15115746359</v>
          </cell>
        </row>
        <row r="81">
          <cell r="AX81" t="str">
            <v>劳务工</v>
          </cell>
          <cell r="AY81" t="str">
            <v>光华荣昌</v>
          </cell>
          <cell r="AZ81" t="str">
            <v>湘潭思泉</v>
          </cell>
          <cell r="BA81">
            <v>28</v>
          </cell>
          <cell r="BB81">
            <v>0</v>
          </cell>
        </row>
        <row r="82">
          <cell r="B82" t="str">
            <v>唐锋</v>
          </cell>
          <cell r="C82">
            <v>25042502</v>
          </cell>
          <cell r="D82" t="str">
            <v>直接</v>
          </cell>
          <cell r="E82" t="str">
            <v>蓝领</v>
          </cell>
          <cell r="F82" t="str">
            <v>生产制造部</v>
          </cell>
          <cell r="G82" t="str">
            <v>发泡</v>
          </cell>
          <cell r="H82" t="str">
            <v>发泡操作工</v>
          </cell>
        </row>
        <row r="82">
          <cell r="L82">
            <v>45772</v>
          </cell>
        </row>
        <row r="82">
          <cell r="Q82" t="str">
            <v>男</v>
          </cell>
          <cell r="R82" t="str">
            <v>汉</v>
          </cell>
          <cell r="S82" t="str">
            <v>群众</v>
          </cell>
          <cell r="T82" t="str">
            <v>否</v>
          </cell>
        </row>
        <row r="82">
          <cell r="V82" t="str">
            <v>1984-02-10</v>
          </cell>
          <cell r="W82">
            <v>41</v>
          </cell>
        </row>
        <row r="82">
          <cell r="AF82" t="str">
            <v>422828198402103915</v>
          </cell>
          <cell r="AG82">
            <v>15074130309</v>
          </cell>
        </row>
        <row r="82">
          <cell r="AX82" t="str">
            <v>劳务工</v>
          </cell>
          <cell r="AY82" t="str">
            <v>光华荣昌</v>
          </cell>
          <cell r="AZ82" t="str">
            <v>湖南诚展</v>
          </cell>
          <cell r="BA82">
            <v>27.5</v>
          </cell>
          <cell r="BB82">
            <v>0</v>
          </cell>
        </row>
        <row r="83">
          <cell r="B83" t="str">
            <v>刘红勇</v>
          </cell>
          <cell r="C83">
            <v>25042709</v>
          </cell>
          <cell r="D83" t="str">
            <v>直接</v>
          </cell>
          <cell r="E83" t="str">
            <v>蓝领</v>
          </cell>
          <cell r="F83" t="str">
            <v>生产制造部</v>
          </cell>
          <cell r="G83" t="str">
            <v>发泡</v>
          </cell>
          <cell r="H83" t="str">
            <v>发泡操作工</v>
          </cell>
        </row>
        <row r="83">
          <cell r="L83">
            <v>45774</v>
          </cell>
        </row>
        <row r="83">
          <cell r="Q83" t="str">
            <v>男</v>
          </cell>
          <cell r="R83" t="str">
            <v>汉</v>
          </cell>
          <cell r="S83" t="str">
            <v>群众</v>
          </cell>
          <cell r="T83" t="str">
            <v>否</v>
          </cell>
        </row>
        <row r="83">
          <cell r="V83" t="str">
            <v>1979-03-22</v>
          </cell>
          <cell r="W83">
            <v>46</v>
          </cell>
        </row>
        <row r="83">
          <cell r="AF83" t="str">
            <v>430221197903227850</v>
          </cell>
          <cell r="AG83">
            <v>19908433289</v>
          </cell>
        </row>
        <row r="83">
          <cell r="AL83" t="str">
            <v>渌口区古岳峰镇三旺村</v>
          </cell>
        </row>
        <row r="83">
          <cell r="AX83" t="str">
            <v>劳务工</v>
          </cell>
          <cell r="AY83" t="str">
            <v>光华荣昌</v>
          </cell>
          <cell r="AZ83" t="str">
            <v>湖南诚展</v>
          </cell>
          <cell r="BA83">
            <v>24.5</v>
          </cell>
          <cell r="BB83">
            <v>0</v>
          </cell>
        </row>
        <row r="84">
          <cell r="B84" t="str">
            <v>卫伟伟</v>
          </cell>
          <cell r="C84">
            <v>25042401</v>
          </cell>
          <cell r="D84" t="str">
            <v>直接</v>
          </cell>
          <cell r="E84" t="str">
            <v>蓝领</v>
          </cell>
          <cell r="F84" t="str">
            <v>生产制造部</v>
          </cell>
          <cell r="G84" t="str">
            <v>发泡</v>
          </cell>
          <cell r="H84" t="str">
            <v>发泡操作工</v>
          </cell>
        </row>
        <row r="84">
          <cell r="L84">
            <v>45771</v>
          </cell>
        </row>
        <row r="84">
          <cell r="Q84" t="str">
            <v>男</v>
          </cell>
          <cell r="R84" t="str">
            <v>汉</v>
          </cell>
          <cell r="S84" t="str">
            <v>群众</v>
          </cell>
          <cell r="T84" t="str">
            <v>否</v>
          </cell>
        </row>
        <row r="84">
          <cell r="V84" t="str">
            <v>1978-02-67</v>
          </cell>
          <cell r="W84" t="e">
            <v>#VALUE!</v>
          </cell>
        </row>
        <row r="84">
          <cell r="AF84" t="str">
            <v>43020319780267533</v>
          </cell>
          <cell r="AG84">
            <v>19021287515</v>
          </cell>
        </row>
        <row r="84">
          <cell r="AX84" t="str">
            <v>劳务工</v>
          </cell>
          <cell r="AY84" t="str">
            <v>光华荣昌</v>
          </cell>
          <cell r="AZ84" t="str">
            <v>湘潭思泉</v>
          </cell>
          <cell r="BA84">
            <v>27</v>
          </cell>
          <cell r="BB84">
            <v>0</v>
          </cell>
        </row>
        <row r="85">
          <cell r="B85" t="str">
            <v>游围广</v>
          </cell>
          <cell r="C85">
            <v>25033101</v>
          </cell>
          <cell r="D85" t="str">
            <v>直接</v>
          </cell>
          <cell r="E85" t="str">
            <v>蓝领</v>
          </cell>
          <cell r="F85" t="str">
            <v>生产制造部</v>
          </cell>
          <cell r="G85" t="str">
            <v>发泡</v>
          </cell>
          <cell r="H85" t="str">
            <v>发泡操作工</v>
          </cell>
        </row>
        <row r="85">
          <cell r="L85">
            <v>45747</v>
          </cell>
        </row>
        <row r="85">
          <cell r="Q85" t="str">
            <v>男</v>
          </cell>
          <cell r="R85" t="str">
            <v>汉</v>
          </cell>
          <cell r="S85" t="str">
            <v>群众</v>
          </cell>
          <cell r="T85" t="str">
            <v>否</v>
          </cell>
        </row>
        <row r="85">
          <cell r="V85" t="str">
            <v>1983-09-17</v>
          </cell>
          <cell r="W85">
            <v>41</v>
          </cell>
        </row>
        <row r="85">
          <cell r="AF85" t="str">
            <v>320203198309174030</v>
          </cell>
          <cell r="AG85">
            <v>13762333322</v>
          </cell>
        </row>
        <row r="85">
          <cell r="AX85" t="str">
            <v>劳务工</v>
          </cell>
          <cell r="AY85" t="str">
            <v>光华荣昌</v>
          </cell>
          <cell r="AZ85" t="str">
            <v>湘潭思泉</v>
          </cell>
          <cell r="BA85">
            <v>28</v>
          </cell>
          <cell r="BB85">
            <v>0</v>
          </cell>
        </row>
        <row r="86">
          <cell r="B86" t="str">
            <v>刘顺新</v>
          </cell>
          <cell r="C86">
            <v>25043001</v>
          </cell>
          <cell r="D86" t="str">
            <v>直接</v>
          </cell>
          <cell r="E86" t="str">
            <v>蓝领</v>
          </cell>
          <cell r="F86" t="str">
            <v>生产制造部</v>
          </cell>
          <cell r="G86" t="str">
            <v>发泡</v>
          </cell>
          <cell r="H86" t="str">
            <v>发泡操作工</v>
          </cell>
        </row>
        <row r="86">
          <cell r="L86">
            <v>45777</v>
          </cell>
        </row>
        <row r="86">
          <cell r="Q86" t="str">
            <v>男</v>
          </cell>
          <cell r="R86" t="str">
            <v>汉</v>
          </cell>
          <cell r="S86" t="str">
            <v>群众</v>
          </cell>
          <cell r="T86" t="str">
            <v>否</v>
          </cell>
        </row>
        <row r="86">
          <cell r="V86" t="str">
            <v>1994-09-03</v>
          </cell>
          <cell r="W86">
            <v>30</v>
          </cell>
        </row>
        <row r="86">
          <cell r="AF86" t="str">
            <v>430221199409035617</v>
          </cell>
          <cell r="AG86">
            <v>18773382757</v>
          </cell>
        </row>
        <row r="86">
          <cell r="AL86" t="str">
            <v>株洲县仙井乡</v>
          </cell>
        </row>
        <row r="86">
          <cell r="AX86" t="str">
            <v>劳务工</v>
          </cell>
          <cell r="AY86" t="str">
            <v>光华荣昌</v>
          </cell>
          <cell r="AZ86" t="str">
            <v>湖南诚展</v>
          </cell>
          <cell r="BA86">
            <v>27</v>
          </cell>
          <cell r="BB86">
            <v>0</v>
          </cell>
        </row>
        <row r="87">
          <cell r="B87" t="str">
            <v>谢宗伏</v>
          </cell>
          <cell r="C87">
            <v>25042804</v>
          </cell>
          <cell r="D87" t="str">
            <v>直接</v>
          </cell>
          <cell r="E87" t="str">
            <v>蓝领</v>
          </cell>
          <cell r="F87" t="str">
            <v>生产制造部</v>
          </cell>
          <cell r="G87" t="str">
            <v>发泡</v>
          </cell>
          <cell r="H87" t="str">
            <v>发泡操作工</v>
          </cell>
        </row>
        <row r="87">
          <cell r="L87">
            <v>45774</v>
          </cell>
        </row>
        <row r="87">
          <cell r="Q87" t="str">
            <v>男</v>
          </cell>
          <cell r="R87" t="str">
            <v>汉</v>
          </cell>
          <cell r="S87" t="str">
            <v>群众</v>
          </cell>
          <cell r="T87" t="str">
            <v>否</v>
          </cell>
        </row>
        <row r="87">
          <cell r="V87" t="str">
            <v>1981-06-12</v>
          </cell>
          <cell r="W87">
            <v>44</v>
          </cell>
        </row>
        <row r="87">
          <cell r="AF87" t="str">
            <v>430221198106122617</v>
          </cell>
          <cell r="AG87">
            <v>15573327163</v>
          </cell>
        </row>
        <row r="87">
          <cell r="AX87" t="str">
            <v>劳务工</v>
          </cell>
          <cell r="AY87" t="str">
            <v>光华荣昌</v>
          </cell>
          <cell r="AZ87" t="str">
            <v>湘潭思泉</v>
          </cell>
          <cell r="BA87">
            <v>26.2</v>
          </cell>
          <cell r="BB87">
            <v>0</v>
          </cell>
        </row>
        <row r="88">
          <cell r="B88" t="str">
            <v>杨文</v>
          </cell>
          <cell r="C88">
            <v>25050806</v>
          </cell>
          <cell r="D88" t="str">
            <v>直接</v>
          </cell>
          <cell r="E88" t="str">
            <v>蓝领</v>
          </cell>
          <cell r="F88" t="str">
            <v>生产制造部</v>
          </cell>
          <cell r="G88" t="str">
            <v>发泡</v>
          </cell>
          <cell r="H88" t="str">
            <v>发泡操作工</v>
          </cell>
        </row>
        <row r="88">
          <cell r="L88">
            <v>45783</v>
          </cell>
        </row>
        <row r="88">
          <cell r="Q88" t="str">
            <v>男</v>
          </cell>
          <cell r="R88" t="str">
            <v>汉</v>
          </cell>
          <cell r="S88" t="str">
            <v>群众</v>
          </cell>
          <cell r="T88" t="str">
            <v>否</v>
          </cell>
        </row>
        <row r="88">
          <cell r="V88" t="str">
            <v>1989-11-10</v>
          </cell>
          <cell r="W88">
            <v>35</v>
          </cell>
        </row>
        <row r="88">
          <cell r="AF88" t="str">
            <v>430221198911105014</v>
          </cell>
          <cell r="AG88">
            <v>19907413635</v>
          </cell>
        </row>
        <row r="88">
          <cell r="AX88" t="str">
            <v>劳务工</v>
          </cell>
          <cell r="AY88" t="str">
            <v>光华荣昌</v>
          </cell>
          <cell r="AZ88" t="str">
            <v>湘潭思泉</v>
          </cell>
          <cell r="BA88">
            <v>23</v>
          </cell>
          <cell r="BB88">
            <v>0</v>
          </cell>
        </row>
        <row r="89">
          <cell r="B89" t="str">
            <v>聂松华</v>
          </cell>
          <cell r="C89">
            <v>25051307</v>
          </cell>
          <cell r="D89" t="str">
            <v>直接</v>
          </cell>
          <cell r="E89" t="str">
            <v>蓝领</v>
          </cell>
          <cell r="F89" t="str">
            <v>生产制造部</v>
          </cell>
          <cell r="G89" t="str">
            <v>发泡</v>
          </cell>
          <cell r="H89" t="str">
            <v>发泡操作工</v>
          </cell>
        </row>
        <row r="89">
          <cell r="L89">
            <v>45789</v>
          </cell>
        </row>
        <row r="89">
          <cell r="Q89" t="str">
            <v>男</v>
          </cell>
          <cell r="R89" t="str">
            <v>汉</v>
          </cell>
          <cell r="S89" t="str">
            <v>群众</v>
          </cell>
          <cell r="T89" t="str">
            <v>否</v>
          </cell>
        </row>
        <row r="89">
          <cell r="V89" t="str">
            <v>1980-06-08</v>
          </cell>
          <cell r="W89">
            <v>45</v>
          </cell>
        </row>
        <row r="89">
          <cell r="AF89" t="str">
            <v>430221198006087813</v>
          </cell>
          <cell r="AG89">
            <v>15073331980</v>
          </cell>
          <cell r="AH89" t="str">
            <v>聂伟祺19892160128</v>
          </cell>
        </row>
        <row r="89">
          <cell r="AX89" t="str">
            <v>劳务工</v>
          </cell>
          <cell r="AY89" t="str">
            <v>光华荣昌</v>
          </cell>
          <cell r="AZ89" t="str">
            <v>湖南诚展</v>
          </cell>
          <cell r="BA89">
            <v>18</v>
          </cell>
          <cell r="BB89">
            <v>0</v>
          </cell>
        </row>
        <row r="90">
          <cell r="B90" t="str">
            <v>龙意倩</v>
          </cell>
          <cell r="C90">
            <v>25051304</v>
          </cell>
          <cell r="D90" t="str">
            <v>直接</v>
          </cell>
          <cell r="E90" t="str">
            <v>蓝领</v>
          </cell>
          <cell r="F90" t="str">
            <v>生产制造部</v>
          </cell>
          <cell r="G90" t="str">
            <v>发泡</v>
          </cell>
          <cell r="H90" t="str">
            <v>发泡操作工</v>
          </cell>
        </row>
        <row r="90">
          <cell r="L90">
            <v>45790</v>
          </cell>
        </row>
        <row r="90">
          <cell r="Q90" t="str">
            <v>男</v>
          </cell>
          <cell r="R90" t="str">
            <v>汉</v>
          </cell>
          <cell r="S90" t="str">
            <v>群众</v>
          </cell>
          <cell r="T90" t="str">
            <v>否</v>
          </cell>
        </row>
        <row r="90">
          <cell r="V90" t="str">
            <v>1981-04-04</v>
          </cell>
          <cell r="W90">
            <v>44</v>
          </cell>
        </row>
        <row r="90">
          <cell r="AF90" t="str">
            <v>430221198104047815</v>
          </cell>
          <cell r="AG90">
            <v>18974163067</v>
          </cell>
          <cell r="AH90" t="str">
            <v>龙意浪18573300787</v>
          </cell>
        </row>
        <row r="90">
          <cell r="AX90" t="str">
            <v>劳务工</v>
          </cell>
          <cell r="AY90" t="str">
            <v>光华荣昌</v>
          </cell>
          <cell r="AZ90" t="str">
            <v>湖南诚展</v>
          </cell>
          <cell r="BA90">
            <v>18</v>
          </cell>
          <cell r="BB90">
            <v>0</v>
          </cell>
        </row>
        <row r="91">
          <cell r="B91" t="str">
            <v>袁建平</v>
          </cell>
          <cell r="C91">
            <v>25031811</v>
          </cell>
          <cell r="D91" t="str">
            <v>直接</v>
          </cell>
          <cell r="E91" t="str">
            <v>蓝领</v>
          </cell>
          <cell r="F91" t="str">
            <v>生产制造部</v>
          </cell>
          <cell r="G91" t="str">
            <v>发泡</v>
          </cell>
          <cell r="H91" t="str">
            <v>发泡操作工</v>
          </cell>
        </row>
        <row r="91">
          <cell r="L91">
            <v>45734</v>
          </cell>
        </row>
        <row r="91">
          <cell r="Q91" t="str">
            <v>男</v>
          </cell>
          <cell r="R91" t="str">
            <v>汉</v>
          </cell>
          <cell r="S91" t="str">
            <v>群众</v>
          </cell>
          <cell r="T91" t="str">
            <v>否</v>
          </cell>
        </row>
        <row r="91">
          <cell r="V91" t="str">
            <v>1975-06-01</v>
          </cell>
          <cell r="W91">
            <v>50</v>
          </cell>
        </row>
        <row r="91">
          <cell r="AF91" t="str">
            <v>432801197506014017</v>
          </cell>
          <cell r="AG91" t="str">
            <v>18873328499</v>
          </cell>
          <cell r="AH91" t="str">
            <v>鄢小丫13873309378</v>
          </cell>
        </row>
        <row r="91">
          <cell r="AX91" t="str">
            <v>劳务工</v>
          </cell>
          <cell r="AY91" t="str">
            <v>光华荣昌</v>
          </cell>
          <cell r="AZ91" t="str">
            <v>德顺</v>
          </cell>
          <cell r="BA91">
            <v>24</v>
          </cell>
          <cell r="BB91">
            <v>0</v>
          </cell>
        </row>
        <row r="92">
          <cell r="B92" t="str">
            <v>袁珊珊</v>
          </cell>
          <cell r="C92">
            <v>25032303</v>
          </cell>
          <cell r="D92" t="str">
            <v>直接</v>
          </cell>
          <cell r="E92" t="str">
            <v>蓝领</v>
          </cell>
          <cell r="F92" t="str">
            <v>生产制造部</v>
          </cell>
          <cell r="G92" t="str">
            <v>发泡</v>
          </cell>
          <cell r="H92" t="str">
            <v>发泡操作工</v>
          </cell>
        </row>
        <row r="92">
          <cell r="L92">
            <v>45739</v>
          </cell>
        </row>
        <row r="92">
          <cell r="Q92" t="str">
            <v>男</v>
          </cell>
          <cell r="R92" t="str">
            <v>汉</v>
          </cell>
          <cell r="S92" t="str">
            <v>群众</v>
          </cell>
          <cell r="T92" t="str">
            <v>否</v>
          </cell>
        </row>
        <row r="92">
          <cell r="V92" t="str">
            <v>1978-04-22</v>
          </cell>
          <cell r="W92">
            <v>47</v>
          </cell>
        </row>
        <row r="92">
          <cell r="AF92" t="str">
            <v>430202197804222043</v>
          </cell>
          <cell r="AG92">
            <v>19973390570</v>
          </cell>
          <cell r="AH92" t="str">
            <v>高灵滋19546057759</v>
          </cell>
        </row>
        <row r="92">
          <cell r="AX92" t="str">
            <v>劳务工</v>
          </cell>
          <cell r="AY92" t="str">
            <v>光华荣昌</v>
          </cell>
          <cell r="AZ92" t="str">
            <v>德顺</v>
          </cell>
          <cell r="BA92">
            <v>26.4</v>
          </cell>
          <cell r="BB92">
            <v>0</v>
          </cell>
        </row>
        <row r="93">
          <cell r="B93" t="str">
            <v>贺翌昂</v>
          </cell>
          <cell r="C93">
            <v>25032305</v>
          </cell>
          <cell r="D93" t="str">
            <v>直接</v>
          </cell>
          <cell r="E93" t="str">
            <v>蓝领</v>
          </cell>
          <cell r="F93" t="str">
            <v>生产制造部</v>
          </cell>
          <cell r="G93" t="str">
            <v>发泡</v>
          </cell>
          <cell r="H93" t="str">
            <v>发泡操作工</v>
          </cell>
        </row>
        <row r="93">
          <cell r="L93">
            <v>45739</v>
          </cell>
        </row>
        <row r="93">
          <cell r="Q93" t="str">
            <v>男</v>
          </cell>
          <cell r="R93" t="str">
            <v>汉</v>
          </cell>
          <cell r="S93" t="str">
            <v>群众</v>
          </cell>
          <cell r="T93" t="str">
            <v>否</v>
          </cell>
        </row>
        <row r="93">
          <cell r="V93" t="str">
            <v>1976-03-04</v>
          </cell>
          <cell r="W93">
            <v>49</v>
          </cell>
        </row>
        <row r="93">
          <cell r="AF93" t="str">
            <v>430203197603046035</v>
          </cell>
          <cell r="AG93">
            <v>18073340851</v>
          </cell>
          <cell r="AH93" t="str">
            <v>郭雅群15364200651</v>
          </cell>
        </row>
        <row r="93">
          <cell r="AX93" t="str">
            <v>劳务工</v>
          </cell>
          <cell r="AY93" t="str">
            <v>光华荣昌</v>
          </cell>
          <cell r="AZ93" t="str">
            <v>德顺</v>
          </cell>
          <cell r="BA93">
            <v>26</v>
          </cell>
          <cell r="BB93">
            <v>0</v>
          </cell>
        </row>
        <row r="94">
          <cell r="B94" t="str">
            <v>彭洪准</v>
          </cell>
          <cell r="C94">
            <v>25032708</v>
          </cell>
          <cell r="D94" t="str">
            <v>直接</v>
          </cell>
          <cell r="E94" t="str">
            <v>蓝领</v>
          </cell>
          <cell r="F94" t="str">
            <v>生产制造部</v>
          </cell>
          <cell r="G94" t="str">
            <v>发泡</v>
          </cell>
          <cell r="H94" t="str">
            <v>发泡操作工</v>
          </cell>
        </row>
        <row r="94">
          <cell r="L94">
            <v>45743</v>
          </cell>
        </row>
        <row r="94">
          <cell r="Q94" t="str">
            <v>男</v>
          </cell>
          <cell r="R94" t="str">
            <v>汉</v>
          </cell>
          <cell r="S94" t="str">
            <v>群众</v>
          </cell>
          <cell r="T94" t="str">
            <v>否</v>
          </cell>
        </row>
        <row r="94">
          <cell r="V94" t="str">
            <v>1986-08-12</v>
          </cell>
          <cell r="W94">
            <v>38</v>
          </cell>
        </row>
        <row r="94">
          <cell r="AF94" t="str">
            <v>42112419860812053X</v>
          </cell>
          <cell r="AG94">
            <v>18867357850</v>
          </cell>
          <cell r="AH94" t="str">
            <v>彭威13755163245</v>
          </cell>
        </row>
        <row r="94">
          <cell r="AX94" t="str">
            <v>劳务工</v>
          </cell>
          <cell r="AY94" t="str">
            <v>光华荣昌</v>
          </cell>
          <cell r="AZ94" t="str">
            <v>德顺</v>
          </cell>
          <cell r="BA94">
            <v>29</v>
          </cell>
          <cell r="BB94">
            <v>0</v>
          </cell>
        </row>
        <row r="95">
          <cell r="B95" t="str">
            <v>刘军玲</v>
          </cell>
          <cell r="C95">
            <v>25041106</v>
          </cell>
          <cell r="D95" t="str">
            <v>直接</v>
          </cell>
          <cell r="E95" t="str">
            <v>蓝领</v>
          </cell>
          <cell r="F95" t="str">
            <v>生产制造部</v>
          </cell>
          <cell r="G95" t="str">
            <v>发泡</v>
          </cell>
          <cell r="H95" t="str">
            <v>发泡操作工</v>
          </cell>
        </row>
        <row r="95">
          <cell r="L95">
            <v>45758</v>
          </cell>
        </row>
        <row r="95">
          <cell r="Q95" t="str">
            <v>男</v>
          </cell>
          <cell r="R95" t="str">
            <v>汉</v>
          </cell>
          <cell r="S95" t="str">
            <v>群众</v>
          </cell>
          <cell r="T95" t="str">
            <v>否</v>
          </cell>
        </row>
        <row r="95">
          <cell r="V95" t="str">
            <v>1976-01-18</v>
          </cell>
          <cell r="W95">
            <v>49</v>
          </cell>
        </row>
        <row r="95">
          <cell r="AF95" t="str">
            <v>430204197601184027</v>
          </cell>
          <cell r="AG95">
            <v>17773303612</v>
          </cell>
          <cell r="AH95" t="str">
            <v>孙卫兵17773305513</v>
          </cell>
        </row>
        <row r="95">
          <cell r="AL95" t="str">
            <v>株洲市南方公司民主村8-403</v>
          </cell>
        </row>
        <row r="95">
          <cell r="AX95" t="str">
            <v>劳务工</v>
          </cell>
          <cell r="AY95" t="str">
            <v>光华荣昌</v>
          </cell>
          <cell r="AZ95" t="str">
            <v>德顺</v>
          </cell>
          <cell r="BA95">
            <v>26</v>
          </cell>
          <cell r="BB95">
            <v>0</v>
          </cell>
        </row>
        <row r="96">
          <cell r="B96" t="str">
            <v>何杰</v>
          </cell>
          <cell r="C96">
            <v>25041103</v>
          </cell>
          <cell r="D96" t="str">
            <v>直接</v>
          </cell>
          <cell r="E96" t="str">
            <v>蓝领</v>
          </cell>
          <cell r="F96" t="str">
            <v>生产制造部</v>
          </cell>
          <cell r="G96" t="str">
            <v>发泡</v>
          </cell>
          <cell r="H96" t="str">
            <v>发泡操作工</v>
          </cell>
        </row>
        <row r="96">
          <cell r="L96">
            <v>45758</v>
          </cell>
        </row>
        <row r="96">
          <cell r="Q96" t="str">
            <v>男</v>
          </cell>
          <cell r="R96" t="str">
            <v>汉</v>
          </cell>
          <cell r="S96" t="str">
            <v>群众</v>
          </cell>
          <cell r="T96" t="str">
            <v>否</v>
          </cell>
        </row>
        <row r="96">
          <cell r="V96" t="str">
            <v>2005-07-31</v>
          </cell>
          <cell r="W96">
            <v>19</v>
          </cell>
        </row>
        <row r="96">
          <cell r="AF96" t="str">
            <v>430221200507310075</v>
          </cell>
          <cell r="AG96">
            <v>19907414117</v>
          </cell>
          <cell r="AH96" t="str">
            <v>何义13637333206</v>
          </cell>
        </row>
        <row r="96">
          <cell r="AL96" t="str">
            <v>株洲渌口区领袖时代</v>
          </cell>
        </row>
        <row r="96">
          <cell r="AX96" t="str">
            <v>劳务工</v>
          </cell>
          <cell r="AY96" t="str">
            <v>光华荣昌</v>
          </cell>
          <cell r="AZ96" t="str">
            <v>德顺</v>
          </cell>
          <cell r="BA96">
            <v>27</v>
          </cell>
          <cell r="BB96">
            <v>0</v>
          </cell>
        </row>
        <row r="97">
          <cell r="B97" t="str">
            <v>张超锋</v>
          </cell>
          <cell r="C97">
            <v>25041202</v>
          </cell>
          <cell r="D97" t="str">
            <v>直接</v>
          </cell>
          <cell r="E97" t="str">
            <v>蓝领</v>
          </cell>
          <cell r="F97" t="str">
            <v>生产制造部</v>
          </cell>
          <cell r="G97" t="str">
            <v>发泡</v>
          </cell>
          <cell r="H97" t="str">
            <v>发泡操作工</v>
          </cell>
        </row>
        <row r="97">
          <cell r="L97">
            <v>45759</v>
          </cell>
        </row>
        <row r="97">
          <cell r="Q97" t="str">
            <v>男</v>
          </cell>
          <cell r="R97" t="str">
            <v>汉</v>
          </cell>
          <cell r="S97" t="str">
            <v>群众</v>
          </cell>
          <cell r="T97" t="str">
            <v>否</v>
          </cell>
        </row>
        <row r="97">
          <cell r="V97" t="str">
            <v>1997-10-18</v>
          </cell>
          <cell r="W97">
            <v>27</v>
          </cell>
        </row>
        <row r="97">
          <cell r="AF97" t="str">
            <v>610322199710184836</v>
          </cell>
          <cell r="AG97">
            <v>17729177539</v>
          </cell>
          <cell r="AH97" t="str">
            <v>张乖虎17729177216</v>
          </cell>
        </row>
        <row r="97">
          <cell r="AL97" t="str">
            <v>陕西省鸡宝市凤翔区柳林镇河湾村九组21号副1号</v>
          </cell>
        </row>
        <row r="97">
          <cell r="AX97" t="str">
            <v>劳务工</v>
          </cell>
          <cell r="AY97" t="str">
            <v>光华荣昌</v>
          </cell>
          <cell r="AZ97" t="str">
            <v>德顺</v>
          </cell>
          <cell r="BA97">
            <v>24</v>
          </cell>
          <cell r="BB97">
            <v>0</v>
          </cell>
        </row>
        <row r="98">
          <cell r="B98" t="str">
            <v>郭鹏</v>
          </cell>
          <cell r="C98">
            <v>25051401</v>
          </cell>
          <cell r="D98" t="str">
            <v>直接</v>
          </cell>
          <cell r="E98" t="str">
            <v>蓝领</v>
          </cell>
          <cell r="F98" t="str">
            <v>生产制造部</v>
          </cell>
          <cell r="G98" t="str">
            <v>发泡</v>
          </cell>
          <cell r="H98" t="str">
            <v>发泡操作工</v>
          </cell>
        </row>
        <row r="98">
          <cell r="L98">
            <v>45791</v>
          </cell>
        </row>
        <row r="98">
          <cell r="Q98" t="str">
            <v>男</v>
          </cell>
          <cell r="R98" t="str">
            <v>汉</v>
          </cell>
          <cell r="S98" t="str">
            <v>群众</v>
          </cell>
          <cell r="T98" t="str">
            <v>否</v>
          </cell>
        </row>
        <row r="98">
          <cell r="V98" t="str">
            <v>1983-02-06</v>
          </cell>
          <cell r="W98">
            <v>42</v>
          </cell>
        </row>
        <row r="98">
          <cell r="AF98" t="str">
            <v>430221198302060033</v>
          </cell>
          <cell r="AG98">
            <v>15675350660</v>
          </cell>
        </row>
        <row r="98">
          <cell r="AX98" t="str">
            <v>劳务工</v>
          </cell>
          <cell r="AY98" t="str">
            <v>光华荣昌</v>
          </cell>
          <cell r="AZ98" t="str">
            <v>湘潭思泉</v>
          </cell>
          <cell r="BA98">
            <v>17</v>
          </cell>
          <cell r="BB98">
            <v>0</v>
          </cell>
        </row>
        <row r="99">
          <cell r="B99" t="str">
            <v>付志勇</v>
          </cell>
          <cell r="C99">
            <v>25052405</v>
          </cell>
          <cell r="D99" t="str">
            <v>直接</v>
          </cell>
          <cell r="E99" t="str">
            <v>蓝领</v>
          </cell>
          <cell r="F99" t="str">
            <v>生产制造部</v>
          </cell>
          <cell r="G99" t="str">
            <v>发泡</v>
          </cell>
          <cell r="H99" t="str">
            <v>发泡操作工</v>
          </cell>
        </row>
        <row r="99">
          <cell r="L99">
            <v>45801</v>
          </cell>
        </row>
        <row r="99">
          <cell r="Q99" t="str">
            <v>男</v>
          </cell>
          <cell r="R99" t="str">
            <v>汉</v>
          </cell>
          <cell r="S99" t="str">
            <v>群众</v>
          </cell>
          <cell r="T99" t="str">
            <v>否</v>
          </cell>
        </row>
        <row r="99">
          <cell r="V99" t="str">
            <v>1971-08-10</v>
          </cell>
          <cell r="W99">
            <v>53</v>
          </cell>
        </row>
        <row r="99">
          <cell r="AF99" t="str">
            <v>430223197108105136</v>
          </cell>
          <cell r="AG99">
            <v>13974190122</v>
          </cell>
        </row>
        <row r="99">
          <cell r="AX99" t="str">
            <v>劳务工</v>
          </cell>
          <cell r="AY99" t="str">
            <v>光华荣昌</v>
          </cell>
          <cell r="AZ99" t="str">
            <v>湘潭思泉</v>
          </cell>
          <cell r="BA99">
            <v>7</v>
          </cell>
          <cell r="BB99">
            <v>0</v>
          </cell>
        </row>
        <row r="100">
          <cell r="B100" t="str">
            <v>肖军奇</v>
          </cell>
          <cell r="C100">
            <v>25052409</v>
          </cell>
          <cell r="D100" t="str">
            <v>直接</v>
          </cell>
          <cell r="E100" t="str">
            <v>蓝领</v>
          </cell>
          <cell r="F100" t="str">
            <v>生产制造部</v>
          </cell>
          <cell r="G100" t="str">
            <v>发泡</v>
          </cell>
          <cell r="H100" t="str">
            <v>发泡操作工</v>
          </cell>
        </row>
        <row r="100">
          <cell r="L100">
            <v>45801</v>
          </cell>
        </row>
        <row r="100">
          <cell r="Q100" t="str">
            <v>男</v>
          </cell>
          <cell r="R100" t="str">
            <v>汉</v>
          </cell>
          <cell r="S100" t="str">
            <v>群众</v>
          </cell>
          <cell r="T100" t="str">
            <v>否</v>
          </cell>
        </row>
        <row r="100">
          <cell r="V100" t="str">
            <v>1975-10-30</v>
          </cell>
          <cell r="W100">
            <v>49</v>
          </cell>
        </row>
        <row r="100">
          <cell r="AF100" t="str">
            <v>432503197510307038</v>
          </cell>
          <cell r="AG100">
            <v>18213358125</v>
          </cell>
        </row>
        <row r="100">
          <cell r="AX100" t="str">
            <v>劳务工</v>
          </cell>
          <cell r="AY100" t="str">
            <v>光华荣昌</v>
          </cell>
          <cell r="AZ100" t="str">
            <v>湘潭思泉</v>
          </cell>
          <cell r="BA100">
            <v>7</v>
          </cell>
          <cell r="BB100">
            <v>0</v>
          </cell>
        </row>
        <row r="101">
          <cell r="B101" t="str">
            <v>卢喜春</v>
          </cell>
          <cell r="C101">
            <v>25052601</v>
          </cell>
          <cell r="D101" t="str">
            <v>直接</v>
          </cell>
          <cell r="E101" t="str">
            <v>蓝领</v>
          </cell>
          <cell r="F101" t="str">
            <v>生产制造部</v>
          </cell>
          <cell r="G101" t="str">
            <v>发泡</v>
          </cell>
          <cell r="H101" t="str">
            <v>发泡操作工</v>
          </cell>
        </row>
        <row r="101">
          <cell r="L101">
            <v>45802</v>
          </cell>
        </row>
        <row r="101">
          <cell r="Q101" t="str">
            <v>女</v>
          </cell>
          <cell r="R101" t="str">
            <v>汉</v>
          </cell>
          <cell r="S101" t="str">
            <v>群众</v>
          </cell>
          <cell r="T101" t="str">
            <v>否</v>
          </cell>
        </row>
        <row r="101">
          <cell r="V101" t="str">
            <v>1972-02-08</v>
          </cell>
          <cell r="W101">
            <v>53</v>
          </cell>
        </row>
        <row r="101">
          <cell r="AF101" t="str">
            <v>430321197202086421</v>
          </cell>
          <cell r="AG101" t="str">
            <v>19873237305</v>
          </cell>
        </row>
        <row r="101">
          <cell r="AL101" t="str">
            <v>湖南省湘潭县河口镇天白村荷塘组</v>
          </cell>
        </row>
        <row r="101">
          <cell r="AX101" t="str">
            <v>劳务工</v>
          </cell>
          <cell r="AY101" t="str">
            <v>光华荣昌</v>
          </cell>
          <cell r="AZ101" t="str">
            <v>湘潭宏顺</v>
          </cell>
          <cell r="BA101">
            <v>6</v>
          </cell>
          <cell r="BB101">
            <v>0</v>
          </cell>
        </row>
        <row r="102">
          <cell r="B102" t="str">
            <v>张永桂</v>
          </cell>
          <cell r="C102">
            <v>25052501</v>
          </cell>
          <cell r="D102" t="str">
            <v>直接</v>
          </cell>
          <cell r="E102" t="str">
            <v>蓝领</v>
          </cell>
          <cell r="F102" t="str">
            <v>生产制造部</v>
          </cell>
          <cell r="G102" t="str">
            <v>发泡</v>
          </cell>
          <cell r="H102" t="str">
            <v>发泡操作工</v>
          </cell>
        </row>
        <row r="102">
          <cell r="L102">
            <v>45802</v>
          </cell>
        </row>
        <row r="102">
          <cell r="Q102" t="str">
            <v>男</v>
          </cell>
          <cell r="R102" t="str">
            <v>汉</v>
          </cell>
          <cell r="S102" t="str">
            <v>群众</v>
          </cell>
          <cell r="T102" t="str">
            <v>否</v>
          </cell>
        </row>
        <row r="102">
          <cell r="V102" t="str">
            <v>1974-08-09</v>
          </cell>
          <cell r="W102">
            <v>50</v>
          </cell>
        </row>
        <row r="102">
          <cell r="AF102" t="str">
            <v>430221197408096216</v>
          </cell>
          <cell r="AG102" t="str">
            <v>18374483717</v>
          </cell>
        </row>
        <row r="102">
          <cell r="AL102" t="str">
            <v>湖南省株洲市天元区雷打石镇凤凰山村中湘组14号</v>
          </cell>
        </row>
        <row r="102">
          <cell r="AX102" t="str">
            <v>劳务工</v>
          </cell>
          <cell r="AY102" t="str">
            <v>光华荣昌</v>
          </cell>
          <cell r="AZ102" t="str">
            <v>湘潭宏顺</v>
          </cell>
          <cell r="BA102">
            <v>6</v>
          </cell>
          <cell r="BB102">
            <v>0</v>
          </cell>
        </row>
        <row r="103">
          <cell r="B103" t="str">
            <v>周建华</v>
          </cell>
          <cell r="C103">
            <v>25052803</v>
          </cell>
          <cell r="D103" t="str">
            <v>直接</v>
          </cell>
          <cell r="E103" t="str">
            <v>蓝领</v>
          </cell>
          <cell r="F103" t="str">
            <v>生产制造部</v>
          </cell>
          <cell r="G103" t="str">
            <v>发泡</v>
          </cell>
          <cell r="H103" t="str">
            <v>设备维修工</v>
          </cell>
        </row>
        <row r="103">
          <cell r="L103">
            <v>45802</v>
          </cell>
        </row>
        <row r="103">
          <cell r="Q103" t="str">
            <v>男</v>
          </cell>
          <cell r="R103" t="str">
            <v>汉</v>
          </cell>
          <cell r="S103" t="str">
            <v>群众</v>
          </cell>
          <cell r="T103" t="str">
            <v>否</v>
          </cell>
        </row>
        <row r="103">
          <cell r="V103" t="str">
            <v>1967-01-18</v>
          </cell>
          <cell r="W103">
            <v>58</v>
          </cell>
        </row>
        <row r="103">
          <cell r="AF103" t="str">
            <v>430321196701185593</v>
          </cell>
          <cell r="AG103" t="str">
            <v>15873285331</v>
          </cell>
        </row>
        <row r="103">
          <cell r="AL103" t="str">
            <v>湖南省湘潭县射埠镇鹿鸣村上坝组</v>
          </cell>
        </row>
        <row r="103">
          <cell r="AX103" t="str">
            <v>劳务工</v>
          </cell>
          <cell r="AY103" t="str">
            <v>光华荣昌</v>
          </cell>
          <cell r="AZ103" t="str">
            <v>湘潭宏顺</v>
          </cell>
          <cell r="BA103">
            <v>7</v>
          </cell>
          <cell r="BB103">
            <v>0</v>
          </cell>
        </row>
        <row r="104">
          <cell r="B104" t="str">
            <v>张小双</v>
          </cell>
          <cell r="C104">
            <v>25052901</v>
          </cell>
          <cell r="D104" t="str">
            <v>直接</v>
          </cell>
          <cell r="E104" t="str">
            <v>蓝领</v>
          </cell>
          <cell r="F104" t="str">
            <v>生产制造部</v>
          </cell>
          <cell r="G104" t="str">
            <v>发泡</v>
          </cell>
          <cell r="H104" t="str">
            <v>发泡操作工</v>
          </cell>
        </row>
        <row r="104">
          <cell r="L104">
            <v>45803</v>
          </cell>
        </row>
        <row r="104">
          <cell r="Q104" t="str">
            <v>女</v>
          </cell>
          <cell r="R104" t="str">
            <v>汉</v>
          </cell>
          <cell r="S104" t="str">
            <v>群众</v>
          </cell>
          <cell r="T104" t="str">
            <v>否</v>
          </cell>
        </row>
        <row r="104">
          <cell r="V104" t="str">
            <v>1969-06-23</v>
          </cell>
          <cell r="W104">
            <v>56</v>
          </cell>
        </row>
        <row r="104">
          <cell r="AF104" t="str">
            <v>430122196906237145</v>
          </cell>
          <cell r="AG104" t="str">
            <v>15367427256</v>
          </cell>
        </row>
        <row r="104">
          <cell r="AL104" t="str">
            <v>长沙市岳麓区含浦镇干字村谢家坪组395号</v>
          </cell>
        </row>
        <row r="104">
          <cell r="AX104" t="str">
            <v>劳务工</v>
          </cell>
          <cell r="AY104" t="str">
            <v>光华荣昌</v>
          </cell>
          <cell r="AZ104" t="str">
            <v>湘潭宏顺</v>
          </cell>
          <cell r="BA104">
            <v>5</v>
          </cell>
          <cell r="BB104">
            <v>0</v>
          </cell>
        </row>
        <row r="105">
          <cell r="B105" t="str">
            <v>高玉霞</v>
          </cell>
          <cell r="C105">
            <v>25052902</v>
          </cell>
          <cell r="D105" t="str">
            <v>直接</v>
          </cell>
          <cell r="E105" t="str">
            <v>蓝领</v>
          </cell>
          <cell r="F105" t="str">
            <v>生产制造部</v>
          </cell>
          <cell r="G105" t="str">
            <v>发泡</v>
          </cell>
          <cell r="H105" t="str">
            <v>发泡操作工</v>
          </cell>
        </row>
        <row r="105">
          <cell r="L105">
            <v>45806</v>
          </cell>
        </row>
        <row r="105">
          <cell r="Q105" t="str">
            <v>女</v>
          </cell>
          <cell r="R105" t="str">
            <v>汉</v>
          </cell>
          <cell r="S105" t="str">
            <v>群众</v>
          </cell>
          <cell r="T105" t="str">
            <v>否</v>
          </cell>
        </row>
        <row r="105">
          <cell r="V105" t="str">
            <v>1969-11-20</v>
          </cell>
          <cell r="W105">
            <v>55</v>
          </cell>
        </row>
        <row r="105">
          <cell r="AF105" t="str">
            <v>411024196911201643</v>
          </cell>
          <cell r="AG105" t="str">
            <v>18975287612</v>
          </cell>
        </row>
        <row r="105">
          <cell r="AL105" t="str">
            <v>河南省鄢陵县张桥乡魏庄村225号</v>
          </cell>
        </row>
        <row r="105">
          <cell r="AX105" t="str">
            <v>劳务工</v>
          </cell>
          <cell r="AY105" t="str">
            <v>光华荣昌</v>
          </cell>
          <cell r="AZ105" t="str">
            <v>湘潭宏顺</v>
          </cell>
          <cell r="BA105">
            <v>2</v>
          </cell>
          <cell r="BB105">
            <v>0</v>
          </cell>
        </row>
        <row r="106">
          <cell r="B106" t="str">
            <v>蒋鹏</v>
          </cell>
          <cell r="C106">
            <v>25052304</v>
          </cell>
          <cell r="D106" t="str">
            <v>直接</v>
          </cell>
          <cell r="E106" t="str">
            <v>蓝领</v>
          </cell>
          <cell r="F106" t="str">
            <v>生产制造部</v>
          </cell>
          <cell r="G106" t="str">
            <v>发泡</v>
          </cell>
          <cell r="H106" t="str">
            <v>发泡操作工</v>
          </cell>
        </row>
        <row r="106">
          <cell r="L106">
            <v>45800</v>
          </cell>
          <cell r="M106" t="str">
            <v>白班</v>
          </cell>
        </row>
        <row r="106">
          <cell r="Q106" t="str">
            <v>男</v>
          </cell>
          <cell r="R106" t="str">
            <v>汉</v>
          </cell>
          <cell r="S106" t="str">
            <v>群众</v>
          </cell>
          <cell r="T106" t="str">
            <v>否</v>
          </cell>
        </row>
        <row r="106">
          <cell r="V106" t="str">
            <v>1978-07-28</v>
          </cell>
          <cell r="W106">
            <v>46</v>
          </cell>
        </row>
        <row r="106">
          <cell r="AF106" t="str">
            <v>430203197807280018</v>
          </cell>
          <cell r="AG106">
            <v>18973300178</v>
          </cell>
        </row>
        <row r="106">
          <cell r="AL106" t="str">
            <v>株洲市芦淞区公园路22号1栋606</v>
          </cell>
        </row>
        <row r="106">
          <cell r="AX106" t="str">
            <v>劳务工</v>
          </cell>
          <cell r="AY106" t="str">
            <v>光华荣昌</v>
          </cell>
          <cell r="AZ106" t="str">
            <v>德顺</v>
          </cell>
          <cell r="BA106">
            <v>8</v>
          </cell>
          <cell r="BB106">
            <v>0</v>
          </cell>
        </row>
        <row r="107">
          <cell r="B107" t="str">
            <v>袁登宇</v>
          </cell>
          <cell r="C107">
            <v>25030505</v>
          </cell>
          <cell r="D107" t="str">
            <v>直接</v>
          </cell>
          <cell r="E107" t="str">
            <v>蓝领</v>
          </cell>
          <cell r="F107" t="str">
            <v>生产制造部</v>
          </cell>
          <cell r="G107" t="str">
            <v>发泡</v>
          </cell>
          <cell r="H107" t="str">
            <v>发泡操作工</v>
          </cell>
        </row>
        <row r="107">
          <cell r="L107">
            <v>45722</v>
          </cell>
        </row>
        <row r="107">
          <cell r="Q107" t="str">
            <v>男</v>
          </cell>
          <cell r="R107" t="str">
            <v>汉</v>
          </cell>
          <cell r="S107" t="str">
            <v>群众</v>
          </cell>
          <cell r="T107" t="str">
            <v>否</v>
          </cell>
          <cell r="U107" t="str">
            <v>已婚</v>
          </cell>
          <cell r="V107" t="str">
            <v>1990-08-03</v>
          </cell>
          <cell r="W107">
            <v>34</v>
          </cell>
        </row>
        <row r="107">
          <cell r="AF107" t="str">
            <v>430204199008033219</v>
          </cell>
          <cell r="AG107">
            <v>15197367393</v>
          </cell>
          <cell r="AH107" t="str">
            <v>袁锦</v>
          </cell>
          <cell r="AI107">
            <v>13017118362</v>
          </cell>
        </row>
        <row r="107">
          <cell r="AL107" t="str">
            <v>湖南省株洲市芦淞区董家塅街道</v>
          </cell>
        </row>
        <row r="107">
          <cell r="AN107" t="str">
            <v>湖南省株洲市天元区泰山西路山水映像</v>
          </cell>
        </row>
        <row r="107">
          <cell r="AX107" t="str">
            <v>劳务工</v>
          </cell>
          <cell r="AY107" t="str">
            <v>光华荣昌</v>
          </cell>
          <cell r="AZ107" t="str">
            <v>湘潭思泉</v>
          </cell>
          <cell r="BA107">
            <v>28</v>
          </cell>
          <cell r="BB107" t="str">
            <v>2025/6/13离职</v>
          </cell>
        </row>
        <row r="108">
          <cell r="B108" t="str">
            <v>黄希</v>
          </cell>
          <cell r="C108">
            <v>25031802</v>
          </cell>
          <cell r="D108" t="str">
            <v>直接</v>
          </cell>
          <cell r="E108" t="str">
            <v>蓝领</v>
          </cell>
          <cell r="F108" t="str">
            <v>生产制造部</v>
          </cell>
          <cell r="G108" t="str">
            <v>发泡</v>
          </cell>
          <cell r="H108" t="str">
            <v>发泡操作工</v>
          </cell>
        </row>
        <row r="108">
          <cell r="L108">
            <v>45734</v>
          </cell>
        </row>
        <row r="108">
          <cell r="Q108" t="str">
            <v>男</v>
          </cell>
          <cell r="R108" t="str">
            <v>汉</v>
          </cell>
          <cell r="S108" t="str">
            <v>群众</v>
          </cell>
          <cell r="T108" t="str">
            <v>否</v>
          </cell>
        </row>
        <row r="108">
          <cell r="V108" t="str">
            <v>1992-02-12</v>
          </cell>
          <cell r="W108">
            <v>33</v>
          </cell>
        </row>
        <row r="108">
          <cell r="AF108" t="str">
            <v>430281199202126294</v>
          </cell>
          <cell r="AG108">
            <v>19067332292</v>
          </cell>
        </row>
        <row r="108">
          <cell r="AX108" t="str">
            <v>劳务工</v>
          </cell>
          <cell r="AY108" t="str">
            <v>光华荣昌</v>
          </cell>
          <cell r="AZ108" t="str">
            <v>湖南诚展</v>
          </cell>
          <cell r="BA108">
            <v>28</v>
          </cell>
          <cell r="BB108" t="str">
            <v>2025/6/12离职</v>
          </cell>
        </row>
        <row r="109">
          <cell r="B109" t="str">
            <v>林新龙</v>
          </cell>
          <cell r="C109">
            <v>25041206</v>
          </cell>
          <cell r="D109" t="str">
            <v>直接</v>
          </cell>
          <cell r="E109" t="str">
            <v>蓝领</v>
          </cell>
          <cell r="F109" t="str">
            <v>生产制造部</v>
          </cell>
          <cell r="G109" t="str">
            <v>发泡</v>
          </cell>
          <cell r="H109" t="str">
            <v>发泡操作工</v>
          </cell>
        </row>
        <row r="109">
          <cell r="L109">
            <v>45759</v>
          </cell>
        </row>
        <row r="109">
          <cell r="Q109" t="str">
            <v>男</v>
          </cell>
          <cell r="R109" t="str">
            <v>汉</v>
          </cell>
          <cell r="S109" t="str">
            <v>群众</v>
          </cell>
          <cell r="T109" t="str">
            <v>否</v>
          </cell>
        </row>
        <row r="109">
          <cell r="V109" t="str">
            <v>2000-08-03</v>
          </cell>
          <cell r="W109">
            <v>24</v>
          </cell>
        </row>
        <row r="109">
          <cell r="AF109" t="str">
            <v>430281200008030710</v>
          </cell>
          <cell r="AG109">
            <v>15575880648</v>
          </cell>
        </row>
        <row r="109">
          <cell r="AX109" t="str">
            <v>劳务工</v>
          </cell>
          <cell r="AY109" t="str">
            <v>光华荣昌</v>
          </cell>
          <cell r="AZ109" t="str">
            <v>湖南诚展</v>
          </cell>
          <cell r="BA109">
            <v>28</v>
          </cell>
          <cell r="BB109" t="str">
            <v>2025/6/12旷工自离离职</v>
          </cell>
        </row>
        <row r="110">
          <cell r="B110" t="str">
            <v>何林</v>
          </cell>
          <cell r="C110">
            <v>25052704</v>
          </cell>
          <cell r="D110" t="str">
            <v>直接</v>
          </cell>
          <cell r="E110" t="str">
            <v>蓝领</v>
          </cell>
          <cell r="F110" t="str">
            <v>生产制造部</v>
          </cell>
          <cell r="G110" t="str">
            <v>发泡</v>
          </cell>
          <cell r="H110" t="str">
            <v>发泡操作工</v>
          </cell>
        </row>
        <row r="110">
          <cell r="L110">
            <v>45804</v>
          </cell>
        </row>
        <row r="110">
          <cell r="Q110" t="str">
            <v>男</v>
          </cell>
          <cell r="R110" t="str">
            <v>汉</v>
          </cell>
          <cell r="S110" t="str">
            <v>群众</v>
          </cell>
          <cell r="T110" t="str">
            <v>否</v>
          </cell>
        </row>
        <row r="110">
          <cell r="V110" t="str">
            <v>1975-11-17</v>
          </cell>
          <cell r="W110">
            <v>49</v>
          </cell>
        </row>
        <row r="110">
          <cell r="AF110" t="str">
            <v>432503197511177052</v>
          </cell>
          <cell r="AG110">
            <v>18169335857</v>
          </cell>
        </row>
        <row r="110">
          <cell r="AX110" t="str">
            <v>劳务工</v>
          </cell>
          <cell r="AY110" t="str">
            <v>光华荣昌</v>
          </cell>
          <cell r="AZ110" t="str">
            <v>湘潭思泉</v>
          </cell>
          <cell r="BA110">
            <v>4</v>
          </cell>
          <cell r="BB110">
            <v>0</v>
          </cell>
        </row>
        <row r="111">
          <cell r="B111" t="str">
            <v>齐水斌</v>
          </cell>
          <cell r="C111">
            <v>25052802</v>
          </cell>
          <cell r="D111" t="str">
            <v>直接</v>
          </cell>
          <cell r="E111" t="str">
            <v>蓝领</v>
          </cell>
          <cell r="F111" t="str">
            <v>生产制造部</v>
          </cell>
          <cell r="G111" t="str">
            <v>发泡</v>
          </cell>
          <cell r="H111" t="str">
            <v>发泡操作工</v>
          </cell>
        </row>
        <row r="111">
          <cell r="L111">
            <v>45805</v>
          </cell>
        </row>
        <row r="111">
          <cell r="Q111" t="str">
            <v/>
          </cell>
          <cell r="R111" t="str">
            <v>汉</v>
          </cell>
          <cell r="S111" t="str">
            <v>群众</v>
          </cell>
          <cell r="T111" t="str">
            <v>否</v>
          </cell>
        </row>
        <row r="111">
          <cell r="V111" t="str">
            <v>--</v>
          </cell>
          <cell r="W111" t="e">
            <v>#VALUE!</v>
          </cell>
        </row>
        <row r="111">
          <cell r="AG111">
            <v>18673333103</v>
          </cell>
        </row>
        <row r="111">
          <cell r="AX111" t="str">
            <v>劳务工</v>
          </cell>
          <cell r="AY111" t="str">
            <v>光华荣昌</v>
          </cell>
          <cell r="AZ111" t="str">
            <v>湘潭思泉</v>
          </cell>
          <cell r="BA111">
            <v>3</v>
          </cell>
          <cell r="BB111">
            <v>0</v>
          </cell>
        </row>
        <row r="112">
          <cell r="B112" t="str">
            <v>刘爱国</v>
          </cell>
          <cell r="C112">
            <v>25052801</v>
          </cell>
          <cell r="D112" t="str">
            <v>直接</v>
          </cell>
          <cell r="E112" t="str">
            <v>蓝领</v>
          </cell>
          <cell r="F112" t="str">
            <v>生产制造部</v>
          </cell>
          <cell r="G112" t="str">
            <v>发泡</v>
          </cell>
          <cell r="H112" t="str">
            <v>发泡操作工</v>
          </cell>
        </row>
        <row r="112">
          <cell r="L112">
            <v>45805</v>
          </cell>
        </row>
        <row r="112">
          <cell r="Q112" t="str">
            <v>男</v>
          </cell>
          <cell r="R112" t="str">
            <v>汉</v>
          </cell>
          <cell r="S112" t="str">
            <v>群众</v>
          </cell>
          <cell r="T112" t="str">
            <v>否</v>
          </cell>
        </row>
        <row r="112">
          <cell r="V112" t="str">
            <v>1976-03-18</v>
          </cell>
          <cell r="W112">
            <v>49</v>
          </cell>
        </row>
        <row r="112">
          <cell r="AF112" t="str">
            <v>43028119760318391X</v>
          </cell>
          <cell r="AG112">
            <v>13307418851</v>
          </cell>
        </row>
        <row r="112">
          <cell r="AX112" t="str">
            <v>劳务工</v>
          </cell>
          <cell r="AY112" t="str">
            <v>光华荣昌</v>
          </cell>
          <cell r="AZ112" t="str">
            <v>湘潭思泉</v>
          </cell>
          <cell r="BA112">
            <v>3</v>
          </cell>
          <cell r="BB112">
            <v>0</v>
          </cell>
        </row>
        <row r="113">
          <cell r="B113" t="str">
            <v>彭梅芳</v>
          </cell>
          <cell r="C113">
            <v>25052805</v>
          </cell>
          <cell r="D113" t="str">
            <v>直接</v>
          </cell>
          <cell r="E113" t="str">
            <v>蓝领</v>
          </cell>
          <cell r="F113" t="str">
            <v>生产制造部</v>
          </cell>
          <cell r="G113" t="str">
            <v>发泡</v>
          </cell>
          <cell r="H113" t="str">
            <v>发泡操作工</v>
          </cell>
        </row>
        <row r="113">
          <cell r="L113">
            <v>45805</v>
          </cell>
        </row>
        <row r="113">
          <cell r="Q113" t="str">
            <v>女</v>
          </cell>
          <cell r="R113" t="str">
            <v>汉</v>
          </cell>
          <cell r="S113" t="str">
            <v>群众</v>
          </cell>
          <cell r="T113" t="str">
            <v>否</v>
          </cell>
        </row>
        <row r="113">
          <cell r="V113" t="str">
            <v>1976-08-06</v>
          </cell>
          <cell r="W113">
            <v>48</v>
          </cell>
        </row>
        <row r="113">
          <cell r="AF113" t="str">
            <v>430224197608062765</v>
          </cell>
          <cell r="AG113">
            <v>18153817236</v>
          </cell>
        </row>
        <row r="113">
          <cell r="AX113" t="str">
            <v>劳务工</v>
          </cell>
          <cell r="AY113" t="str">
            <v>光华荣昌</v>
          </cell>
          <cell r="AZ113" t="str">
            <v>湘潭思泉</v>
          </cell>
          <cell r="BA113">
            <v>3</v>
          </cell>
          <cell r="BB113">
            <v>0</v>
          </cell>
        </row>
        <row r="114">
          <cell r="B114" t="str">
            <v>唐江山</v>
          </cell>
          <cell r="C114">
            <v>25060403</v>
          </cell>
          <cell r="D114" t="str">
            <v>直接</v>
          </cell>
          <cell r="E114" t="str">
            <v>蓝领</v>
          </cell>
          <cell r="F114" t="str">
            <v>生产制造部</v>
          </cell>
          <cell r="G114" t="str">
            <v>发泡</v>
          </cell>
          <cell r="H114" t="str">
            <v>发泡操作工</v>
          </cell>
        </row>
        <row r="114">
          <cell r="L114">
            <v>45806</v>
          </cell>
        </row>
        <row r="114">
          <cell r="Q114" t="str">
            <v>男</v>
          </cell>
          <cell r="R114" t="str">
            <v>汉</v>
          </cell>
          <cell r="S114" t="str">
            <v>群众</v>
          </cell>
          <cell r="T114" t="str">
            <v>否</v>
          </cell>
        </row>
        <row r="114">
          <cell r="V114" t="str">
            <v>1974-11-17</v>
          </cell>
          <cell r="W114">
            <v>50</v>
          </cell>
        </row>
        <row r="114">
          <cell r="AF114" t="str">
            <v>430321197411177856</v>
          </cell>
          <cell r="AG114">
            <v>19173328205</v>
          </cell>
        </row>
        <row r="114">
          <cell r="AX114" t="str">
            <v>劳务工</v>
          </cell>
          <cell r="AY114" t="str">
            <v>光华荣昌</v>
          </cell>
          <cell r="AZ114" t="str">
            <v>湘潭思泉</v>
          </cell>
          <cell r="BA114">
            <v>2</v>
          </cell>
          <cell r="BB114">
            <v>0</v>
          </cell>
        </row>
        <row r="115">
          <cell r="B115" t="str">
            <v>佘军</v>
          </cell>
          <cell r="C115">
            <v>25052703</v>
          </cell>
          <cell r="D115" t="str">
            <v>直接</v>
          </cell>
          <cell r="E115" t="str">
            <v>蓝领</v>
          </cell>
          <cell r="F115" t="str">
            <v>生产制造部</v>
          </cell>
          <cell r="G115" t="str">
            <v>发泡</v>
          </cell>
          <cell r="H115" t="str">
            <v>发泡操作工</v>
          </cell>
        </row>
        <row r="115">
          <cell r="L115">
            <v>45804</v>
          </cell>
        </row>
        <row r="115">
          <cell r="Q115" t="str">
            <v>男</v>
          </cell>
          <cell r="R115" t="str">
            <v>汉</v>
          </cell>
          <cell r="S115" t="str">
            <v>群众</v>
          </cell>
          <cell r="T115" t="str">
            <v>否</v>
          </cell>
        </row>
        <row r="115">
          <cell r="V115" t="str">
            <v>2006-05-09</v>
          </cell>
          <cell r="W115">
            <v>19</v>
          </cell>
        </row>
        <row r="115">
          <cell r="AF115" t="str">
            <v>430521200605094958</v>
          </cell>
          <cell r="AG115">
            <v>19973312213</v>
          </cell>
          <cell r="AH115" t="str">
            <v>佘澎群15973358058</v>
          </cell>
        </row>
        <row r="115">
          <cell r="AL115" t="str">
            <v>株洲市天元区</v>
          </cell>
        </row>
        <row r="115">
          <cell r="AX115" t="str">
            <v>劳务工</v>
          </cell>
          <cell r="AY115" t="str">
            <v>光华荣昌</v>
          </cell>
          <cell r="AZ115" t="str">
            <v>湖南诚展</v>
          </cell>
          <cell r="BA115">
            <v>4</v>
          </cell>
          <cell r="BB115">
            <v>0</v>
          </cell>
        </row>
        <row r="116">
          <cell r="B116" t="str">
            <v>陈波</v>
          </cell>
        </row>
        <row r="116">
          <cell r="E116" t="str">
            <v>蓝领</v>
          </cell>
        </row>
        <row r="116">
          <cell r="L116">
            <v>45804</v>
          </cell>
        </row>
        <row r="116">
          <cell r="AX116" t="str">
            <v>劳务工</v>
          </cell>
        </row>
        <row r="116">
          <cell r="BA116">
            <v>4</v>
          </cell>
          <cell r="BB116">
            <v>0</v>
          </cell>
        </row>
        <row r="117">
          <cell r="B117" t="str">
            <v>雍期望</v>
          </cell>
          <cell r="C117">
            <v>402</v>
          </cell>
          <cell r="D117" t="str">
            <v>间接</v>
          </cell>
          <cell r="E117" t="str">
            <v>蓝领</v>
          </cell>
          <cell r="F117" t="str">
            <v>生产制造部</v>
          </cell>
          <cell r="G117" t="str">
            <v>焊接车间</v>
          </cell>
          <cell r="H117" t="str">
            <v>班长</v>
          </cell>
        </row>
        <row r="117">
          <cell r="J117" t="str">
            <v>班长</v>
          </cell>
          <cell r="K117" t="str">
            <v>关键岗</v>
          </cell>
          <cell r="L117">
            <v>42602</v>
          </cell>
          <cell r="M117">
            <v>42733</v>
          </cell>
          <cell r="N117">
            <v>35612</v>
          </cell>
          <cell r="O117">
            <v>27</v>
          </cell>
          <cell r="P117">
            <v>8</v>
          </cell>
          <cell r="Q117" t="str">
            <v>男</v>
          </cell>
          <cell r="R117" t="str">
            <v>汉</v>
          </cell>
          <cell r="S117" t="str">
            <v>群众</v>
          </cell>
          <cell r="T117" t="str">
            <v>否</v>
          </cell>
          <cell r="U117" t="str">
            <v>已婚</v>
          </cell>
          <cell r="V117" t="str">
            <v>1980-11-19</v>
          </cell>
          <cell r="W117">
            <v>44</v>
          </cell>
          <cell r="X117" t="str">
            <v>高中</v>
          </cell>
        </row>
        <row r="117">
          <cell r="Z117" t="str">
            <v>铣工</v>
          </cell>
          <cell r="AA117" t="str">
            <v>南言公司技工学校</v>
          </cell>
          <cell r="AB117" t="str">
            <v>1996.9-1999.6</v>
          </cell>
        </row>
        <row r="117">
          <cell r="AD117" t="str">
            <v>中级</v>
          </cell>
          <cell r="AE117" t="str">
            <v>焊工中级</v>
          </cell>
          <cell r="AF117" t="str">
            <v>43032119801119001X</v>
          </cell>
          <cell r="AG117">
            <v>18373217802</v>
          </cell>
          <cell r="AH117" t="str">
            <v>彭红</v>
          </cell>
          <cell r="AI117">
            <v>17752807801</v>
          </cell>
          <cell r="AJ117" t="str">
            <v>79882394@qq.com</v>
          </cell>
          <cell r="AK117">
            <v>79882394</v>
          </cell>
          <cell r="AL117" t="str">
            <v>湖南省湘潭县易俗河镇花果山居委会</v>
          </cell>
          <cell r="AM117" t="str">
            <v>城镇</v>
          </cell>
          <cell r="AN117" t="str">
            <v>湖南省湘潭县易俗河镇牛头岭社区78号</v>
          </cell>
          <cell r="AO117" t="str">
            <v>2017.05.01-2020.04.30
2020.05.01-2023.04.30 2023.04.30-无固定期限</v>
          </cell>
          <cell r="AP117" t="str">
            <v>——</v>
          </cell>
          <cell r="AQ117" t="e">
            <v>#VALUE!</v>
          </cell>
          <cell r="AR117" t="e">
            <v>#VALUE!</v>
          </cell>
          <cell r="AS117">
            <v>45047</v>
          </cell>
          <cell r="AT117" t="str">
            <v>无固定期限</v>
          </cell>
          <cell r="AU117" t="str">
            <v>是</v>
          </cell>
          <cell r="AV117" t="str">
            <v>4302110000689025</v>
          </cell>
          <cell r="AW117" t="str">
            <v>ZZ-DA-0208</v>
          </cell>
          <cell r="AX117" t="str">
            <v>合同工</v>
          </cell>
          <cell r="AY117" t="str">
            <v>光华荣昌</v>
          </cell>
          <cell r="AZ117" t="str">
            <v>光华荣昌</v>
          </cell>
          <cell r="BA117">
            <v>20</v>
          </cell>
          <cell r="BB117">
            <v>0</v>
          </cell>
          <cell r="BC117" t="str">
            <v>中级工</v>
          </cell>
        </row>
        <row r="117">
          <cell r="BI117" t="e">
            <v>#N/A</v>
          </cell>
        </row>
        <row r="118">
          <cell r="B118" t="str">
            <v>邹文祥</v>
          </cell>
          <cell r="C118">
            <v>281</v>
          </cell>
          <cell r="D118" t="str">
            <v>直接</v>
          </cell>
          <cell r="E118" t="str">
            <v>蓝领</v>
          </cell>
          <cell r="F118" t="str">
            <v>生产制造部</v>
          </cell>
          <cell r="G118" t="str">
            <v>焊接车间</v>
          </cell>
          <cell r="H118" t="str">
            <v>焊工</v>
          </cell>
        </row>
        <row r="118">
          <cell r="K118" t="str">
            <v>关键岗</v>
          </cell>
          <cell r="L118">
            <v>42262</v>
          </cell>
          <cell r="M118">
            <v>42291</v>
          </cell>
          <cell r="N118">
            <v>39630</v>
          </cell>
          <cell r="O118">
            <v>16</v>
          </cell>
          <cell r="P118">
            <v>9</v>
          </cell>
          <cell r="Q118" t="str">
            <v>男</v>
          </cell>
          <cell r="R118" t="str">
            <v>汉</v>
          </cell>
          <cell r="S118" t="str">
            <v>群众</v>
          </cell>
          <cell r="T118" t="str">
            <v>否</v>
          </cell>
          <cell r="U118" t="str">
            <v>已婚</v>
          </cell>
          <cell r="V118" t="str">
            <v>1989-07-11</v>
          </cell>
          <cell r="W118">
            <v>35</v>
          </cell>
          <cell r="X118" t="str">
            <v>中专</v>
          </cell>
        </row>
        <row r="118">
          <cell r="Z118" t="str">
            <v>化工机械</v>
          </cell>
          <cell r="AA118" t="str">
            <v>湖南化工职业技术学院</v>
          </cell>
        </row>
        <row r="118">
          <cell r="AD118" t="str">
            <v>焊工/中级</v>
          </cell>
          <cell r="AE118" t="str">
            <v>焊工中级</v>
          </cell>
          <cell r="AF118" t="str">
            <v>430221198907110814</v>
          </cell>
          <cell r="AG118">
            <v>18973343121</v>
          </cell>
          <cell r="AH118" t="str">
            <v>邹建辉</v>
          </cell>
          <cell r="AI118">
            <v>15973310329</v>
          </cell>
        </row>
        <row r="118">
          <cell r="AL118" t="str">
            <v>湖南省株洲市渌口区朱亭镇政花村北冲组10号</v>
          </cell>
          <cell r="AM118" t="str">
            <v>农村</v>
          </cell>
          <cell r="AN118" t="str">
            <v>湖南省株洲市荷塘区桂花街道新塘路兰天一村二栋506号</v>
          </cell>
          <cell r="AO118" t="str">
            <v>2016.5.3-2018.5.2
2018.05.03-2021.05.02
2021.05.03-无固定期限</v>
          </cell>
          <cell r="AP118" t="str">
            <v>——</v>
          </cell>
          <cell r="AQ118" t="e">
            <v>#VALUE!</v>
          </cell>
          <cell r="AR118" t="e">
            <v>#VALUE!</v>
          </cell>
          <cell r="AS118">
            <v>44319</v>
          </cell>
          <cell r="AT118" t="str">
            <v>无固定期限</v>
          </cell>
          <cell r="AU118" t="str">
            <v>是</v>
          </cell>
          <cell r="AV118" t="str">
            <v>4302110000678097</v>
          </cell>
          <cell r="AW118" t="str">
            <v>ZZ-DA-0103</v>
          </cell>
          <cell r="AX118" t="str">
            <v>合同工</v>
          </cell>
          <cell r="AY118" t="str">
            <v>光华荣昌</v>
          </cell>
          <cell r="AZ118" t="str">
            <v>湖南鑫起</v>
          </cell>
          <cell r="BA118">
            <v>24</v>
          </cell>
          <cell r="BB118">
            <v>0</v>
          </cell>
          <cell r="BC118" t="str">
            <v>中级工</v>
          </cell>
        </row>
        <row r="118">
          <cell r="BE118" t="str">
            <v>缺入职体检（劳务工转入）</v>
          </cell>
        </row>
        <row r="118">
          <cell r="BI118" t="e">
            <v>#N/A</v>
          </cell>
        </row>
        <row r="119">
          <cell r="B119" t="str">
            <v>张周</v>
          </cell>
          <cell r="C119">
            <v>505</v>
          </cell>
          <cell r="D119" t="str">
            <v>直接</v>
          </cell>
          <cell r="E119" t="str">
            <v>蓝领</v>
          </cell>
          <cell r="F119" t="str">
            <v>生产制造部</v>
          </cell>
          <cell r="G119" t="str">
            <v>焊接车间</v>
          </cell>
          <cell r="H119" t="str">
            <v>焊工</v>
          </cell>
        </row>
        <row r="119">
          <cell r="K119" t="str">
            <v>关键岗</v>
          </cell>
          <cell r="L119">
            <v>42665</v>
          </cell>
          <cell r="M119">
            <v>42725</v>
          </cell>
          <cell r="N119">
            <v>42665</v>
          </cell>
          <cell r="O119">
            <v>8</v>
          </cell>
          <cell r="P119">
            <v>8</v>
          </cell>
          <cell r="Q119" t="str">
            <v>男</v>
          </cell>
          <cell r="R119" t="str">
            <v>汉</v>
          </cell>
          <cell r="S119" t="str">
            <v>群众</v>
          </cell>
          <cell r="T119" t="str">
            <v>否</v>
          </cell>
          <cell r="U119" t="str">
            <v>未婚</v>
          </cell>
          <cell r="V119" t="str">
            <v>1999-08-30</v>
          </cell>
          <cell r="W119">
            <v>25</v>
          </cell>
          <cell r="X119" t="str">
            <v>大专</v>
          </cell>
        </row>
        <row r="119">
          <cell r="Z119" t="str">
            <v>机械制造与自动化（数控技术方向）</v>
          </cell>
          <cell r="AA119" t="str">
            <v>国家开放大学</v>
          </cell>
          <cell r="AB119">
            <v>43131</v>
          </cell>
          <cell r="AC119" t="str">
            <v>开放教育</v>
          </cell>
          <cell r="AD119" t="str">
            <v>焊工/工具/四级/中级技能</v>
          </cell>
          <cell r="AE119" t="str">
            <v>焊工中级</v>
          </cell>
          <cell r="AF119" t="str">
            <v>430321199908306237</v>
          </cell>
          <cell r="AG119" t="str">
            <v>15675218603</v>
          </cell>
          <cell r="AH119" t="str">
            <v>何梅</v>
          </cell>
          <cell r="AI119">
            <v>15707339498</v>
          </cell>
        </row>
        <row r="119">
          <cell r="AK119" t="str">
            <v>2796134290</v>
          </cell>
          <cell r="AL119" t="str">
            <v>湖南省湘潭县锦石乡清塘村枫树组</v>
          </cell>
          <cell r="AM119" t="str">
            <v>农村</v>
          </cell>
          <cell r="AN119" t="str">
            <v>湖南省株洲市天元区北京海纳川株洲公司宿舍610</v>
          </cell>
          <cell r="AO119" t="str">
            <v>2018.02.01-2021.01.31
2021.02.01-2024.01.31</v>
          </cell>
          <cell r="AP119" t="str">
            <v>——</v>
          </cell>
          <cell r="AQ119" t="e">
            <v>#VALUE!</v>
          </cell>
          <cell r="AR119" t="e">
            <v>#VALUE!</v>
          </cell>
          <cell r="AS119">
            <v>44228</v>
          </cell>
          <cell r="AT119" t="str">
            <v>无固定期限</v>
          </cell>
          <cell r="AU119" t="str">
            <v>是</v>
          </cell>
          <cell r="AV119" t="str">
            <v>4302110000705401</v>
          </cell>
          <cell r="AW119" t="str">
            <v>ZZ-DA-0217</v>
          </cell>
          <cell r="AX119" t="str">
            <v>合同工</v>
          </cell>
          <cell r="AY119" t="str">
            <v>光华荣昌</v>
          </cell>
          <cell r="AZ119" t="str">
            <v>湖南鑫起</v>
          </cell>
          <cell r="BA119">
            <v>24</v>
          </cell>
          <cell r="BB119">
            <v>0</v>
          </cell>
          <cell r="BC119" t="str">
            <v>中级工</v>
          </cell>
        </row>
        <row r="119">
          <cell r="BI119" t="e">
            <v>#N/A</v>
          </cell>
        </row>
        <row r="120">
          <cell r="B120" t="str">
            <v>谭刚</v>
          </cell>
          <cell r="C120">
            <v>416</v>
          </cell>
          <cell r="D120" t="str">
            <v>直接</v>
          </cell>
          <cell r="E120" t="str">
            <v>蓝领</v>
          </cell>
          <cell r="F120" t="str">
            <v>生产制造部</v>
          </cell>
          <cell r="G120" t="str">
            <v>焊接车间</v>
          </cell>
          <cell r="H120" t="str">
            <v>焊工</v>
          </cell>
        </row>
        <row r="120">
          <cell r="K120" t="str">
            <v>关键岗</v>
          </cell>
          <cell r="L120">
            <v>43292</v>
          </cell>
          <cell r="M120">
            <v>43301</v>
          </cell>
          <cell r="N120">
            <v>40360</v>
          </cell>
          <cell r="O120">
            <v>14</v>
          </cell>
          <cell r="P120">
            <v>6</v>
          </cell>
          <cell r="Q120" t="str">
            <v>男</v>
          </cell>
          <cell r="R120" t="str">
            <v>汉</v>
          </cell>
          <cell r="S120" t="str">
            <v>群众</v>
          </cell>
          <cell r="T120" t="str">
            <v>否</v>
          </cell>
          <cell r="U120" t="str">
            <v>已婚</v>
          </cell>
          <cell r="V120" t="str">
            <v>1993-10-02</v>
          </cell>
          <cell r="W120">
            <v>31</v>
          </cell>
          <cell r="X120" t="str">
            <v>中专</v>
          </cell>
        </row>
        <row r="120">
          <cell r="Z120" t="str">
            <v>机电一体化</v>
          </cell>
          <cell r="AA120" t="str">
            <v>株洲第一职业技术学院</v>
          </cell>
          <cell r="AB120">
            <v>40724</v>
          </cell>
        </row>
        <row r="120">
          <cell r="AD120" t="str">
            <v>无</v>
          </cell>
          <cell r="AE120" t="str">
            <v>焊工中级</v>
          </cell>
          <cell r="AF120" t="str">
            <v>430223199310026510</v>
          </cell>
          <cell r="AG120">
            <v>18932127008</v>
          </cell>
          <cell r="AH120" t="str">
            <v>沈力</v>
          </cell>
          <cell r="AI120">
            <v>15200483851</v>
          </cell>
        </row>
        <row r="120">
          <cell r="AK120">
            <v>499076282</v>
          </cell>
          <cell r="AL120" t="str">
            <v>湖南省攸县莲塘坳镇新华村谭家组谭家016号</v>
          </cell>
          <cell r="AM120" t="str">
            <v>农村</v>
          </cell>
          <cell r="AN120" t="str">
            <v>湖南省株洲市荷塘区金沟山路栗枫小区501号</v>
          </cell>
          <cell r="AO120" t="str">
            <v>2019.12.01-2022.11.30
2022.10.01-2025.11.30</v>
          </cell>
          <cell r="AP120">
            <v>45991</v>
          </cell>
          <cell r="AQ120">
            <v>168</v>
          </cell>
          <cell r="AR120">
            <v>1</v>
          </cell>
          <cell r="AS120">
            <v>44896</v>
          </cell>
          <cell r="AT120" t="str">
            <v>有固定期限</v>
          </cell>
          <cell r="AU120" t="str">
            <v>是</v>
          </cell>
          <cell r="AV120" t="str">
            <v>4302110000746572</v>
          </cell>
          <cell r="AW120" t="str">
            <v>ZZ-DA-0234</v>
          </cell>
          <cell r="AX120" t="str">
            <v>合同工</v>
          </cell>
          <cell r="AY120" t="str">
            <v>光华荣昌</v>
          </cell>
          <cell r="AZ120" t="str">
            <v>光华荣昌</v>
          </cell>
          <cell r="BA120">
            <v>22</v>
          </cell>
          <cell r="BB120">
            <v>0</v>
          </cell>
          <cell r="BC120" t="str">
            <v>2019年12月转正式合同工</v>
          </cell>
        </row>
        <row r="120">
          <cell r="BE120" t="str">
            <v>缺入职体检（劳务工转入）</v>
          </cell>
        </row>
        <row r="120">
          <cell r="BI120" t="e">
            <v>#N/A</v>
          </cell>
        </row>
        <row r="121">
          <cell r="B121" t="str">
            <v>霍海涛</v>
          </cell>
          <cell r="C121">
            <v>345</v>
          </cell>
          <cell r="D121" t="str">
            <v>直接</v>
          </cell>
          <cell r="E121" t="str">
            <v>蓝领</v>
          </cell>
          <cell r="F121" t="str">
            <v>生产制造部</v>
          </cell>
          <cell r="G121" t="str">
            <v>焊接车间</v>
          </cell>
          <cell r="H121" t="str">
            <v>焊工</v>
          </cell>
        </row>
        <row r="121">
          <cell r="K121" t="str">
            <v>关键岗</v>
          </cell>
          <cell r="L121">
            <v>41463</v>
          </cell>
          <cell r="M121">
            <v>41494</v>
          </cell>
          <cell r="N121">
            <v>33786</v>
          </cell>
          <cell r="O121">
            <v>32</v>
          </cell>
          <cell r="P121">
            <v>11</v>
          </cell>
          <cell r="Q121" t="str">
            <v>男</v>
          </cell>
          <cell r="R121" t="str">
            <v>汉</v>
          </cell>
          <cell r="S121" t="str">
            <v>群众</v>
          </cell>
          <cell r="T121" t="str">
            <v>否</v>
          </cell>
          <cell r="U121" t="str">
            <v>已婚</v>
          </cell>
          <cell r="V121" t="str">
            <v>1973-09-17</v>
          </cell>
          <cell r="W121">
            <v>51</v>
          </cell>
          <cell r="X121" t="str">
            <v>高中</v>
          </cell>
        </row>
        <row r="121">
          <cell r="Z121" t="str">
            <v>机械</v>
          </cell>
          <cell r="AA121" t="str">
            <v>黑龙江省友谊县职业高中</v>
          </cell>
        </row>
        <row r="121">
          <cell r="AE121" t="str">
            <v>焊工中级</v>
          </cell>
          <cell r="AF121" t="str">
            <v>230834197309170879</v>
          </cell>
          <cell r="AG121">
            <v>13787332623</v>
          </cell>
          <cell r="AH121" t="str">
            <v>陈粤</v>
          </cell>
          <cell r="AI121">
            <v>15873353058</v>
          </cell>
        </row>
        <row r="121">
          <cell r="AL121" t="str">
            <v>黑龙江省友谊县风岗镇有利村6组14号</v>
          </cell>
          <cell r="AM121" t="str">
            <v>农村</v>
          </cell>
          <cell r="AN121" t="str">
            <v>湖南省株洲市石峰区响石岭街道杉木塘社区圣华名城19栋二单元415号</v>
          </cell>
          <cell r="AO121" t="str">
            <v>2015.05.01-2017.04.30
2017.05.01-2020.04.30
2020.05.01-无固定期限</v>
          </cell>
          <cell r="AP121" t="str">
            <v>——</v>
          </cell>
          <cell r="AQ121" t="e">
            <v>#VALUE!</v>
          </cell>
          <cell r="AR121" t="e">
            <v>#VALUE!</v>
          </cell>
          <cell r="AS121">
            <v>43952</v>
          </cell>
          <cell r="AT121" t="str">
            <v>无固定期限</v>
          </cell>
          <cell r="AU121" t="str">
            <v>是</v>
          </cell>
          <cell r="AV121" t="str">
            <v>4302110000670460</v>
          </cell>
          <cell r="AW121" t="str">
            <v>ZZ-DA-0123</v>
          </cell>
          <cell r="AX121" t="str">
            <v>合同工</v>
          </cell>
          <cell r="AY121" t="str">
            <v>光华荣昌</v>
          </cell>
          <cell r="AZ121" t="str">
            <v>湖南红海</v>
          </cell>
          <cell r="BA121">
            <v>23</v>
          </cell>
          <cell r="BB121">
            <v>0</v>
          </cell>
        </row>
        <row r="121">
          <cell r="BI121" t="e">
            <v>#N/A</v>
          </cell>
        </row>
        <row r="122">
          <cell r="B122" t="str">
            <v>邹明旺</v>
          </cell>
          <cell r="C122">
            <v>696</v>
          </cell>
          <cell r="D122" t="str">
            <v>直接</v>
          </cell>
          <cell r="E122" t="str">
            <v>蓝领</v>
          </cell>
          <cell r="F122" t="str">
            <v>生产制造部</v>
          </cell>
          <cell r="G122" t="str">
            <v>焊接车间</v>
          </cell>
          <cell r="H122" t="str">
            <v>焊工</v>
          </cell>
        </row>
        <row r="122">
          <cell r="K122" t="str">
            <v>关键岗</v>
          </cell>
          <cell r="L122">
            <v>43551</v>
          </cell>
          <cell r="M122">
            <v>43582</v>
          </cell>
          <cell r="N122">
            <v>39995</v>
          </cell>
          <cell r="O122">
            <v>15</v>
          </cell>
          <cell r="P122">
            <v>6</v>
          </cell>
          <cell r="Q122" t="str">
            <v>男</v>
          </cell>
          <cell r="R122" t="str">
            <v>汉</v>
          </cell>
          <cell r="S122" t="str">
            <v>群众</v>
          </cell>
          <cell r="T122" t="str">
            <v>否</v>
          </cell>
          <cell r="U122" t="str">
            <v>已婚</v>
          </cell>
          <cell r="V122" t="str">
            <v>1987-12-12</v>
          </cell>
          <cell r="W122">
            <v>37</v>
          </cell>
          <cell r="X122" t="str">
            <v>大专</v>
          </cell>
        </row>
        <row r="122">
          <cell r="Z122" t="str">
            <v>机电一体化技术</v>
          </cell>
          <cell r="AA122" t="str">
            <v>娄底职业技术学院</v>
          </cell>
          <cell r="AB122">
            <v>39994</v>
          </cell>
          <cell r="AC122" t="str">
            <v>全日制</v>
          </cell>
          <cell r="AD122" t="str">
            <v>五级/初级技能</v>
          </cell>
          <cell r="AE122" t="str">
            <v>焊工中级</v>
          </cell>
          <cell r="AF122" t="str">
            <v>43022119871212081X</v>
          </cell>
          <cell r="AG122">
            <v>15115319345</v>
          </cell>
          <cell r="AH122" t="str">
            <v>宋佩</v>
          </cell>
          <cell r="AI122">
            <v>13707339762</v>
          </cell>
        </row>
        <row r="122">
          <cell r="AL122" t="str">
            <v>湖南省株洲县朱亭镇黄龙村太塘组02号</v>
          </cell>
          <cell r="AM122" t="str">
            <v>农村</v>
          </cell>
          <cell r="AN122" t="str">
            <v>湖南省株洲市天元区栗雨香堤8栋2905号</v>
          </cell>
          <cell r="AO122" t="str">
            <v>2019.12.01-2022.11.30
2022.10.01-2025.11.30</v>
          </cell>
          <cell r="AP122">
            <v>45991</v>
          </cell>
          <cell r="AQ122">
            <v>168</v>
          </cell>
          <cell r="AR122">
            <v>1</v>
          </cell>
          <cell r="AS122">
            <v>44896</v>
          </cell>
          <cell r="AT122" t="str">
            <v>有固定期限</v>
          </cell>
          <cell r="AU122" t="str">
            <v>是</v>
          </cell>
          <cell r="AV122" t="str">
            <v>4302110000746573</v>
          </cell>
          <cell r="AW122" t="str">
            <v>ZZ-DA-0233</v>
          </cell>
          <cell r="AX122" t="str">
            <v>合同工</v>
          </cell>
          <cell r="AY122" t="str">
            <v>光华荣昌</v>
          </cell>
          <cell r="AZ122" t="str">
            <v>光华荣昌</v>
          </cell>
          <cell r="BA122">
            <v>22</v>
          </cell>
          <cell r="BB122">
            <v>0</v>
          </cell>
          <cell r="BC122" t="str">
            <v>初级工</v>
          </cell>
        </row>
        <row r="122">
          <cell r="BI122" t="e">
            <v>#N/A</v>
          </cell>
        </row>
        <row r="123">
          <cell r="B123" t="str">
            <v>彭光宏</v>
          </cell>
          <cell r="C123">
            <v>1138</v>
          </cell>
          <cell r="D123" t="str">
            <v>直接</v>
          </cell>
          <cell r="E123" t="str">
            <v>蓝领</v>
          </cell>
          <cell r="F123" t="str">
            <v>生产制造部</v>
          </cell>
          <cell r="G123" t="str">
            <v>焊接车间</v>
          </cell>
          <cell r="H123" t="str">
            <v>焊工</v>
          </cell>
        </row>
        <row r="123">
          <cell r="L123">
            <v>44805</v>
          </cell>
          <cell r="M123">
            <v>44835</v>
          </cell>
          <cell r="N123">
            <v>33786</v>
          </cell>
          <cell r="O123">
            <v>32</v>
          </cell>
          <cell r="P123">
            <v>2</v>
          </cell>
          <cell r="Q123" t="str">
            <v>男</v>
          </cell>
          <cell r="R123" t="str">
            <v>汉</v>
          </cell>
          <cell r="S123" t="str">
            <v>群众</v>
          </cell>
          <cell r="T123" t="str">
            <v>否</v>
          </cell>
          <cell r="U123" t="str">
            <v>已婚</v>
          </cell>
          <cell r="V123" t="str">
            <v>1974-05-15</v>
          </cell>
          <cell r="W123">
            <v>51</v>
          </cell>
          <cell r="X123" t="str">
            <v>中技</v>
          </cell>
        </row>
        <row r="123">
          <cell r="AE123" t="str">
            <v>焊工中级</v>
          </cell>
          <cell r="AF123" t="str">
            <v>432926197405151015</v>
          </cell>
          <cell r="AG123">
            <v>17779171956</v>
          </cell>
          <cell r="AH123" t="str">
            <v>胜孝燕</v>
          </cell>
          <cell r="AI123">
            <v>15096359993</v>
          </cell>
        </row>
        <row r="123">
          <cell r="AL123" t="str">
            <v>湖南省永州市冷水滩区珍珠路251号</v>
          </cell>
          <cell r="AM123" t="str">
            <v>城镇</v>
          </cell>
          <cell r="AN123" t="str">
            <v>湖南省株洲市荷塘区东环新城57栋</v>
          </cell>
          <cell r="AO123" t="str">
            <v>2022.09.01-2025.08.30</v>
          </cell>
          <cell r="AP123">
            <v>45899</v>
          </cell>
          <cell r="AQ123">
            <v>76</v>
          </cell>
        </row>
        <row r="123">
          <cell r="AT123" t="str">
            <v>有固定期限</v>
          </cell>
          <cell r="AU123" t="str">
            <v>是</v>
          </cell>
        </row>
        <row r="123">
          <cell r="AX123" t="str">
            <v>劳务工</v>
          </cell>
          <cell r="AY123" t="str">
            <v>湖南鑫起</v>
          </cell>
          <cell r="AZ123" t="str">
            <v>湖南鑫起</v>
          </cell>
          <cell r="BA123">
            <v>10.5</v>
          </cell>
          <cell r="BB123">
            <v>0</v>
          </cell>
        </row>
        <row r="123">
          <cell r="BD123" t="str">
            <v>√</v>
          </cell>
        </row>
        <row r="123">
          <cell r="BI123" t="e">
            <v>#N/A</v>
          </cell>
        </row>
        <row r="123">
          <cell r="BL123" t="str">
            <v>电焊烟尘、锰及其化合物、一氧化碳、臭氧、噪声、紫外线、氮氧化物</v>
          </cell>
          <cell r="BM123" t="str">
            <v>可从事电焊烟尘作业
可从事锰及其化合物作业
可从事一氧化碳作业
可从事臭氧作业
噪声作业需复查：脱离噪声环境48小时后来职防中心复查听力
可从事紫外线作业
可从事氮氧化物作业
</v>
          </cell>
        </row>
        <row r="124">
          <cell r="B124" t="str">
            <v>范文榜</v>
          </cell>
          <cell r="C124">
            <v>321</v>
          </cell>
          <cell r="D124" t="str">
            <v>直接</v>
          </cell>
          <cell r="E124" t="str">
            <v>蓝领</v>
          </cell>
          <cell r="F124" t="str">
            <v>生产制造部</v>
          </cell>
          <cell r="G124" t="str">
            <v>焊接车间</v>
          </cell>
          <cell r="H124" t="str">
            <v>焊接普工</v>
          </cell>
        </row>
        <row r="124">
          <cell r="L124">
            <v>42070</v>
          </cell>
          <cell r="M124">
            <v>42100</v>
          </cell>
          <cell r="N124">
            <v>36342</v>
          </cell>
          <cell r="O124">
            <v>25</v>
          </cell>
          <cell r="P124">
            <v>10</v>
          </cell>
          <cell r="Q124" t="str">
            <v>男</v>
          </cell>
          <cell r="R124" t="str">
            <v>汉</v>
          </cell>
          <cell r="S124" t="str">
            <v>群众</v>
          </cell>
          <cell r="T124" t="str">
            <v>否</v>
          </cell>
          <cell r="U124" t="str">
            <v>已婚</v>
          </cell>
          <cell r="V124" t="str">
            <v>1981-05-30</v>
          </cell>
          <cell r="W124">
            <v>44</v>
          </cell>
          <cell r="X124" t="str">
            <v>中专</v>
          </cell>
        </row>
        <row r="124">
          <cell r="Z124" t="str">
            <v>中英文文秘</v>
          </cell>
          <cell r="AA124" t="str">
            <v>湖北省荆州师范学院</v>
          </cell>
          <cell r="AB124">
            <v>37073</v>
          </cell>
        </row>
        <row r="124">
          <cell r="AD124" t="str">
            <v>无</v>
          </cell>
          <cell r="AE124" t="str">
            <v>焊工中级</v>
          </cell>
          <cell r="AF124" t="str">
            <v>429006198105306331</v>
          </cell>
          <cell r="AG124">
            <v>13574272668</v>
          </cell>
          <cell r="AH124" t="str">
            <v>洪燕</v>
          </cell>
          <cell r="AI124">
            <v>13667438716</v>
          </cell>
        </row>
        <row r="124">
          <cell r="AL124" t="str">
            <v>湖南省攸县山乡武佳龙村岭上场组岭上场031号</v>
          </cell>
          <cell r="AM124" t="str">
            <v>农村</v>
          </cell>
          <cell r="AN124" t="str">
            <v>湖南省株洲市天元区中房天玺湾11栋3301号</v>
          </cell>
          <cell r="AO124" t="str">
            <v>2016.5.3-2018.5.2
2018.05.03-2021.05.02
2021.05.03-无固定期限</v>
          </cell>
          <cell r="AP124" t="str">
            <v>——</v>
          </cell>
          <cell r="AQ124" t="e">
            <v>#VALUE!</v>
          </cell>
          <cell r="AR124" t="e">
            <v>#VALUE!</v>
          </cell>
          <cell r="AS124">
            <v>44319</v>
          </cell>
          <cell r="AT124" t="str">
            <v>无固定期限</v>
          </cell>
          <cell r="AU124" t="str">
            <v>是</v>
          </cell>
          <cell r="AV124" t="str">
            <v>4302110000678096</v>
          </cell>
          <cell r="AW124" t="str">
            <v>ZZ-DA-0096</v>
          </cell>
          <cell r="AX124" t="str">
            <v>合同工</v>
          </cell>
          <cell r="AY124" t="str">
            <v>光华荣昌</v>
          </cell>
          <cell r="AZ124" t="str">
            <v>湖南鑫起</v>
          </cell>
          <cell r="BA124">
            <v>24</v>
          </cell>
          <cell r="BB124">
            <v>0</v>
          </cell>
        </row>
        <row r="124">
          <cell r="BE124" t="str">
            <v>缺入职体检（劳务工转入）</v>
          </cell>
        </row>
        <row r="124">
          <cell r="BI124" t="e">
            <v>#N/A</v>
          </cell>
        </row>
        <row r="125">
          <cell r="B125" t="str">
            <v>伍志强</v>
          </cell>
          <cell r="C125">
            <v>649</v>
          </cell>
          <cell r="D125" t="str">
            <v>直接</v>
          </cell>
          <cell r="E125" t="str">
            <v>蓝领</v>
          </cell>
          <cell r="F125" t="str">
            <v>生产制造部</v>
          </cell>
          <cell r="G125" t="str">
            <v>焊接车间</v>
          </cell>
          <cell r="H125" t="str">
            <v>焊接普工</v>
          </cell>
        </row>
        <row r="125">
          <cell r="L125">
            <v>43242</v>
          </cell>
          <cell r="M125">
            <v>43242</v>
          </cell>
          <cell r="N125">
            <v>33420</v>
          </cell>
          <cell r="O125">
            <v>33</v>
          </cell>
          <cell r="P125">
            <v>7</v>
          </cell>
          <cell r="Q125" t="str">
            <v>男</v>
          </cell>
          <cell r="R125" t="str">
            <v>汉</v>
          </cell>
          <cell r="S125" t="str">
            <v>群众</v>
          </cell>
          <cell r="T125" t="str">
            <v>否</v>
          </cell>
          <cell r="U125" t="str">
            <v>已婚</v>
          </cell>
          <cell r="V125" t="str">
            <v>1974-11-23</v>
          </cell>
          <cell r="W125">
            <v>50</v>
          </cell>
          <cell r="X125" t="str">
            <v>初中</v>
          </cell>
        </row>
        <row r="125">
          <cell r="AD125" t="str">
            <v>无</v>
          </cell>
          <cell r="AE125" t="str">
            <v>焊工中级</v>
          </cell>
          <cell r="AF125" t="str">
            <v>430321197411238575</v>
          </cell>
          <cell r="AG125">
            <v>13397329225</v>
          </cell>
          <cell r="AH125" t="str">
            <v>许进香</v>
          </cell>
          <cell r="AI125">
            <v>13357525535</v>
          </cell>
        </row>
        <row r="125">
          <cell r="AL125" t="str">
            <v>湖南省湘潭县云湖桥镇七里居委会1号</v>
          </cell>
          <cell r="AM125" t="str">
            <v>城镇</v>
          </cell>
          <cell r="AN125" t="str">
            <v>湖南省湘潭县云湖桥镇七里居委会1号</v>
          </cell>
          <cell r="AO125" t="str">
            <v>2018.05.22-2021.05.21
2018/6/1-2024/5/31      2024.06.01-2027.05.31</v>
          </cell>
          <cell r="AP125">
            <v>46538</v>
          </cell>
          <cell r="AQ125">
            <v>715</v>
          </cell>
          <cell r="AR125">
            <v>1</v>
          </cell>
        </row>
        <row r="125">
          <cell r="AT125" t="str">
            <v>有固定期限</v>
          </cell>
          <cell r="AU125" t="str">
            <v>是</v>
          </cell>
          <cell r="AV125" t="str">
            <v>4302990003281539</v>
          </cell>
        </row>
        <row r="125">
          <cell r="AX125" t="str">
            <v>劳务工</v>
          </cell>
          <cell r="AY125" t="str">
            <v>诚展</v>
          </cell>
          <cell r="AZ125" t="str">
            <v>光华荣昌</v>
          </cell>
          <cell r="BA125">
            <v>18</v>
          </cell>
          <cell r="BB125">
            <v>0</v>
          </cell>
        </row>
        <row r="125">
          <cell r="BI125" t="e">
            <v>#N/A</v>
          </cell>
        </row>
        <row r="126">
          <cell r="B126" t="str">
            <v>刘辉兵</v>
          </cell>
          <cell r="C126">
            <v>172</v>
          </cell>
          <cell r="D126" t="str">
            <v>直接</v>
          </cell>
          <cell r="E126" t="str">
            <v>蓝领</v>
          </cell>
          <cell r="F126" t="str">
            <v>生产制造部</v>
          </cell>
          <cell r="G126" t="str">
            <v>焊接车间</v>
          </cell>
          <cell r="H126" t="str">
            <v>焊接普工</v>
          </cell>
        </row>
        <row r="126">
          <cell r="L126">
            <v>41856</v>
          </cell>
          <cell r="M126">
            <v>41886</v>
          </cell>
          <cell r="N126">
            <v>32690</v>
          </cell>
          <cell r="O126">
            <v>35</v>
          </cell>
          <cell r="P126">
            <v>10</v>
          </cell>
          <cell r="Q126" t="str">
            <v>男</v>
          </cell>
          <cell r="R126" t="str">
            <v>汉</v>
          </cell>
          <cell r="S126" t="str">
            <v>群众</v>
          </cell>
          <cell r="T126" t="str">
            <v>是</v>
          </cell>
          <cell r="U126" t="str">
            <v>已婚</v>
          </cell>
          <cell r="V126" t="str">
            <v>1970-12-15</v>
          </cell>
          <cell r="W126">
            <v>54</v>
          </cell>
          <cell r="X126" t="str">
            <v>中专</v>
          </cell>
        </row>
        <row r="126">
          <cell r="Z126" t="str">
            <v>市场营销</v>
          </cell>
          <cell r="AA126" t="str">
            <v>湖南省工业学院</v>
          </cell>
          <cell r="AB126">
            <v>32325</v>
          </cell>
        </row>
        <row r="126">
          <cell r="AD126" t="str">
            <v>无</v>
          </cell>
          <cell r="AE126" t="str">
            <v>钳工中级</v>
          </cell>
          <cell r="AF126" t="str">
            <v>43021119701215451X</v>
          </cell>
          <cell r="AG126">
            <v>13973392946</v>
          </cell>
          <cell r="AH126" t="str">
            <v>程艳 文</v>
          </cell>
          <cell r="AI126">
            <v>15773306278</v>
          </cell>
        </row>
        <row r="126">
          <cell r="AK126">
            <v>934638584</v>
          </cell>
          <cell r="AL126" t="str">
            <v>湖南省株洲市石峰区清水村干冲组61号</v>
          </cell>
          <cell r="AM126" t="str">
            <v>城镇</v>
          </cell>
          <cell r="AN126" t="str">
            <v>湖南省株洲市石峰区清水村干冲组61号</v>
          </cell>
          <cell r="AO126" t="str">
            <v>2015.10.04-2017.10.03
2017.10.04-2020.10.03
2020.10.04-无固定期限</v>
          </cell>
          <cell r="AP126" t="str">
            <v>——</v>
          </cell>
          <cell r="AQ126" t="e">
            <v>#VALUE!</v>
          </cell>
          <cell r="AR126" t="e">
            <v>#VALUE!</v>
          </cell>
          <cell r="AS126">
            <v>44108</v>
          </cell>
          <cell r="AT126" t="str">
            <v>无固定期限</v>
          </cell>
          <cell r="AU126" t="str">
            <v>是</v>
          </cell>
          <cell r="AV126" t="str">
            <v>4302110000672914</v>
          </cell>
          <cell r="AW126" t="str">
            <v>ZZ-DA-0141</v>
          </cell>
          <cell r="AX126" t="str">
            <v>合同工</v>
          </cell>
          <cell r="AY126" t="str">
            <v>光华荣昌</v>
          </cell>
          <cell r="AZ126" t="str">
            <v>光华荣昌</v>
          </cell>
          <cell r="BA126">
            <v>22</v>
          </cell>
          <cell r="BB126">
            <v>0</v>
          </cell>
        </row>
        <row r="126">
          <cell r="BI126" t="e">
            <v>#N/A</v>
          </cell>
        </row>
        <row r="127">
          <cell r="B127" t="str">
            <v>李石云</v>
          </cell>
          <cell r="C127">
            <v>1170</v>
          </cell>
          <cell r="D127" t="str">
            <v>直接</v>
          </cell>
          <cell r="E127" t="str">
            <v>蓝领</v>
          </cell>
          <cell r="F127" t="str">
            <v>生产制造部</v>
          </cell>
          <cell r="G127" t="str">
            <v>焊接车间</v>
          </cell>
          <cell r="H127" t="str">
            <v>焊接普工</v>
          </cell>
        </row>
        <row r="127">
          <cell r="L127">
            <v>44820</v>
          </cell>
          <cell r="M127">
            <v>44866</v>
          </cell>
          <cell r="N127">
            <v>42278</v>
          </cell>
          <cell r="O127">
            <v>9</v>
          </cell>
          <cell r="P127">
            <v>2</v>
          </cell>
          <cell r="Q127" t="str">
            <v>男</v>
          </cell>
          <cell r="R127" t="str">
            <v>汉</v>
          </cell>
          <cell r="S127" t="str">
            <v>群众</v>
          </cell>
          <cell r="T127" t="str">
            <v>否</v>
          </cell>
          <cell r="U127" t="str">
            <v>已婚</v>
          </cell>
          <cell r="V127">
            <v>30915</v>
          </cell>
          <cell r="W127">
            <v>40</v>
          </cell>
          <cell r="X127" t="str">
            <v>大专</v>
          </cell>
        </row>
        <row r="127">
          <cell r="Z127" t="str">
            <v>建筑施工与管理</v>
          </cell>
          <cell r="AA127" t="str">
            <v>国家开放大学</v>
          </cell>
          <cell r="AB127">
            <v>42399</v>
          </cell>
        </row>
        <row r="127">
          <cell r="AF127" t="str">
            <v>43022119840821781X</v>
          </cell>
          <cell r="AG127">
            <v>15869721373</v>
          </cell>
          <cell r="AH127" t="str">
            <v>尹文娟</v>
          </cell>
          <cell r="AI127">
            <v>18273252511</v>
          </cell>
        </row>
        <row r="127">
          <cell r="AL127" t="str">
            <v>湖南省株洲市芦淞区五里墩乡道田村金盆组015号附2号</v>
          </cell>
          <cell r="AM127" t="str">
            <v>城镇</v>
          </cell>
          <cell r="AN127" t="str">
            <v>湖南省株洲市芦淞区五里墩乡道田村金盆组015号附2号</v>
          </cell>
          <cell r="AO127" t="str">
            <v>2022.09.16-2025.09.15</v>
          </cell>
          <cell r="AP127">
            <v>45914</v>
          </cell>
          <cell r="AQ127">
            <v>91</v>
          </cell>
        </row>
        <row r="127">
          <cell r="AT127" t="str">
            <v>有固定期限</v>
          </cell>
          <cell r="AU127" t="str">
            <v>是</v>
          </cell>
        </row>
        <row r="127">
          <cell r="AX127" t="str">
            <v>劳务工</v>
          </cell>
          <cell r="AY127" t="str">
            <v>诚展</v>
          </cell>
          <cell r="AZ127" t="str">
            <v>光华荣昌</v>
          </cell>
          <cell r="BA127">
            <v>14</v>
          </cell>
          <cell r="BB127">
            <v>0</v>
          </cell>
        </row>
        <row r="127">
          <cell r="BD127" t="str">
            <v>√</v>
          </cell>
        </row>
        <row r="127">
          <cell r="BI127" t="e">
            <v>#N/A</v>
          </cell>
        </row>
        <row r="127">
          <cell r="BL127" t="str">
            <v>电焊烟尘、锰及其化合物、一氧化碳、臭氧、噪声、紫外线、氮氧化物</v>
          </cell>
          <cell r="BM127" t="str">
            <v>可从事电焊烟尘作业
可从事锰及其化合物作业
可从事一氧化碳作业
可从事臭氧作业
可从事噪声作业
可从事紫外线作业
可从事氮氧化物作业
</v>
          </cell>
        </row>
        <row r="128">
          <cell r="B128" t="str">
            <v>吴朗</v>
          </cell>
          <cell r="C128">
            <v>994</v>
          </cell>
          <cell r="D128" t="str">
            <v>直接</v>
          </cell>
          <cell r="E128" t="str">
            <v>蓝领</v>
          </cell>
          <cell r="F128" t="str">
            <v>生产制造部</v>
          </cell>
          <cell r="G128" t="str">
            <v>焊接车间</v>
          </cell>
          <cell r="H128" t="str">
            <v>焊接普工</v>
          </cell>
        </row>
        <row r="128">
          <cell r="L128">
            <v>44730</v>
          </cell>
          <cell r="M128">
            <v>44774</v>
          </cell>
          <cell r="N128">
            <v>36404</v>
          </cell>
          <cell r="O128">
            <v>25</v>
          </cell>
          <cell r="P128">
            <v>2</v>
          </cell>
          <cell r="Q128" t="str">
            <v>男</v>
          </cell>
          <cell r="R128" t="str">
            <v>汉</v>
          </cell>
          <cell r="S128" t="str">
            <v>中共党员</v>
          </cell>
          <cell r="T128" t="str">
            <v>是</v>
          </cell>
          <cell r="U128" t="str">
            <v>已婚</v>
          </cell>
          <cell r="V128" t="str">
            <v>1982-01-17</v>
          </cell>
          <cell r="W128">
            <v>43</v>
          </cell>
          <cell r="X128" t="str">
            <v>初中</v>
          </cell>
        </row>
        <row r="128">
          <cell r="AF128" t="str">
            <v>430221198201177136</v>
          </cell>
          <cell r="AG128">
            <v>13087332489</v>
          </cell>
          <cell r="AH128" t="str">
            <v> 马海民</v>
          </cell>
          <cell r="AI128">
            <v>15675303862</v>
          </cell>
        </row>
        <row r="128">
          <cell r="AL128" t="str">
            <v>湖南省株洲市天元区三门镇松柏村密塘组14号</v>
          </cell>
          <cell r="AM128" t="str">
            <v>农村</v>
          </cell>
          <cell r="AN128" t="str">
            <v>湖南省株洲市天元区北京海纳川株洲公司宿舍</v>
          </cell>
          <cell r="AO128" t="str">
            <v>2022.08.01-2025.07.30</v>
          </cell>
          <cell r="AP128">
            <v>45868</v>
          </cell>
          <cell r="AQ128">
            <v>45</v>
          </cell>
          <cell r="AR128">
            <v>1</v>
          </cell>
        </row>
        <row r="128">
          <cell r="AT128" t="str">
            <v>有固定期限</v>
          </cell>
          <cell r="AU128" t="str">
            <v>是</v>
          </cell>
        </row>
        <row r="128">
          <cell r="AX128" t="str">
            <v>劳务工</v>
          </cell>
          <cell r="AY128" t="str">
            <v>诚展</v>
          </cell>
          <cell r="AZ128" t="str">
            <v>诚展</v>
          </cell>
          <cell r="BA128">
            <v>21</v>
          </cell>
          <cell r="BB128">
            <v>0</v>
          </cell>
        </row>
        <row r="128">
          <cell r="BD128" t="str">
            <v>√</v>
          </cell>
        </row>
        <row r="128">
          <cell r="BI128" t="e">
            <v>#N/A</v>
          </cell>
        </row>
        <row r="129">
          <cell r="B129" t="str">
            <v>付雄</v>
          </cell>
          <cell r="C129">
            <v>1180</v>
          </cell>
          <cell r="D129" t="str">
            <v>直接</v>
          </cell>
          <cell r="E129" t="str">
            <v>蓝领</v>
          </cell>
          <cell r="F129" t="str">
            <v>生产制造部</v>
          </cell>
          <cell r="G129" t="str">
            <v>焊接车间</v>
          </cell>
          <cell r="H129" t="str">
            <v>焊接普工</v>
          </cell>
        </row>
        <row r="129">
          <cell r="L129">
            <v>44826</v>
          </cell>
          <cell r="M129">
            <v>44856</v>
          </cell>
          <cell r="N129">
            <v>41821</v>
          </cell>
          <cell r="O129">
            <v>10</v>
          </cell>
          <cell r="P129">
            <v>2</v>
          </cell>
          <cell r="Q129" t="str">
            <v>男</v>
          </cell>
          <cell r="R129" t="str">
            <v>汉</v>
          </cell>
          <cell r="S129" t="str">
            <v>群众</v>
          </cell>
          <cell r="T129" t="str">
            <v>否</v>
          </cell>
          <cell r="U129" t="str">
            <v>未婚</v>
          </cell>
          <cell r="V129">
            <v>33175</v>
          </cell>
          <cell r="W129">
            <v>34</v>
          </cell>
          <cell r="X129" t="str">
            <v>中专</v>
          </cell>
        </row>
        <row r="129">
          <cell r="AA129" t="str">
            <v>株洲技术学院</v>
          </cell>
          <cell r="AB129">
            <v>39629</v>
          </cell>
        </row>
        <row r="129">
          <cell r="AF129" t="str">
            <v>430211199010290410</v>
          </cell>
          <cell r="AG129">
            <v>18373337349</v>
          </cell>
          <cell r="AH129" t="str">
            <v>陈秀英</v>
          </cell>
          <cell r="AI129">
            <v>13762367592</v>
          </cell>
        </row>
        <row r="129">
          <cell r="AL129" t="str">
            <v>湖南省株洲市天元区大坪工区3队</v>
          </cell>
          <cell r="AM129" t="str">
            <v>城镇</v>
          </cell>
          <cell r="AN129" t="str">
            <v>湖南省株洲市天元区竹山小区21栋401号</v>
          </cell>
          <cell r="AO129" t="str">
            <v>2022.09.22-2025.09.21</v>
          </cell>
          <cell r="AP129">
            <v>45921</v>
          </cell>
          <cell r="AQ129">
            <v>98</v>
          </cell>
        </row>
        <row r="129">
          <cell r="AT129" t="str">
            <v>有固定期限</v>
          </cell>
          <cell r="AU129" t="str">
            <v>是</v>
          </cell>
        </row>
        <row r="129">
          <cell r="AX129" t="str">
            <v>劳务工</v>
          </cell>
          <cell r="AY129" t="str">
            <v>湖南鑫起</v>
          </cell>
          <cell r="AZ129" t="str">
            <v>光华荣昌</v>
          </cell>
          <cell r="BA129">
            <v>14</v>
          </cell>
          <cell r="BB129">
            <v>0</v>
          </cell>
        </row>
        <row r="129">
          <cell r="BD129" t="str">
            <v>√</v>
          </cell>
        </row>
        <row r="129">
          <cell r="BI129" t="e">
            <v>#N/A</v>
          </cell>
        </row>
        <row r="129">
          <cell r="BL129" t="str">
            <v>电焊烟尘、紫外线、噪声、锰及其化合物、氮氧化物、臭氧、一氧化碳</v>
          </cell>
          <cell r="BM129" t="str">
            <v>可从事电焊烟尘作业
可从事锰及其化合物作业
可从事一氧化碳作业
可从事臭氧作业
可从事噪声作业
可从事紫外线作业
可从事氮氧化物作业
</v>
          </cell>
        </row>
        <row r="130">
          <cell r="B130" t="str">
            <v>彭孜刚</v>
          </cell>
          <cell r="C130">
            <v>823</v>
          </cell>
          <cell r="D130" t="str">
            <v>直接</v>
          </cell>
          <cell r="E130" t="str">
            <v>蓝领</v>
          </cell>
          <cell r="F130" t="str">
            <v>生产制造部</v>
          </cell>
          <cell r="G130" t="str">
            <v>焊接车间</v>
          </cell>
          <cell r="H130" t="str">
            <v>焊接普工</v>
          </cell>
        </row>
        <row r="130">
          <cell r="K130" t="str">
            <v>关键岗</v>
          </cell>
          <cell r="L130">
            <v>43675</v>
          </cell>
          <cell r="M130">
            <v>43725</v>
          </cell>
          <cell r="N130">
            <v>35977</v>
          </cell>
          <cell r="O130">
            <v>26</v>
          </cell>
          <cell r="P130">
            <v>5</v>
          </cell>
          <cell r="Q130" t="str">
            <v>男</v>
          </cell>
          <cell r="R130" t="str">
            <v>汉</v>
          </cell>
          <cell r="S130" t="str">
            <v>群众</v>
          </cell>
          <cell r="T130" t="str">
            <v>否</v>
          </cell>
          <cell r="U130" t="str">
            <v>离异</v>
          </cell>
          <cell r="V130" t="str">
            <v>1981-11-04</v>
          </cell>
          <cell r="W130">
            <v>43</v>
          </cell>
          <cell r="X130" t="str">
            <v>初中</v>
          </cell>
        </row>
        <row r="130">
          <cell r="AD130" t="str">
            <v>无</v>
          </cell>
          <cell r="AE130" t="str">
            <v>焊工中级</v>
          </cell>
          <cell r="AF130" t="str">
            <v>430426198111044375</v>
          </cell>
          <cell r="AG130">
            <v>13873302392</v>
          </cell>
          <cell r="AH130" t="str">
            <v>彭忠</v>
          </cell>
          <cell r="AI130">
            <v>18673437018</v>
          </cell>
        </row>
        <row r="130">
          <cell r="AL130" t="str">
            <v>湖南省衡阳市祁东县双桥镇哨町村樟木组</v>
          </cell>
          <cell r="AM130" t="str">
            <v>农村</v>
          </cell>
          <cell r="AN130" t="str">
            <v>湖南省株洲市天元区华晨第一城21栋306号</v>
          </cell>
          <cell r="AO130" t="str">
            <v>2019.07.29-2022.07.28      2022.07.29-2025.07.28</v>
          </cell>
          <cell r="AP130">
            <v>45866</v>
          </cell>
          <cell r="AQ130">
            <v>43</v>
          </cell>
          <cell r="AR130">
            <v>1</v>
          </cell>
        </row>
        <row r="130">
          <cell r="AT130" t="str">
            <v>有固定期限</v>
          </cell>
          <cell r="AU130" t="str">
            <v>是</v>
          </cell>
          <cell r="AV130" t="str">
            <v>4302990003329965</v>
          </cell>
        </row>
        <row r="130">
          <cell r="AX130" t="str">
            <v>劳务工</v>
          </cell>
          <cell r="AY130" t="str">
            <v>湖南鑫起</v>
          </cell>
          <cell r="AZ130" t="str">
            <v>光华荣昌</v>
          </cell>
          <cell r="BA130">
            <v>23</v>
          </cell>
          <cell r="BB130">
            <v>0</v>
          </cell>
        </row>
        <row r="130">
          <cell r="BI130" t="e">
            <v>#N/A</v>
          </cell>
        </row>
        <row r="131">
          <cell r="B131" t="str">
            <v>罗亚南</v>
          </cell>
          <cell r="C131">
            <v>219</v>
          </cell>
          <cell r="D131" t="str">
            <v>间接</v>
          </cell>
          <cell r="E131" t="str">
            <v>蓝领</v>
          </cell>
          <cell r="F131" t="str">
            <v>生产制造部</v>
          </cell>
          <cell r="G131" t="str">
            <v>总装车间</v>
          </cell>
          <cell r="H131" t="str">
            <v>总装班长</v>
          </cell>
        </row>
        <row r="131">
          <cell r="J131" t="str">
            <v>班长</v>
          </cell>
          <cell r="K131" t="str">
            <v>关键岗</v>
          </cell>
          <cell r="L131">
            <v>41612</v>
          </cell>
          <cell r="M131">
            <v>41619</v>
          </cell>
          <cell r="N131">
            <v>35247</v>
          </cell>
          <cell r="O131">
            <v>28</v>
          </cell>
          <cell r="P131">
            <v>11</v>
          </cell>
          <cell r="Q131" t="str">
            <v>男</v>
          </cell>
          <cell r="R131" t="str">
            <v>汉</v>
          </cell>
          <cell r="S131" t="str">
            <v>群众</v>
          </cell>
          <cell r="T131" t="str">
            <v>是</v>
          </cell>
          <cell r="U131" t="str">
            <v>未婚</v>
          </cell>
          <cell r="V131" t="str">
            <v>1977-09-24</v>
          </cell>
          <cell r="W131">
            <v>47</v>
          </cell>
          <cell r="X131" t="str">
            <v>中技</v>
          </cell>
        </row>
        <row r="131">
          <cell r="Z131" t="str">
            <v>钳工</v>
          </cell>
          <cell r="AA131" t="str">
            <v>株洲市田心技校</v>
          </cell>
        </row>
        <row r="131">
          <cell r="AD131" t="str">
            <v>无</v>
          </cell>
          <cell r="AE131" t="str">
            <v>焊工中级</v>
          </cell>
          <cell r="AF131" t="str">
            <v>430202197709246071</v>
          </cell>
          <cell r="AG131" t="str">
            <v>18573335776
18573340687</v>
          </cell>
          <cell r="AH131" t="str">
            <v>罗亚平</v>
          </cell>
          <cell r="AI131">
            <v>15307333331</v>
          </cell>
        </row>
        <row r="131">
          <cell r="AK131">
            <v>1055643189</v>
          </cell>
          <cell r="AL131" t="str">
            <v>湖南省株洲市石峰区民主村14栋204号</v>
          </cell>
          <cell r="AM131" t="str">
            <v>城镇</v>
          </cell>
          <cell r="AN131" t="str">
            <v>湖南省株洲市石峰区民主村14栋204号</v>
          </cell>
          <cell r="AO131" t="str">
            <v>2015.10.04-2017.10.03
2017.10.04-2020.10.03
2020.10.04-无固定期限</v>
          </cell>
          <cell r="AP131" t="str">
            <v>——</v>
          </cell>
          <cell r="AQ131" t="e">
            <v>#VALUE!</v>
          </cell>
          <cell r="AR131" t="e">
            <v>#VALUE!</v>
          </cell>
          <cell r="AS131">
            <v>44108</v>
          </cell>
          <cell r="AT131" t="str">
            <v>无固定期限</v>
          </cell>
          <cell r="AU131" t="str">
            <v>是</v>
          </cell>
          <cell r="AV131" t="str">
            <v>4302110000672915</v>
          </cell>
          <cell r="AW131" t="str">
            <v>ZZ-DA-0126</v>
          </cell>
          <cell r="AX131" t="str">
            <v>合同工</v>
          </cell>
          <cell r="AY131" t="str">
            <v>光华荣昌</v>
          </cell>
          <cell r="AZ131" t="str">
            <v>湖南鑫起</v>
          </cell>
          <cell r="BA131">
            <v>22.5</v>
          </cell>
          <cell r="BB131">
            <v>0</v>
          </cell>
        </row>
        <row r="131">
          <cell r="BD131" t="str">
            <v>缺入职体检（劳务工转入）</v>
          </cell>
        </row>
        <row r="131">
          <cell r="BI131" t="e">
            <v>#N/A</v>
          </cell>
        </row>
        <row r="132">
          <cell r="B132" t="str">
            <v>罗鹏</v>
          </cell>
          <cell r="C132">
            <v>106</v>
          </cell>
          <cell r="D132" t="str">
            <v>直接</v>
          </cell>
          <cell r="E132" t="str">
            <v>蓝领</v>
          </cell>
          <cell r="F132" t="str">
            <v>生产制造部</v>
          </cell>
          <cell r="G132" t="str">
            <v>总装车间</v>
          </cell>
          <cell r="H132" t="str">
            <v>总装操作工</v>
          </cell>
        </row>
        <row r="132">
          <cell r="K132" t="str">
            <v>关键岗</v>
          </cell>
          <cell r="L132">
            <v>41213</v>
          </cell>
          <cell r="M132">
            <v>41243</v>
          </cell>
          <cell r="N132">
            <v>36342</v>
          </cell>
          <cell r="O132">
            <v>25</v>
          </cell>
          <cell r="P132">
            <v>12</v>
          </cell>
          <cell r="Q132" t="str">
            <v>男</v>
          </cell>
          <cell r="R132" t="str">
            <v>汉</v>
          </cell>
          <cell r="S132" t="str">
            <v>群众</v>
          </cell>
          <cell r="T132" t="str">
            <v>否</v>
          </cell>
          <cell r="U132" t="str">
            <v>已婚</v>
          </cell>
          <cell r="V132" t="str">
            <v>1981-05-21</v>
          </cell>
          <cell r="W132">
            <v>44</v>
          </cell>
          <cell r="X132" t="str">
            <v>初中</v>
          </cell>
        </row>
        <row r="132">
          <cell r="AA132" t="str">
            <v>马家河中学</v>
          </cell>
        </row>
        <row r="132">
          <cell r="AD132" t="str">
            <v>无</v>
          </cell>
          <cell r="AE132" t="str">
            <v>钳工中级</v>
          </cell>
          <cell r="AF132" t="str">
            <v>430221198105216510</v>
          </cell>
          <cell r="AG132">
            <v>15675378461</v>
          </cell>
          <cell r="AH132" t="str">
            <v>袁利</v>
          </cell>
          <cell r="AI132">
            <v>13037331007</v>
          </cell>
        </row>
        <row r="132">
          <cell r="AL132" t="str">
            <v>湖南省株洲市天元区群丰镇响塘村谭碧组21号</v>
          </cell>
          <cell r="AM132" t="str">
            <v>农村</v>
          </cell>
          <cell r="AN132" t="str">
            <v>湖南省株洲市天元区响塘花园9栋101号</v>
          </cell>
          <cell r="AO132" t="str">
            <v>2015.05.01-2017.04.30
2017.05.01-2020.04.30
2020.05.01-无固定期限</v>
          </cell>
          <cell r="AP132" t="str">
            <v>——</v>
          </cell>
          <cell r="AQ132" t="e">
            <v>#VALUE!</v>
          </cell>
          <cell r="AR132" t="e">
            <v>#VALUE!</v>
          </cell>
          <cell r="AS132">
            <v>43952</v>
          </cell>
          <cell r="AT132" t="str">
            <v>无固定期限</v>
          </cell>
          <cell r="AU132" t="str">
            <v>是</v>
          </cell>
          <cell r="AV132" t="str">
            <v>4302110000670931</v>
          </cell>
          <cell r="AW132" t="str">
            <v>ZZ-DA-0118</v>
          </cell>
          <cell r="AX132" t="str">
            <v>合同工</v>
          </cell>
          <cell r="AY132" t="str">
            <v>光华荣昌</v>
          </cell>
          <cell r="AZ132" t="str">
            <v>光华荣昌</v>
          </cell>
          <cell r="BA132">
            <v>22.5</v>
          </cell>
          <cell r="BB132">
            <v>0</v>
          </cell>
        </row>
        <row r="132">
          <cell r="BD132" t="str">
            <v>缺入职体检（劳务工转入）</v>
          </cell>
        </row>
        <row r="132">
          <cell r="BI132" t="e">
            <v>#N/A</v>
          </cell>
        </row>
        <row r="133">
          <cell r="B133" t="str">
            <v>刘明</v>
          </cell>
          <cell r="C133">
            <v>937</v>
          </cell>
          <cell r="D133" t="str">
            <v>直接</v>
          </cell>
          <cell r="E133" t="str">
            <v>蓝领</v>
          </cell>
          <cell r="F133" t="str">
            <v>生产制造部</v>
          </cell>
          <cell r="G133" t="str">
            <v>总装车间</v>
          </cell>
          <cell r="H133" t="str">
            <v>总装操作工</v>
          </cell>
        </row>
        <row r="133">
          <cell r="L133">
            <v>44306</v>
          </cell>
          <cell r="M133">
            <v>44336</v>
          </cell>
          <cell r="N133">
            <v>37073</v>
          </cell>
          <cell r="O133">
            <v>23</v>
          </cell>
          <cell r="P133">
            <v>4</v>
          </cell>
          <cell r="Q133" t="str">
            <v>男</v>
          </cell>
          <cell r="R133" t="str">
            <v>汉</v>
          </cell>
          <cell r="S133" t="str">
            <v>群众</v>
          </cell>
          <cell r="T133" t="str">
            <v>否</v>
          </cell>
          <cell r="U133" t="str">
            <v>未婚</v>
          </cell>
          <cell r="V133" t="str">
            <v>1984-11-12</v>
          </cell>
          <cell r="W133">
            <v>40</v>
          </cell>
          <cell r="X133" t="str">
            <v>初中</v>
          </cell>
        </row>
        <row r="133">
          <cell r="AD133" t="str">
            <v>无</v>
          </cell>
        </row>
        <row r="133">
          <cell r="AF133" t="str">
            <v>430221198411125318</v>
          </cell>
          <cell r="AG133">
            <v>18173397517</v>
          </cell>
          <cell r="AH133" t="str">
            <v>刘平</v>
          </cell>
          <cell r="AI133">
            <v>18670801876</v>
          </cell>
        </row>
        <row r="133">
          <cell r="AL133" t="str">
            <v>湖南省株洲市芦淞区姚家坝乡姚家坝村苏家坝组01号</v>
          </cell>
          <cell r="AM133" t="str">
            <v>农村</v>
          </cell>
          <cell r="AN133" t="str">
            <v>湖南省株洲市芦淞区姚家坝乡姚家坝村苏家坝组01号</v>
          </cell>
          <cell r="AO133" t="str">
            <v>2021.04.18-2024.04.17     2024.04.17-2027.04.17</v>
          </cell>
          <cell r="AP133">
            <v>46494</v>
          </cell>
          <cell r="AQ133">
            <v>671</v>
          </cell>
          <cell r="AR133">
            <v>1</v>
          </cell>
        </row>
        <row r="133">
          <cell r="AT133" t="str">
            <v>有固定期限</v>
          </cell>
          <cell r="AU133" t="str">
            <v>是</v>
          </cell>
        </row>
        <row r="133">
          <cell r="AX133" t="str">
            <v>劳务工</v>
          </cell>
          <cell r="AY133" t="str">
            <v>湖南鑫起</v>
          </cell>
          <cell r="AZ133" t="str">
            <v>光华荣昌</v>
          </cell>
          <cell r="BA133">
            <v>21.5</v>
          </cell>
          <cell r="BB133">
            <v>0</v>
          </cell>
        </row>
        <row r="133">
          <cell r="BI133" t="e">
            <v>#N/A</v>
          </cell>
        </row>
        <row r="134">
          <cell r="B134" t="str">
            <v>邓日顺</v>
          </cell>
          <cell r="C134">
            <v>125</v>
          </cell>
          <cell r="D134" t="str">
            <v>直接</v>
          </cell>
          <cell r="E134" t="str">
            <v>蓝领</v>
          </cell>
          <cell r="F134" t="str">
            <v>生产制造部</v>
          </cell>
          <cell r="G134" t="str">
            <v>总装车间</v>
          </cell>
          <cell r="H134" t="str">
            <v>总装操作工</v>
          </cell>
        </row>
        <row r="134">
          <cell r="L134">
            <v>41881</v>
          </cell>
          <cell r="M134">
            <v>42032</v>
          </cell>
          <cell r="N134">
            <v>40725</v>
          </cell>
          <cell r="O134">
            <v>13</v>
          </cell>
          <cell r="P134">
            <v>10</v>
          </cell>
          <cell r="Q134" t="str">
            <v>男</v>
          </cell>
          <cell r="R134" t="str">
            <v>汉</v>
          </cell>
          <cell r="S134" t="str">
            <v>群众</v>
          </cell>
          <cell r="T134" t="str">
            <v>否</v>
          </cell>
          <cell r="U134" t="str">
            <v>已婚</v>
          </cell>
          <cell r="V134" t="str">
            <v>1993-02-17</v>
          </cell>
          <cell r="W134">
            <v>32</v>
          </cell>
          <cell r="X134" t="str">
            <v>中专</v>
          </cell>
        </row>
        <row r="134">
          <cell r="Z134" t="str">
            <v>数控</v>
          </cell>
          <cell r="AA134" t="str">
            <v>湖南工贸技师学院</v>
          </cell>
          <cell r="AB134">
            <v>41090</v>
          </cell>
        </row>
        <row r="134">
          <cell r="AD134" t="str">
            <v>五级/初级技能</v>
          </cell>
          <cell r="AE134" t="str">
            <v>钳工中级</v>
          </cell>
          <cell r="AF134" t="str">
            <v>430204199302173239</v>
          </cell>
          <cell r="AG134">
            <v>17770910100</v>
          </cell>
          <cell r="AH134" t="str">
            <v>陈傲然</v>
          </cell>
          <cell r="AI134">
            <v>17770901616</v>
          </cell>
        </row>
        <row r="134">
          <cell r="AL134" t="str">
            <v>湖南省株洲市芦淞区枫溪街道办事处曲尺村白岳一组008号</v>
          </cell>
          <cell r="AM134" t="str">
            <v>农村</v>
          </cell>
          <cell r="AN134" t="str">
            <v>湖南省株洲市芦淞区枫溪街道办事处曲尺村白岳一组008号</v>
          </cell>
          <cell r="AO134" t="str">
            <v>2016.9.1-2019.8.31
2019.09.01-2022.08.31
2022.09.01-无固定期限</v>
          </cell>
          <cell r="AP134" t="str">
            <v>——</v>
          </cell>
          <cell r="AQ134" t="e">
            <v>#VALUE!</v>
          </cell>
          <cell r="AR134" t="e">
            <v>#VALUE!</v>
          </cell>
          <cell r="AS134">
            <v>44805</v>
          </cell>
          <cell r="AT134" t="str">
            <v>无固定期限</v>
          </cell>
          <cell r="AU134" t="str">
            <v>是</v>
          </cell>
          <cell r="AV134" t="str">
            <v>4302110000680998</v>
          </cell>
          <cell r="AW134" t="str">
            <v>ZZ-DA-0188</v>
          </cell>
          <cell r="AX134" t="str">
            <v>合同工</v>
          </cell>
          <cell r="AY134" t="str">
            <v>光华荣昌</v>
          </cell>
          <cell r="AZ134" t="str">
            <v>湖南红海</v>
          </cell>
          <cell r="BA134">
            <v>20.5</v>
          </cell>
          <cell r="BB134">
            <v>0</v>
          </cell>
          <cell r="BC134" t="str">
            <v>初级工</v>
          </cell>
        </row>
        <row r="134">
          <cell r="BI134" t="e">
            <v>#N/A</v>
          </cell>
        </row>
        <row r="135">
          <cell r="B135" t="str">
            <v>曹卫清</v>
          </cell>
          <cell r="C135">
            <v>1039</v>
          </cell>
          <cell r="D135" t="str">
            <v>直接</v>
          </cell>
          <cell r="E135" t="str">
            <v>蓝领</v>
          </cell>
          <cell r="F135" t="str">
            <v>生产制造部</v>
          </cell>
          <cell r="G135" t="str">
            <v>总装车间</v>
          </cell>
          <cell r="H135" t="str">
            <v>总装操作工</v>
          </cell>
        </row>
        <row r="135">
          <cell r="L135">
            <v>44753</v>
          </cell>
          <cell r="M135">
            <v>44783</v>
          </cell>
          <cell r="N135">
            <v>29768</v>
          </cell>
          <cell r="O135">
            <v>43</v>
          </cell>
          <cell r="P135">
            <v>2</v>
          </cell>
          <cell r="Q135" t="str">
            <v>男</v>
          </cell>
          <cell r="R135" t="str">
            <v>汉</v>
          </cell>
          <cell r="S135" t="str">
            <v>群众</v>
          </cell>
          <cell r="T135" t="str">
            <v>否</v>
          </cell>
          <cell r="U135" t="str">
            <v>已婚</v>
          </cell>
          <cell r="V135" t="str">
            <v>1965-07-10</v>
          </cell>
          <cell r="W135">
            <v>59</v>
          </cell>
          <cell r="X135" t="str">
            <v>初中</v>
          </cell>
        </row>
        <row r="135">
          <cell r="AF135" t="str">
            <v>432321196507103234</v>
          </cell>
          <cell r="AG135">
            <v>18711704106</v>
          </cell>
          <cell r="AH135" t="str">
            <v>蔡清娥</v>
          </cell>
          <cell r="AI135">
            <v>15773710513</v>
          </cell>
        </row>
        <row r="135">
          <cell r="AL135" t="str">
            <v>湖南省益阳市赫山区沧水铺镇沧泥路30号</v>
          </cell>
          <cell r="AM135" t="str">
            <v>农村</v>
          </cell>
          <cell r="AN135" t="str">
            <v>湖南省株洲市天元区北京海纳川株洲公司宿舍</v>
          </cell>
          <cell r="AO135" t="str">
            <v>2022.07.11-2025.07.10</v>
          </cell>
          <cell r="AP135">
            <v>45848</v>
          </cell>
          <cell r="AQ135">
            <v>25</v>
          </cell>
          <cell r="AR135">
            <v>1</v>
          </cell>
        </row>
        <row r="135">
          <cell r="AT135" t="str">
            <v>有固定期限</v>
          </cell>
          <cell r="AU135" t="str">
            <v>是</v>
          </cell>
        </row>
        <row r="135">
          <cell r="AX135" t="str">
            <v>劳务工</v>
          </cell>
          <cell r="AY135" t="str">
            <v>湖南鑫起</v>
          </cell>
          <cell r="AZ135" t="str">
            <v>光华荣昌</v>
          </cell>
          <cell r="BA135">
            <v>20.5</v>
          </cell>
          <cell r="BB135">
            <v>0</v>
          </cell>
          <cell r="BC135" t="str">
            <v>刘光辉介绍</v>
          </cell>
          <cell r="BD135" t="str">
            <v>√</v>
          </cell>
        </row>
        <row r="135">
          <cell r="BF135" t="str">
            <v>曹卫清</v>
          </cell>
        </row>
        <row r="135">
          <cell r="BI135" t="e">
            <v>#N/A</v>
          </cell>
        </row>
        <row r="135">
          <cell r="BL135" t="str">
            <v>其他粉尘（聚氨酯粉尘）、噪声</v>
          </cell>
          <cell r="BM135" t="str">
            <v>可从事其他粉尘（聚氨酯粉尘）作业
可从事噪声作业
</v>
          </cell>
        </row>
        <row r="136">
          <cell r="B136" t="str">
            <v>欧响亮</v>
          </cell>
          <cell r="C136">
            <v>709</v>
          </cell>
          <cell r="D136" t="str">
            <v>直接</v>
          </cell>
          <cell r="E136" t="str">
            <v>蓝领</v>
          </cell>
          <cell r="F136" t="str">
            <v>生产制造部</v>
          </cell>
          <cell r="G136" t="str">
            <v>总装车间</v>
          </cell>
          <cell r="H136" t="str">
            <v>总装操作工</v>
          </cell>
        </row>
        <row r="136">
          <cell r="L136">
            <v>43595</v>
          </cell>
          <cell r="M136">
            <v>43600</v>
          </cell>
          <cell r="N136">
            <v>39965</v>
          </cell>
          <cell r="O136">
            <v>16</v>
          </cell>
          <cell r="P136">
            <v>6</v>
          </cell>
          <cell r="Q136" t="str">
            <v>男</v>
          </cell>
          <cell r="R136" t="str">
            <v>汉</v>
          </cell>
          <cell r="S136" t="str">
            <v>群众</v>
          </cell>
          <cell r="T136" t="str">
            <v>否</v>
          </cell>
          <cell r="U136" t="str">
            <v>已婚</v>
          </cell>
          <cell r="V136" t="str">
            <v>1990-06-28</v>
          </cell>
          <cell r="W136">
            <v>34</v>
          </cell>
          <cell r="X136" t="str">
            <v>高中</v>
          </cell>
        </row>
        <row r="136">
          <cell r="AA136" t="str">
            <v>株洲县第三中学</v>
          </cell>
        </row>
        <row r="136">
          <cell r="AD136" t="str">
            <v>无</v>
          </cell>
          <cell r="AE136" t="str">
            <v>钳工中级</v>
          </cell>
          <cell r="AF136" t="str">
            <v>430221199006283835</v>
          </cell>
          <cell r="AG136">
            <v>13217339556</v>
          </cell>
          <cell r="AH136" t="str">
            <v>吴倩</v>
          </cell>
          <cell r="AI136">
            <v>18673371735</v>
          </cell>
        </row>
        <row r="136">
          <cell r="AL136" t="str">
            <v>湖南省株洲县洲坪乡石板桥村祠堂组10号</v>
          </cell>
          <cell r="AM136" t="str">
            <v>农村</v>
          </cell>
          <cell r="AN136" t="str">
            <v>湖南省株洲市石峰区红旗北路亿都新天地5栋2402号</v>
          </cell>
          <cell r="AO136" t="str">
            <v>2019.12.01-2022.11.30
2022.10.01-2025.11.30</v>
          </cell>
          <cell r="AP136">
            <v>45991</v>
          </cell>
          <cell r="AQ136">
            <v>168</v>
          </cell>
          <cell r="AR136">
            <v>1</v>
          </cell>
          <cell r="AS136">
            <v>44896</v>
          </cell>
          <cell r="AT136" t="str">
            <v>有固定期限</v>
          </cell>
          <cell r="AU136" t="str">
            <v>是</v>
          </cell>
          <cell r="AV136" t="str">
            <v>4302110000746575</v>
          </cell>
          <cell r="AW136" t="str">
            <v>ZZ-DA-0237</v>
          </cell>
          <cell r="AX136" t="str">
            <v>合同工</v>
          </cell>
          <cell r="AY136" t="str">
            <v>光华荣昌</v>
          </cell>
          <cell r="AZ136" t="str">
            <v>光华荣昌</v>
          </cell>
          <cell r="BA136">
            <v>22</v>
          </cell>
          <cell r="BB136">
            <v>0</v>
          </cell>
          <cell r="BC136" t="str">
            <v>2019年12月转正式合同工</v>
          </cell>
        </row>
        <row r="136">
          <cell r="BI136" t="e">
            <v>#N/A</v>
          </cell>
        </row>
        <row r="137">
          <cell r="B137" t="str">
            <v>刘孝其</v>
          </cell>
          <cell r="C137">
            <v>164</v>
          </cell>
          <cell r="D137" t="str">
            <v>直接</v>
          </cell>
          <cell r="E137" t="str">
            <v>蓝领</v>
          </cell>
          <cell r="F137" t="str">
            <v>生产制造部</v>
          </cell>
          <cell r="G137" t="str">
            <v>总装车间</v>
          </cell>
          <cell r="H137" t="str">
            <v>总装操作工</v>
          </cell>
        </row>
        <row r="137">
          <cell r="L137">
            <v>41325</v>
          </cell>
          <cell r="M137">
            <v>41353</v>
          </cell>
          <cell r="N137">
            <v>30133</v>
          </cell>
          <cell r="O137">
            <v>42</v>
          </cell>
          <cell r="P137">
            <v>12</v>
          </cell>
          <cell r="Q137" t="str">
            <v>男</v>
          </cell>
          <cell r="R137" t="str">
            <v>汉</v>
          </cell>
          <cell r="S137" t="str">
            <v>群众</v>
          </cell>
          <cell r="T137" t="str">
            <v>否</v>
          </cell>
          <cell r="U137" t="str">
            <v>已婚</v>
          </cell>
          <cell r="V137" t="str">
            <v>1965-08-20</v>
          </cell>
          <cell r="W137">
            <v>59</v>
          </cell>
          <cell r="X137" t="str">
            <v>初中</v>
          </cell>
        </row>
        <row r="137">
          <cell r="AD137" t="str">
            <v>无</v>
          </cell>
          <cell r="AE137" t="str">
            <v>钳工中级</v>
          </cell>
          <cell r="AF137" t="str">
            <v>430221196508206879</v>
          </cell>
          <cell r="AG137">
            <v>15616370558</v>
          </cell>
          <cell r="AH137" t="str">
            <v>罗再丽</v>
          </cell>
          <cell r="AI137">
            <v>13107339002</v>
          </cell>
        </row>
        <row r="137">
          <cell r="AL137" t="str">
            <v>湖南省株洲市天元区马家河镇中路村晒谷2号</v>
          </cell>
          <cell r="AM137" t="str">
            <v>农村</v>
          </cell>
          <cell r="AN137" t="str">
            <v>湖南省株洲市天元区马家河镇中路村晒谷2号</v>
          </cell>
          <cell r="AO137" t="str">
            <v>2016.1.4-2018.1.3
2018.01.04-2021.01.03
2021.01.04-无固定期限</v>
          </cell>
          <cell r="AP137" t="str">
            <v>——</v>
          </cell>
          <cell r="AQ137" t="e">
            <v>#VALUE!</v>
          </cell>
          <cell r="AR137" t="e">
            <v>#VALUE!</v>
          </cell>
          <cell r="AS137">
            <v>44200</v>
          </cell>
          <cell r="AT137" t="str">
            <v>无固定期限</v>
          </cell>
          <cell r="AU137" t="str">
            <v>是</v>
          </cell>
          <cell r="AV137" t="str">
            <v>4302110000675595</v>
          </cell>
          <cell r="AW137" t="str">
            <v>ZZ-DA-0153</v>
          </cell>
          <cell r="AX137" t="str">
            <v>合同工</v>
          </cell>
          <cell r="AY137" t="str">
            <v>光华荣昌</v>
          </cell>
          <cell r="AZ137" t="str">
            <v>湖南红海</v>
          </cell>
          <cell r="BA137">
            <v>18</v>
          </cell>
          <cell r="BB137">
            <v>0</v>
          </cell>
        </row>
        <row r="137">
          <cell r="BI137" t="e">
            <v>#N/A</v>
          </cell>
        </row>
        <row r="138">
          <cell r="B138" t="str">
            <v>易任红</v>
          </cell>
          <cell r="C138">
            <v>223</v>
          </cell>
          <cell r="D138" t="str">
            <v>直接</v>
          </cell>
          <cell r="E138" t="str">
            <v>蓝领</v>
          </cell>
          <cell r="F138" t="str">
            <v>生产制造部</v>
          </cell>
          <cell r="G138" t="str">
            <v>总装车间</v>
          </cell>
          <cell r="H138" t="str">
            <v>总装操作工</v>
          </cell>
        </row>
        <row r="138">
          <cell r="K138" t="str">
            <v>关键岗</v>
          </cell>
          <cell r="L138">
            <v>41332</v>
          </cell>
          <cell r="M138">
            <v>41339</v>
          </cell>
          <cell r="N138">
            <v>31229</v>
          </cell>
          <cell r="O138">
            <v>39</v>
          </cell>
          <cell r="P138">
            <v>12</v>
          </cell>
          <cell r="Q138" t="str">
            <v>男</v>
          </cell>
          <cell r="R138" t="str">
            <v>汉</v>
          </cell>
          <cell r="S138" t="str">
            <v>群众</v>
          </cell>
          <cell r="T138" t="str">
            <v>否</v>
          </cell>
          <cell r="U138" t="str">
            <v>已婚</v>
          </cell>
          <cell r="V138" t="str">
            <v>1966-12-11</v>
          </cell>
          <cell r="W138">
            <v>58</v>
          </cell>
          <cell r="X138" t="str">
            <v>高中</v>
          </cell>
        </row>
        <row r="138">
          <cell r="AA138" t="str">
            <v>株洲市郊区一中</v>
          </cell>
        </row>
        <row r="138">
          <cell r="AD138" t="str">
            <v>无</v>
          </cell>
          <cell r="AE138" t="str">
            <v>钳工中级</v>
          </cell>
          <cell r="AF138" t="str">
            <v>430211196612110014</v>
          </cell>
          <cell r="AG138">
            <v>15367338617</v>
          </cell>
          <cell r="AH138" t="str">
            <v>罗月娥</v>
          </cell>
          <cell r="AI138">
            <v>17373310866</v>
          </cell>
        </row>
        <row r="138">
          <cell r="AL138" t="str">
            <v>湖南省株洲市天元区新塘工区2队</v>
          </cell>
          <cell r="AM138" t="str">
            <v>城镇</v>
          </cell>
          <cell r="AN138" t="str">
            <v>湖南省株洲市天元区新泰小区13栋104号</v>
          </cell>
          <cell r="AO138" t="str">
            <v>2013.02.03-2025.02.02</v>
          </cell>
          <cell r="AP138">
            <v>45690</v>
          </cell>
          <cell r="AQ138">
            <v>-133</v>
          </cell>
          <cell r="AR138">
            <v>0</v>
          </cell>
        </row>
        <row r="138">
          <cell r="AT138" t="str">
            <v>有固定期限</v>
          </cell>
          <cell r="AU138" t="str">
            <v>是</v>
          </cell>
          <cell r="AV138" t="str">
            <v>4302990003279821</v>
          </cell>
        </row>
        <row r="138">
          <cell r="AX138" t="str">
            <v>劳务工</v>
          </cell>
          <cell r="AY138" t="str">
            <v>湖南鑫起</v>
          </cell>
          <cell r="AZ138" t="str">
            <v>湖南红海</v>
          </cell>
          <cell r="BA138">
            <v>21.5</v>
          </cell>
          <cell r="BB138">
            <v>0</v>
          </cell>
        </row>
        <row r="138">
          <cell r="BI138" t="e">
            <v>#N/A</v>
          </cell>
        </row>
        <row r="139">
          <cell r="B139" t="str">
            <v>刘文强</v>
          </cell>
          <cell r="C139">
            <v>311</v>
          </cell>
          <cell r="D139" t="str">
            <v>直接</v>
          </cell>
          <cell r="E139" t="str">
            <v>蓝领</v>
          </cell>
          <cell r="F139" t="str">
            <v>生产制造部</v>
          </cell>
          <cell r="G139" t="str">
            <v>总装车间</v>
          </cell>
          <cell r="H139" t="str">
            <v>总装操作工</v>
          </cell>
        </row>
        <row r="139">
          <cell r="L139">
            <v>42554</v>
          </cell>
          <cell r="M139">
            <v>42823</v>
          </cell>
          <cell r="N139">
            <v>36342</v>
          </cell>
          <cell r="O139">
            <v>25</v>
          </cell>
          <cell r="P139">
            <v>8</v>
          </cell>
          <cell r="Q139" t="str">
            <v>男</v>
          </cell>
          <cell r="R139" t="str">
            <v>汉</v>
          </cell>
          <cell r="S139" t="str">
            <v>群众</v>
          </cell>
          <cell r="T139" t="str">
            <v>否</v>
          </cell>
          <cell r="U139" t="str">
            <v>已婚</v>
          </cell>
          <cell r="V139" t="str">
            <v>1981-01-04</v>
          </cell>
          <cell r="W139">
            <v>44</v>
          </cell>
          <cell r="X139" t="str">
            <v>高中</v>
          </cell>
        </row>
        <row r="139">
          <cell r="AA139" t="str">
            <v>小南州中学</v>
          </cell>
        </row>
        <row r="139">
          <cell r="AD139" t="str">
            <v>无</v>
          </cell>
          <cell r="AE139" t="str">
            <v>钳工中级</v>
          </cell>
          <cell r="AF139" t="str">
            <v>430921198101045118</v>
          </cell>
          <cell r="AG139">
            <v>17377906558</v>
          </cell>
          <cell r="AH139" t="str">
            <v>罗艳</v>
          </cell>
          <cell r="AI139">
            <v>17377906365</v>
          </cell>
        </row>
        <row r="139">
          <cell r="AL139" t="str">
            <v>湖南省株洲市天元区马家河镇新马社区下龙8号</v>
          </cell>
          <cell r="AM139" t="str">
            <v>农村</v>
          </cell>
          <cell r="AN139" t="str">
            <v>湖南省株洲市天元区翠谷城三期16栋2201号</v>
          </cell>
          <cell r="AO139" t="str">
            <v>2019.12.01-2022.11.30
2022.10.01-2025.11.30</v>
          </cell>
          <cell r="AP139">
            <v>45991</v>
          </cell>
          <cell r="AQ139">
            <v>168</v>
          </cell>
          <cell r="AR139">
            <v>1</v>
          </cell>
          <cell r="AS139">
            <v>44896</v>
          </cell>
          <cell r="AT139" t="str">
            <v>有固定期限</v>
          </cell>
          <cell r="AU139" t="str">
            <v>是</v>
          </cell>
          <cell r="AV139" t="str">
            <v>4302110000746570</v>
          </cell>
          <cell r="AW139" t="str">
            <v>ZZ-DA-0239</v>
          </cell>
          <cell r="AX139" t="str">
            <v>合同工</v>
          </cell>
          <cell r="AY139" t="str">
            <v>光华荣昌</v>
          </cell>
          <cell r="AZ139" t="str">
            <v>光华荣昌</v>
          </cell>
          <cell r="BA139">
            <v>21.5</v>
          </cell>
          <cell r="BB139">
            <v>0</v>
          </cell>
        </row>
        <row r="139">
          <cell r="BI139" t="e">
            <v>#N/A</v>
          </cell>
        </row>
        <row r="140">
          <cell r="B140" t="str">
            <v>杨亮亮</v>
          </cell>
          <cell r="C140">
            <v>851</v>
          </cell>
          <cell r="D140" t="str">
            <v>直接</v>
          </cell>
          <cell r="E140" t="str">
            <v>蓝领</v>
          </cell>
          <cell r="F140" t="str">
            <v>生产制造部</v>
          </cell>
          <cell r="G140" t="str">
            <v>总装车间</v>
          </cell>
          <cell r="H140" t="str">
            <v>总装操作工</v>
          </cell>
        </row>
        <row r="140">
          <cell r="L140">
            <v>43685</v>
          </cell>
          <cell r="M140">
            <v>43703</v>
          </cell>
          <cell r="N140">
            <v>37500</v>
          </cell>
          <cell r="O140">
            <v>22</v>
          </cell>
          <cell r="P140">
            <v>5</v>
          </cell>
          <cell r="Q140" t="str">
            <v>男</v>
          </cell>
          <cell r="R140" t="str">
            <v>汉</v>
          </cell>
          <cell r="S140" t="str">
            <v>群众</v>
          </cell>
          <cell r="T140" t="str">
            <v>否</v>
          </cell>
          <cell r="U140" t="str">
            <v>已婚</v>
          </cell>
          <cell r="V140" t="str">
            <v>1986-01-16</v>
          </cell>
          <cell r="W140">
            <v>39</v>
          </cell>
          <cell r="X140" t="str">
            <v>中专</v>
          </cell>
        </row>
        <row r="140">
          <cell r="AA140" t="str">
            <v>株洲市三中</v>
          </cell>
        </row>
        <row r="140">
          <cell r="AD140" t="str">
            <v>无</v>
          </cell>
          <cell r="AE140" t="str">
            <v>钳工中级</v>
          </cell>
          <cell r="AF140" t="str">
            <v>430224198601162717</v>
          </cell>
          <cell r="AG140">
            <v>13337338300</v>
          </cell>
          <cell r="AH140" t="str">
            <v>杨金善</v>
          </cell>
          <cell r="AI140">
            <v>15873385658</v>
          </cell>
        </row>
        <row r="140">
          <cell r="AL140" t="str">
            <v>湖南省株洲市石峰区杉木塘路26号601号</v>
          </cell>
          <cell r="AM140" t="str">
            <v>城镇</v>
          </cell>
          <cell r="AN140" t="str">
            <v>湖南省株洲市石峰区杉木塘圣华名城13栋</v>
          </cell>
          <cell r="AO140" t="str">
            <v>2019.08.08-2022.08.07  2022.08.08-2025.08.07          </v>
          </cell>
          <cell r="AP140">
            <v>45876</v>
          </cell>
          <cell r="AQ140">
            <v>53</v>
          </cell>
          <cell r="AR140">
            <v>1</v>
          </cell>
        </row>
        <row r="140">
          <cell r="AT140" t="str">
            <v>有固定期限</v>
          </cell>
          <cell r="AU140" t="str">
            <v>是</v>
          </cell>
          <cell r="AV140" t="str">
            <v>4302990003328799</v>
          </cell>
        </row>
        <row r="140">
          <cell r="AX140" t="str">
            <v>劳务工</v>
          </cell>
          <cell r="AY140" t="str">
            <v>湖南鑫起</v>
          </cell>
          <cell r="AZ140" t="str">
            <v>湖南鑫起</v>
          </cell>
          <cell r="BA140">
            <v>22.5</v>
          </cell>
          <cell r="BB140">
            <v>0</v>
          </cell>
        </row>
        <row r="140">
          <cell r="BI140" t="e">
            <v>#N/A</v>
          </cell>
        </row>
        <row r="141">
          <cell r="B141" t="str">
            <v>刘谦</v>
          </cell>
          <cell r="C141">
            <v>563</v>
          </cell>
          <cell r="D141" t="str">
            <v>直接</v>
          </cell>
          <cell r="E141" t="str">
            <v>蓝领</v>
          </cell>
          <cell r="F141" t="str">
            <v>生产制造部</v>
          </cell>
          <cell r="G141" t="str">
            <v>总装车间</v>
          </cell>
          <cell r="H141" t="str">
            <v>总装操作工</v>
          </cell>
        </row>
        <row r="141">
          <cell r="L141">
            <v>42783</v>
          </cell>
          <cell r="M141">
            <v>42810</v>
          </cell>
          <cell r="N141">
            <v>37073</v>
          </cell>
          <cell r="O141">
            <v>23</v>
          </cell>
          <cell r="P141">
            <v>8</v>
          </cell>
          <cell r="Q141" t="str">
            <v>男</v>
          </cell>
          <cell r="R141" t="str">
            <v>汉</v>
          </cell>
          <cell r="S141" t="str">
            <v>群众</v>
          </cell>
          <cell r="T141" t="str">
            <v>否</v>
          </cell>
          <cell r="U141" t="str">
            <v>已婚</v>
          </cell>
          <cell r="V141" t="str">
            <v>1981-04-03</v>
          </cell>
          <cell r="W141">
            <v>44</v>
          </cell>
          <cell r="X141" t="str">
            <v>高中</v>
          </cell>
        </row>
        <row r="141">
          <cell r="AA141" t="str">
            <v>醴陵市第八中学</v>
          </cell>
        </row>
        <row r="141">
          <cell r="AD141" t="str">
            <v>无</v>
          </cell>
          <cell r="AE141" t="str">
            <v>钳工中级</v>
          </cell>
          <cell r="AF141" t="str">
            <v>43028119810403683X</v>
          </cell>
          <cell r="AG141">
            <v>15773142835</v>
          </cell>
          <cell r="AH141" t="str">
            <v>车金芳</v>
          </cell>
          <cell r="AI141">
            <v>18874235753</v>
          </cell>
        </row>
        <row r="141">
          <cell r="AL141" t="str">
            <v>湖南省醴陵市仙霞镇清安村石塘坡组</v>
          </cell>
          <cell r="AM141" t="str">
            <v>农村</v>
          </cell>
          <cell r="AN141" t="str">
            <v>湖南省株洲市天元区天元区中建玥熙台一期12栋1002号</v>
          </cell>
          <cell r="AO141" t="str">
            <v>2019.12.01-2022.11.30
2022.10.01-2025.11.30</v>
          </cell>
          <cell r="AP141">
            <v>45991</v>
          </cell>
          <cell r="AQ141">
            <v>168</v>
          </cell>
          <cell r="AR141">
            <v>1</v>
          </cell>
          <cell r="AS141">
            <v>44896</v>
          </cell>
          <cell r="AT141" t="str">
            <v>有固定期限</v>
          </cell>
          <cell r="AU141" t="str">
            <v>是</v>
          </cell>
          <cell r="AV141" t="str">
            <v>4302110000746571</v>
          </cell>
          <cell r="AW141" t="str">
            <v>ZZ-DA-0240</v>
          </cell>
          <cell r="AX141" t="str">
            <v>合同工</v>
          </cell>
          <cell r="AY141" t="str">
            <v>光华荣昌</v>
          </cell>
          <cell r="AZ141" t="str">
            <v>光华荣昌</v>
          </cell>
          <cell r="BA141">
            <v>22</v>
          </cell>
          <cell r="BB141">
            <v>0</v>
          </cell>
          <cell r="BC141" t="str">
            <v>2019年12月转正式合同工</v>
          </cell>
        </row>
        <row r="141">
          <cell r="BI141" t="e">
            <v>#N/A</v>
          </cell>
        </row>
        <row r="142">
          <cell r="B142" t="str">
            <v>吴陈</v>
          </cell>
          <cell r="C142">
            <v>230</v>
          </cell>
          <cell r="D142" t="str">
            <v>直接</v>
          </cell>
          <cell r="E142" t="str">
            <v>蓝领</v>
          </cell>
          <cell r="F142" t="str">
            <v>生产制造部</v>
          </cell>
          <cell r="G142" t="str">
            <v>总装车间</v>
          </cell>
          <cell r="H142" t="str">
            <v>总装操作工</v>
          </cell>
        </row>
        <row r="142">
          <cell r="K142" t="str">
            <v>关键岗</v>
          </cell>
          <cell r="L142">
            <v>42107</v>
          </cell>
          <cell r="M142">
            <v>42137</v>
          </cell>
          <cell r="N142">
            <v>38899</v>
          </cell>
          <cell r="O142">
            <v>18</v>
          </cell>
          <cell r="P142">
            <v>10</v>
          </cell>
          <cell r="Q142" t="str">
            <v>男</v>
          </cell>
          <cell r="R142" t="str">
            <v>汉</v>
          </cell>
          <cell r="S142" t="str">
            <v>群众</v>
          </cell>
          <cell r="T142" t="str">
            <v>否</v>
          </cell>
          <cell r="U142" t="str">
            <v>已婚</v>
          </cell>
          <cell r="V142" t="str">
            <v>1990-01-13</v>
          </cell>
          <cell r="W142">
            <v>35</v>
          </cell>
          <cell r="X142" t="str">
            <v>初中</v>
          </cell>
        </row>
        <row r="142">
          <cell r="AD142" t="str">
            <v>无</v>
          </cell>
          <cell r="AE142" t="str">
            <v>钳工中级</v>
          </cell>
          <cell r="AF142" t="str">
            <v>430203199001137035</v>
          </cell>
          <cell r="AG142">
            <v>18390263775</v>
          </cell>
          <cell r="AH142" t="str">
            <v>李盼盼</v>
          </cell>
          <cell r="AI142">
            <v>18670840066</v>
          </cell>
        </row>
        <row r="142">
          <cell r="AL142" t="str">
            <v>湖南省株洲市石峰区先锋村散户10号</v>
          </cell>
          <cell r="AM142" t="str">
            <v>城镇</v>
          </cell>
          <cell r="AN142" t="str">
            <v>湖南省株洲市石峰区先锋村散户10号</v>
          </cell>
          <cell r="AO142" t="str">
            <v>2016.6.1-2018.5.31
2018.06.01-2021.05.31
2021.06.01-无固定期限</v>
          </cell>
          <cell r="AP142" t="str">
            <v>——</v>
          </cell>
          <cell r="AQ142" t="e">
            <v>#VALUE!</v>
          </cell>
          <cell r="AR142" t="e">
            <v>#VALUE!</v>
          </cell>
          <cell r="AS142">
            <v>44348</v>
          </cell>
          <cell r="AT142" t="str">
            <v>无固定期限</v>
          </cell>
          <cell r="AU142" t="str">
            <v>是</v>
          </cell>
          <cell r="AV142" t="str">
            <v>4302110000679508</v>
          </cell>
          <cell r="AW142" t="str">
            <v>ZZ-DA-0176</v>
          </cell>
          <cell r="AX142" t="str">
            <v>合同工</v>
          </cell>
          <cell r="AY142" t="str">
            <v>光华荣昌</v>
          </cell>
          <cell r="AZ142" t="str">
            <v>光华荣昌</v>
          </cell>
          <cell r="BA142">
            <v>21.5</v>
          </cell>
          <cell r="BB142">
            <v>0</v>
          </cell>
        </row>
        <row r="142">
          <cell r="BI142" t="e">
            <v>#N/A</v>
          </cell>
        </row>
        <row r="143">
          <cell r="B143" t="str">
            <v>李亦斌</v>
          </cell>
          <cell r="C143">
            <v>241</v>
          </cell>
          <cell r="D143" t="str">
            <v>直接</v>
          </cell>
          <cell r="E143" t="str">
            <v>蓝领</v>
          </cell>
          <cell r="F143" t="str">
            <v>生产制造部</v>
          </cell>
          <cell r="G143" t="str">
            <v>总装车间</v>
          </cell>
          <cell r="H143" t="str">
            <v>总装操作工</v>
          </cell>
        </row>
        <row r="143">
          <cell r="K143" t="str">
            <v>关键岗</v>
          </cell>
          <cell r="L143">
            <v>41718</v>
          </cell>
          <cell r="M143">
            <v>41780</v>
          </cell>
          <cell r="N143">
            <v>35247</v>
          </cell>
          <cell r="O143">
            <v>28</v>
          </cell>
          <cell r="P143">
            <v>11</v>
          </cell>
          <cell r="Q143" t="str">
            <v>男</v>
          </cell>
          <cell r="R143" t="str">
            <v>汉</v>
          </cell>
          <cell r="S143" t="str">
            <v>群众</v>
          </cell>
          <cell r="T143" t="str">
            <v>否</v>
          </cell>
          <cell r="U143" t="str">
            <v>离异</v>
          </cell>
          <cell r="V143" t="str">
            <v>1977-10-28</v>
          </cell>
          <cell r="W143">
            <v>47</v>
          </cell>
          <cell r="X143" t="str">
            <v>高中</v>
          </cell>
        </row>
        <row r="143">
          <cell r="AD143" t="str">
            <v>无</v>
          </cell>
          <cell r="AE143" t="str">
            <v>钳工中级</v>
          </cell>
          <cell r="AF143" t="str">
            <v>430223197710281810</v>
          </cell>
          <cell r="AG143">
            <v>15773317299</v>
          </cell>
          <cell r="AH143" t="str">
            <v>李正忠</v>
          </cell>
          <cell r="AI143">
            <v>18975338550</v>
          </cell>
        </row>
        <row r="143">
          <cell r="AL143" t="str">
            <v>湖南省株洲市攸县酒埠江镇大屋场村下瓦屋组下瓦屋008</v>
          </cell>
          <cell r="AM143" t="str">
            <v>农村</v>
          </cell>
          <cell r="AN143" t="str">
            <v>湖南省株洲市天元区月塘小区9栋606号</v>
          </cell>
          <cell r="AO143" t="str">
            <v>2016.6.1-2018.5.31
2018.06.01-2021.05.31
2021.06.01-无固定期限</v>
          </cell>
          <cell r="AP143" t="str">
            <v>——</v>
          </cell>
          <cell r="AQ143" t="e">
            <v>#VALUE!</v>
          </cell>
          <cell r="AR143" t="e">
            <v>#VALUE!</v>
          </cell>
          <cell r="AS143">
            <v>44348</v>
          </cell>
          <cell r="AT143" t="str">
            <v>无固定期限</v>
          </cell>
          <cell r="AU143" t="str">
            <v>是</v>
          </cell>
          <cell r="AV143" t="str">
            <v>4302110000705396</v>
          </cell>
          <cell r="AW143" t="str">
            <v>ZZ-DA-0177</v>
          </cell>
          <cell r="AX143" t="str">
            <v>合同工</v>
          </cell>
          <cell r="AY143" t="str">
            <v>光华荣昌</v>
          </cell>
          <cell r="AZ143" t="str">
            <v>湖南红海</v>
          </cell>
          <cell r="BA143">
            <v>21.5</v>
          </cell>
          <cell r="BB143">
            <v>0</v>
          </cell>
        </row>
        <row r="143">
          <cell r="BI143" t="e">
            <v>#N/A</v>
          </cell>
        </row>
        <row r="144">
          <cell r="B144" t="str">
            <v>苏超</v>
          </cell>
          <cell r="C144">
            <v>173</v>
          </cell>
          <cell r="D144" t="str">
            <v>直接</v>
          </cell>
          <cell r="E144" t="str">
            <v>蓝领</v>
          </cell>
          <cell r="F144" t="str">
            <v>生产制造部</v>
          </cell>
          <cell r="G144" t="str">
            <v>总装车间</v>
          </cell>
          <cell r="H144" t="str">
            <v>总装操作工</v>
          </cell>
        </row>
        <row r="144">
          <cell r="L144">
            <v>41884</v>
          </cell>
          <cell r="M144">
            <v>41913</v>
          </cell>
          <cell r="N144">
            <v>38169</v>
          </cell>
          <cell r="O144">
            <v>20</v>
          </cell>
          <cell r="P144">
            <v>10</v>
          </cell>
          <cell r="Q144" t="str">
            <v>男</v>
          </cell>
          <cell r="R144" t="str">
            <v>汉</v>
          </cell>
          <cell r="S144" t="str">
            <v>群众</v>
          </cell>
          <cell r="T144" t="str">
            <v>否</v>
          </cell>
          <cell r="U144" t="str">
            <v>未婚</v>
          </cell>
          <cell r="V144" t="str">
            <v>1984-09-15</v>
          </cell>
          <cell r="W144">
            <v>40</v>
          </cell>
          <cell r="X144" t="str">
            <v>中技</v>
          </cell>
        </row>
        <row r="144">
          <cell r="Z144" t="str">
            <v>电子电工</v>
          </cell>
          <cell r="AA144" t="str">
            <v>冷江技校</v>
          </cell>
          <cell r="AB144">
            <v>37803</v>
          </cell>
        </row>
        <row r="144">
          <cell r="AD144" t="str">
            <v>中级</v>
          </cell>
          <cell r="AE144" t="str">
            <v>钳工中级</v>
          </cell>
          <cell r="AF144" t="str">
            <v>432502198409158371</v>
          </cell>
          <cell r="AG144">
            <v>13203344276</v>
          </cell>
          <cell r="AH144" t="str">
            <v>苏艳</v>
          </cell>
          <cell r="AI144">
            <v>18573330308</v>
          </cell>
          <cell r="AJ144" t="str">
            <v>hallcow@163.com</v>
          </cell>
          <cell r="AK144">
            <v>278246386</v>
          </cell>
          <cell r="AL144" t="str">
            <v>湖南省冷水江市岩口镇槐花村2组</v>
          </cell>
          <cell r="AM144" t="str">
            <v>农村</v>
          </cell>
          <cell r="AN144" t="str">
            <v>湖南省株洲市天元区北京海纳川株洲公司宿舍</v>
          </cell>
          <cell r="AO144" t="str">
            <v>2015.10.04-2017.10.03
2017.10.04-2020.10.03
2020.10.04-2023.10.03  2023.10.04-2026.10.03</v>
          </cell>
          <cell r="AP144">
            <v>46298</v>
          </cell>
          <cell r="AQ144">
            <v>475</v>
          </cell>
          <cell r="AR144">
            <v>1</v>
          </cell>
          <cell r="AS144">
            <v>45203</v>
          </cell>
          <cell r="AT144" t="str">
            <v>有固定期限</v>
          </cell>
          <cell r="AU144" t="str">
            <v>是</v>
          </cell>
          <cell r="AV144" t="str">
            <v>4302110000675603</v>
          </cell>
          <cell r="AW144" t="str">
            <v>ZZ-DA-0142</v>
          </cell>
          <cell r="AX144" t="str">
            <v>合同工</v>
          </cell>
          <cell r="AY144" t="str">
            <v>光华荣昌</v>
          </cell>
          <cell r="AZ144" t="str">
            <v>湖南鑫起</v>
          </cell>
          <cell r="BA144">
            <v>23</v>
          </cell>
          <cell r="BB144">
            <v>0</v>
          </cell>
          <cell r="BC144" t="str">
            <v>中级工</v>
          </cell>
        </row>
        <row r="144">
          <cell r="BI144" t="e">
            <v>#N/A</v>
          </cell>
        </row>
        <row r="145">
          <cell r="B145" t="str">
            <v>李知洋</v>
          </cell>
          <cell r="C145">
            <v>1105</v>
          </cell>
          <cell r="D145" t="str">
            <v>直接</v>
          </cell>
          <cell r="E145" t="str">
            <v>蓝领</v>
          </cell>
          <cell r="F145" t="str">
            <v>生产制造部</v>
          </cell>
          <cell r="G145" t="str">
            <v>总装车间</v>
          </cell>
          <cell r="H145" t="str">
            <v>总装操作工</v>
          </cell>
        </row>
        <row r="145">
          <cell r="L145">
            <v>44788</v>
          </cell>
          <cell r="M145">
            <v>44818</v>
          </cell>
          <cell r="N145">
            <v>43647</v>
          </cell>
          <cell r="O145">
            <v>5</v>
          </cell>
          <cell r="P145">
            <v>2</v>
          </cell>
          <cell r="Q145" t="str">
            <v>男</v>
          </cell>
          <cell r="R145" t="str">
            <v>汉</v>
          </cell>
          <cell r="S145" t="str">
            <v>群众</v>
          </cell>
          <cell r="T145" t="str">
            <v>否</v>
          </cell>
          <cell r="U145" t="str">
            <v>已婚</v>
          </cell>
          <cell r="V145" t="str">
            <v>2000-05-27</v>
          </cell>
          <cell r="W145">
            <v>25</v>
          </cell>
          <cell r="X145" t="str">
            <v>大专</v>
          </cell>
        </row>
        <row r="145">
          <cell r="Z145" t="str">
            <v>机电一体化</v>
          </cell>
          <cell r="AA145" t="str">
            <v>湖南汽车工程职业学院</v>
          </cell>
        </row>
        <row r="145">
          <cell r="AF145" t="str">
            <v>430204200005271014</v>
          </cell>
          <cell r="AG145">
            <v>15307337764</v>
          </cell>
          <cell r="AH145" t="str">
            <v>李昕艳</v>
          </cell>
          <cell r="AI145">
            <v>1530337734</v>
          </cell>
        </row>
        <row r="145">
          <cell r="AL145" t="str">
            <v>湖南省株洲市天元区</v>
          </cell>
          <cell r="AM145" t="str">
            <v>农村</v>
          </cell>
          <cell r="AN145" t="str">
            <v>湖南省株洲市天元区栗雨南路春藤小镇9栋602号</v>
          </cell>
          <cell r="AO145" t="str">
            <v>2022.08.15-2025.08.14</v>
          </cell>
          <cell r="AP145">
            <v>45883</v>
          </cell>
          <cell r="AQ145">
            <v>60</v>
          </cell>
        </row>
        <row r="145">
          <cell r="AT145" t="str">
            <v>有固定期限</v>
          </cell>
          <cell r="AU145" t="str">
            <v>是</v>
          </cell>
        </row>
        <row r="145">
          <cell r="AX145" t="str">
            <v>劳务工</v>
          </cell>
          <cell r="AY145" t="str">
            <v>湖南鑫起</v>
          </cell>
          <cell r="AZ145" t="str">
            <v>光华荣昌</v>
          </cell>
          <cell r="BA145">
            <v>22.5</v>
          </cell>
          <cell r="BB145">
            <v>0</v>
          </cell>
          <cell r="BC145" t="str">
            <v>罗亚南介绍</v>
          </cell>
          <cell r="BD145" t="str">
            <v>缺寸照及身份证复印件</v>
          </cell>
        </row>
        <row r="145">
          <cell r="BI145" t="e">
            <v>#N/A</v>
          </cell>
        </row>
        <row r="146">
          <cell r="B146" t="str">
            <v>曾李文</v>
          </cell>
          <cell r="C146">
            <v>1279</v>
          </cell>
          <cell r="D146" t="str">
            <v>直接</v>
          </cell>
          <cell r="E146" t="str">
            <v>蓝领</v>
          </cell>
          <cell r="F146" t="str">
            <v>生产制造部</v>
          </cell>
          <cell r="G146" t="str">
            <v>总装车间</v>
          </cell>
          <cell r="H146" t="str">
            <v>总装操作工</v>
          </cell>
        </row>
        <row r="146">
          <cell r="L146">
            <v>45116</v>
          </cell>
          <cell r="M146">
            <v>45146</v>
          </cell>
        </row>
        <row r="146">
          <cell r="O146">
            <v>125</v>
          </cell>
          <cell r="P146">
            <v>1</v>
          </cell>
          <cell r="Q146" t="str">
            <v>男</v>
          </cell>
          <cell r="R146" t="str">
            <v>汉</v>
          </cell>
          <cell r="S146" t="str">
            <v>群众</v>
          </cell>
          <cell r="T146" t="str">
            <v>否</v>
          </cell>
          <cell r="U146" t="str">
            <v>已婚</v>
          </cell>
          <cell r="V146">
            <v>30797</v>
          </cell>
          <cell r="W146">
            <v>41</v>
          </cell>
        </row>
        <row r="146">
          <cell r="AF146" t="str">
            <v>430225198404252517</v>
          </cell>
          <cell r="AG146">
            <v>17742531573</v>
          </cell>
        </row>
        <row r="146">
          <cell r="AL146" t="str">
            <v>湖南省株洲市马家河</v>
          </cell>
          <cell r="AM146" t="str">
            <v>农村</v>
          </cell>
          <cell r="AN146" t="str">
            <v>湖南省株洲市荷塘区</v>
          </cell>
          <cell r="AO146" t="str">
            <v>2023.07.09-2026.07.08</v>
          </cell>
          <cell r="AP146">
            <v>46211</v>
          </cell>
          <cell r="AQ146">
            <v>388</v>
          </cell>
        </row>
        <row r="146">
          <cell r="AU146" t="str">
            <v>是</v>
          </cell>
        </row>
        <row r="146">
          <cell r="AX146" t="str">
            <v>劳务工</v>
          </cell>
          <cell r="AY146" t="str">
            <v>诚展</v>
          </cell>
          <cell r="AZ146" t="str">
            <v>诚展</v>
          </cell>
          <cell r="BA146">
            <v>22.5</v>
          </cell>
          <cell r="BB146">
            <v>0</v>
          </cell>
        </row>
        <row r="147">
          <cell r="B147" t="str">
            <v>王锋卡</v>
          </cell>
          <cell r="C147">
            <v>1267</v>
          </cell>
          <cell r="D147" t="str">
            <v>直接</v>
          </cell>
          <cell r="E147" t="str">
            <v>蓝领</v>
          </cell>
          <cell r="F147" t="str">
            <v>生产制造部</v>
          </cell>
          <cell r="G147" t="str">
            <v>总装车间</v>
          </cell>
          <cell r="H147" t="str">
            <v>总装操作工</v>
          </cell>
        </row>
        <row r="147">
          <cell r="L147">
            <v>45102</v>
          </cell>
          <cell r="M147">
            <v>45131</v>
          </cell>
        </row>
        <row r="147">
          <cell r="O147">
            <v>125</v>
          </cell>
          <cell r="P147">
            <v>1</v>
          </cell>
          <cell r="Q147" t="str">
            <v>男</v>
          </cell>
          <cell r="R147" t="str">
            <v>汉</v>
          </cell>
          <cell r="S147" t="str">
            <v>群众</v>
          </cell>
          <cell r="T147" t="str">
            <v>否</v>
          </cell>
          <cell r="U147" t="str">
            <v>已婚</v>
          </cell>
          <cell r="V147">
            <v>32795</v>
          </cell>
          <cell r="W147">
            <v>35</v>
          </cell>
        </row>
        <row r="147">
          <cell r="AF147" t="str">
            <v>430221198910145954</v>
          </cell>
          <cell r="AG147">
            <v>18797431005</v>
          </cell>
          <cell r="AH147" t="str">
            <v>谭杏</v>
          </cell>
          <cell r="AI147">
            <v>13342531827</v>
          </cell>
        </row>
        <row r="147">
          <cell r="AL147" t="str">
            <v>天元区雷打镇建强村</v>
          </cell>
          <cell r="AM147" t="str">
            <v>农村</v>
          </cell>
          <cell r="AN147" t="str">
            <v>天元区桂花城</v>
          </cell>
          <cell r="AO147" t="str">
            <v>2023.06.25-2026.06.24</v>
          </cell>
          <cell r="AP147">
            <v>46197</v>
          </cell>
          <cell r="AQ147">
            <v>374</v>
          </cell>
        </row>
        <row r="147">
          <cell r="AU147" t="str">
            <v>是</v>
          </cell>
        </row>
        <row r="147">
          <cell r="AX147" t="str">
            <v>劳务工</v>
          </cell>
          <cell r="AY147" t="str">
            <v>诚展</v>
          </cell>
          <cell r="AZ147" t="str">
            <v>诚展</v>
          </cell>
          <cell r="BA147">
            <v>21</v>
          </cell>
          <cell r="BB147">
            <v>0</v>
          </cell>
        </row>
        <row r="148">
          <cell r="B148" t="str">
            <v>林虎</v>
          </cell>
          <cell r="C148">
            <v>334</v>
          </cell>
          <cell r="D148" t="str">
            <v>直接</v>
          </cell>
          <cell r="E148" t="str">
            <v>蓝领</v>
          </cell>
          <cell r="F148" t="str">
            <v>生产制造部</v>
          </cell>
          <cell r="G148" t="str">
            <v>总装车间</v>
          </cell>
          <cell r="H148" t="str">
            <v>总装操作工</v>
          </cell>
        </row>
        <row r="148">
          <cell r="L148">
            <v>41904</v>
          </cell>
          <cell r="M148">
            <v>41933</v>
          </cell>
          <cell r="N148">
            <v>32690</v>
          </cell>
          <cell r="O148">
            <v>35</v>
          </cell>
          <cell r="P148">
            <v>10</v>
          </cell>
          <cell r="Q148" t="str">
            <v>男</v>
          </cell>
          <cell r="R148" t="str">
            <v>汉</v>
          </cell>
          <cell r="S148" t="str">
            <v>群众</v>
          </cell>
          <cell r="T148" t="str">
            <v>否</v>
          </cell>
          <cell r="U148" t="str">
            <v>已婚</v>
          </cell>
          <cell r="V148" t="str">
            <v>1972-01-11</v>
          </cell>
          <cell r="W148">
            <v>53</v>
          </cell>
          <cell r="X148" t="str">
            <v>高中</v>
          </cell>
        </row>
        <row r="148">
          <cell r="AA148" t="str">
            <v>湘潭五中</v>
          </cell>
        </row>
        <row r="148">
          <cell r="AD148" t="str">
            <v>无</v>
          </cell>
          <cell r="AE148" t="str">
            <v>焊工中级</v>
          </cell>
          <cell r="AF148" t="str">
            <v>430321197201117871</v>
          </cell>
          <cell r="AG148">
            <v>15898560132</v>
          </cell>
          <cell r="AH148" t="str">
            <v>杨喜梅</v>
          </cell>
          <cell r="AI148">
            <v>15898504649</v>
          </cell>
        </row>
        <row r="148">
          <cell r="AL148" t="str">
            <v>湖南省湘潭县谭家山镇高山村黄花组</v>
          </cell>
          <cell r="AM148" t="str">
            <v>农村</v>
          </cell>
          <cell r="AN148" t="str">
            <v>湖南省株洲市天元区北京海纳川株洲公司宿舍</v>
          </cell>
          <cell r="AO148" t="str">
            <v>2016.2.1-2018.1.31
2018.02.01-2021.01.31
2021.02.01-无固定期限</v>
          </cell>
          <cell r="AP148" t="str">
            <v>——</v>
          </cell>
          <cell r="AQ148" t="e">
            <v>#VALUE!</v>
          </cell>
          <cell r="AR148" t="e">
            <v>#VALUE!</v>
          </cell>
          <cell r="AS148">
            <v>44228</v>
          </cell>
          <cell r="AT148" t="str">
            <v>无固定期限</v>
          </cell>
          <cell r="AU148" t="str">
            <v>是</v>
          </cell>
          <cell r="AV148" t="str">
            <v>4302110000675799</v>
          </cell>
          <cell r="AW148" t="str">
            <v>ZZ-DA-0094</v>
          </cell>
          <cell r="AX148" t="str">
            <v>合同工</v>
          </cell>
          <cell r="AY148" t="str">
            <v>光华荣昌</v>
          </cell>
          <cell r="AZ148" t="str">
            <v>光华荣昌</v>
          </cell>
          <cell r="BA148">
            <v>29</v>
          </cell>
          <cell r="BB148">
            <v>0</v>
          </cell>
        </row>
        <row r="148">
          <cell r="BE148" t="str">
            <v>缺入职体检（劳务工转入）</v>
          </cell>
        </row>
        <row r="148">
          <cell r="BI148" t="e">
            <v>#N/A</v>
          </cell>
        </row>
        <row r="149">
          <cell r="B149" t="str">
            <v>蒋正林</v>
          </cell>
          <cell r="C149">
            <v>319</v>
          </cell>
          <cell r="D149" t="str">
            <v>直接</v>
          </cell>
          <cell r="E149" t="str">
            <v>蓝领</v>
          </cell>
          <cell r="F149" t="str">
            <v>生产制造部</v>
          </cell>
          <cell r="G149" t="str">
            <v>总装车间</v>
          </cell>
          <cell r="H149" t="str">
            <v>总装操作工</v>
          </cell>
          <cell r="I149" t="str">
            <v>修边</v>
          </cell>
        </row>
        <row r="149">
          <cell r="L149">
            <v>41520</v>
          </cell>
          <cell r="M149">
            <v>41549</v>
          </cell>
          <cell r="N149">
            <v>30133</v>
          </cell>
          <cell r="O149">
            <v>42</v>
          </cell>
          <cell r="P149">
            <v>11</v>
          </cell>
          <cell r="Q149" t="str">
            <v>男</v>
          </cell>
          <cell r="R149" t="str">
            <v>汉</v>
          </cell>
          <cell r="S149" t="str">
            <v>群众</v>
          </cell>
          <cell r="T149" t="str">
            <v>否</v>
          </cell>
          <cell r="U149" t="str">
            <v>已婚</v>
          </cell>
          <cell r="V149" t="str">
            <v>1965-09-18</v>
          </cell>
          <cell r="W149">
            <v>59</v>
          </cell>
          <cell r="X149" t="str">
            <v>初中</v>
          </cell>
        </row>
        <row r="149">
          <cell r="AD149" t="str">
            <v>无</v>
          </cell>
          <cell r="AE149" t="str">
            <v>钳工中级</v>
          </cell>
          <cell r="AF149" t="str">
            <v>430211196509183530</v>
          </cell>
          <cell r="AG149">
            <v>13786375684</v>
          </cell>
          <cell r="AH149" t="str">
            <v>陈苗华</v>
          </cell>
          <cell r="AI149">
            <v>18373325259</v>
          </cell>
        </row>
        <row r="149">
          <cell r="AL149" t="str">
            <v>湖南省株洲市石峰区九塘村下湾塘组11号</v>
          </cell>
          <cell r="AM149" t="str">
            <v>农村</v>
          </cell>
          <cell r="AN149" t="str">
            <v>湖南省株洲市石峰区九塘村下湾塘组11号</v>
          </cell>
          <cell r="AO149" t="str">
            <v>2013.09.03-2021.03.31
2018.04.01-2025.10.30</v>
          </cell>
          <cell r="AP149">
            <v>45960</v>
          </cell>
          <cell r="AQ149">
            <v>137</v>
          </cell>
          <cell r="AR149">
            <v>1</v>
          </cell>
        </row>
        <row r="149">
          <cell r="AT149" t="str">
            <v>有固定期限</v>
          </cell>
          <cell r="AU149" t="str">
            <v>是</v>
          </cell>
          <cell r="AV149" t="str">
            <v>4302990003269960</v>
          </cell>
        </row>
        <row r="149">
          <cell r="AX149" t="str">
            <v>劳务工</v>
          </cell>
          <cell r="AY149" t="str">
            <v>湖南鑫起</v>
          </cell>
          <cell r="AZ149" t="str">
            <v>湖南红海</v>
          </cell>
          <cell r="BA149">
            <v>25</v>
          </cell>
          <cell r="BB149">
            <v>0</v>
          </cell>
        </row>
        <row r="149">
          <cell r="BI149" t="e">
            <v>#N/A</v>
          </cell>
        </row>
        <row r="150">
          <cell r="B150" t="str">
            <v>胡荣华</v>
          </cell>
          <cell r="C150">
            <v>127</v>
          </cell>
          <cell r="D150" t="str">
            <v>直接</v>
          </cell>
          <cell r="E150" t="str">
            <v>蓝领</v>
          </cell>
          <cell r="F150" t="str">
            <v>生产制造部</v>
          </cell>
          <cell r="G150" t="str">
            <v>总装车间</v>
          </cell>
          <cell r="H150" t="str">
            <v>总装操作工</v>
          </cell>
        </row>
        <row r="150">
          <cell r="L150">
            <v>41518</v>
          </cell>
          <cell r="M150">
            <v>41577</v>
          </cell>
          <cell r="N150">
            <v>33420</v>
          </cell>
          <cell r="O150">
            <v>33</v>
          </cell>
          <cell r="P150">
            <v>11</v>
          </cell>
          <cell r="Q150" t="str">
            <v>男</v>
          </cell>
          <cell r="R150" t="str">
            <v>汉</v>
          </cell>
          <cell r="S150" t="str">
            <v>群众</v>
          </cell>
          <cell r="T150" t="str">
            <v>否</v>
          </cell>
          <cell r="U150" t="str">
            <v>已婚</v>
          </cell>
          <cell r="V150" t="str">
            <v>1974-07-08</v>
          </cell>
          <cell r="W150">
            <v>50</v>
          </cell>
          <cell r="X150" t="str">
            <v>初中</v>
          </cell>
        </row>
        <row r="150">
          <cell r="AD150" t="str">
            <v>无</v>
          </cell>
          <cell r="AE150" t="str">
            <v>钳工中级</v>
          </cell>
          <cell r="AF150" t="str">
            <v>430219197407087017</v>
          </cell>
          <cell r="AG150">
            <v>18692636968</v>
          </cell>
          <cell r="AH150" t="str">
            <v>胡有期</v>
          </cell>
          <cell r="AI150">
            <v>18870853653</v>
          </cell>
        </row>
        <row r="150">
          <cell r="AL150" t="str">
            <v>湖南省醴陵市均楚镇岱兴桥村侍郎冲组5号</v>
          </cell>
          <cell r="AM150" t="str">
            <v>农村</v>
          </cell>
          <cell r="AN150" t="str">
            <v>湖南省株洲市天元区安泰小区2栋1单元501号</v>
          </cell>
          <cell r="AO150" t="str">
            <v>2016.1.4-2018.1.3
2018.01.04-2021.01.03
2021.01.04-无固定期限</v>
          </cell>
          <cell r="AP150" t="str">
            <v>——</v>
          </cell>
          <cell r="AQ150" t="e">
            <v>#VALUE!</v>
          </cell>
          <cell r="AR150" t="e">
            <v>#VALUE!</v>
          </cell>
          <cell r="AS150">
            <v>44200</v>
          </cell>
          <cell r="AT150" t="str">
            <v>无固定期限</v>
          </cell>
          <cell r="AU150" t="str">
            <v>是</v>
          </cell>
          <cell r="AV150" t="str">
            <v>4302110000675599</v>
          </cell>
          <cell r="AW150" t="str">
            <v>ZZ-DA-0152</v>
          </cell>
          <cell r="AX150" t="str">
            <v>合同工</v>
          </cell>
          <cell r="AY150" t="str">
            <v>光华荣昌</v>
          </cell>
          <cell r="AZ150" t="str">
            <v>湖南鑫起</v>
          </cell>
          <cell r="BA150">
            <v>21.5</v>
          </cell>
          <cell r="BB150">
            <v>0</v>
          </cell>
        </row>
        <row r="150">
          <cell r="BI150" t="e">
            <v>#N/A</v>
          </cell>
        </row>
        <row r="151">
          <cell r="B151" t="str">
            <v>郭正军</v>
          </cell>
          <cell r="C151">
            <v>970</v>
          </cell>
          <cell r="D151" t="str">
            <v>直接</v>
          </cell>
          <cell r="E151" t="str">
            <v>蓝领</v>
          </cell>
          <cell r="F151" t="str">
            <v>生产制造部</v>
          </cell>
          <cell r="G151" t="str">
            <v>总装车间</v>
          </cell>
          <cell r="H151" t="str">
            <v>总装操作工</v>
          </cell>
        </row>
        <row r="151">
          <cell r="L151">
            <v>44712</v>
          </cell>
          <cell r="M151">
            <v>44743</v>
          </cell>
          <cell r="N151">
            <v>33786</v>
          </cell>
          <cell r="O151">
            <v>32</v>
          </cell>
          <cell r="P151">
            <v>3</v>
          </cell>
          <cell r="Q151" t="str">
            <v>男</v>
          </cell>
          <cell r="R151" t="str">
            <v>汉</v>
          </cell>
          <cell r="S151" t="str">
            <v>群众</v>
          </cell>
          <cell r="T151" t="str">
            <v>否</v>
          </cell>
          <cell r="U151" t="str">
            <v>已婚</v>
          </cell>
          <cell r="V151" t="str">
            <v>1974-02-26</v>
          </cell>
          <cell r="W151">
            <v>51</v>
          </cell>
          <cell r="X151" t="str">
            <v>高中</v>
          </cell>
        </row>
        <row r="151">
          <cell r="AF151" t="str">
            <v>43022119740226651X</v>
          </cell>
          <cell r="AG151">
            <v>15869725830</v>
          </cell>
          <cell r="AH151" t="str">
            <v>郭兰馨</v>
          </cell>
          <cell r="AI151">
            <v>15869737975</v>
          </cell>
        </row>
        <row r="151">
          <cell r="AL151" t="str">
            <v>湖南省株洲市天元区群丰镇新塘村南塘组08号</v>
          </cell>
          <cell r="AM151" t="str">
            <v>农村</v>
          </cell>
          <cell r="AN151" t="str">
            <v>湖南省株洲市天元区群丰镇新塘村南塘组08号</v>
          </cell>
          <cell r="AO151" t="str">
            <v>2022.05.31-2025.05.30</v>
          </cell>
          <cell r="AP151">
            <v>45807</v>
          </cell>
          <cell r="AQ151">
            <v>-16</v>
          </cell>
          <cell r="AR151">
            <v>0</v>
          </cell>
        </row>
        <row r="151">
          <cell r="AT151" t="str">
            <v>有固定期限</v>
          </cell>
          <cell r="AU151" t="str">
            <v>是</v>
          </cell>
        </row>
        <row r="151">
          <cell r="AX151" t="str">
            <v>劳务工</v>
          </cell>
          <cell r="AY151" t="str">
            <v>湖南鑫起</v>
          </cell>
          <cell r="AZ151" t="str">
            <v>光华荣昌</v>
          </cell>
          <cell r="BA151">
            <v>26</v>
          </cell>
          <cell r="BB151">
            <v>0</v>
          </cell>
          <cell r="BC151" t="str">
            <v>田志高介绍</v>
          </cell>
        </row>
        <row r="151">
          <cell r="BI151" t="e">
            <v>#N/A</v>
          </cell>
        </row>
        <row r="151">
          <cell r="BL151" t="str">
            <v>噪声、其他化学因素（聚氨酯树脂）</v>
          </cell>
          <cell r="BM151" t="str">
            <v>噪声作业需复查：脱离噪声环境48小时后来职防中心复查听力
可从事其他化学因素（聚氨酯树脂）作业
</v>
          </cell>
        </row>
        <row r="152">
          <cell r="B152" t="str">
            <v>冉景斌</v>
          </cell>
          <cell r="C152">
            <v>185</v>
          </cell>
          <cell r="D152" t="str">
            <v>直接</v>
          </cell>
          <cell r="E152" t="str">
            <v>蓝领</v>
          </cell>
          <cell r="F152" t="str">
            <v>生产制造部</v>
          </cell>
          <cell r="G152" t="str">
            <v>总装车间</v>
          </cell>
          <cell r="H152" t="str">
            <v>总装操作工</v>
          </cell>
        </row>
        <row r="152">
          <cell r="L152">
            <v>41396</v>
          </cell>
          <cell r="M152">
            <v>41426</v>
          </cell>
          <cell r="N152">
            <v>30864</v>
          </cell>
          <cell r="O152">
            <v>40</v>
          </cell>
          <cell r="P152">
            <v>12</v>
          </cell>
          <cell r="Q152" t="str">
            <v>男</v>
          </cell>
          <cell r="R152" t="str">
            <v>汉</v>
          </cell>
          <cell r="S152" t="str">
            <v>群众</v>
          </cell>
          <cell r="T152" t="str">
            <v>否</v>
          </cell>
          <cell r="U152" t="str">
            <v>已婚</v>
          </cell>
          <cell r="V152" t="str">
            <v>1967-05-13</v>
          </cell>
          <cell r="W152">
            <v>58</v>
          </cell>
          <cell r="X152" t="str">
            <v>初中</v>
          </cell>
        </row>
        <row r="152">
          <cell r="AD152" t="str">
            <v>无</v>
          </cell>
          <cell r="AE152" t="str">
            <v>钳工中级</v>
          </cell>
          <cell r="AF152" t="str">
            <v>522128196705130837</v>
          </cell>
          <cell r="AG152">
            <v>19143634552</v>
          </cell>
          <cell r="AH152" t="str">
            <v>王金娥</v>
          </cell>
          <cell r="AI152">
            <v>15116021171</v>
          </cell>
          <cell r="AJ152" t="str">
            <v>98226380899@qq.com</v>
          </cell>
        </row>
        <row r="152">
          <cell r="AL152" t="str">
            <v>贵州省湄潭县高台镇河江村合心组112号</v>
          </cell>
          <cell r="AM152" t="str">
            <v>农村</v>
          </cell>
          <cell r="AN152" t="str">
            <v>湖南省株洲市天元区群丰镇旗云社区新塘组12号</v>
          </cell>
          <cell r="AO152" t="str">
            <v>2016.9.1-2019.8.31
2019.09.01-2022.08.31
2022.09.01-无固定期限</v>
          </cell>
          <cell r="AP152" t="str">
            <v>——</v>
          </cell>
          <cell r="AQ152" t="e">
            <v>#VALUE!</v>
          </cell>
          <cell r="AR152" t="e">
            <v>#VALUE!</v>
          </cell>
          <cell r="AS152">
            <v>44805</v>
          </cell>
          <cell r="AT152" t="str">
            <v>无固定期限</v>
          </cell>
          <cell r="AU152" t="str">
            <v>是</v>
          </cell>
          <cell r="AV152" t="str">
            <v>4302110000681235</v>
          </cell>
          <cell r="AW152" t="str">
            <v>ZZ-DA-0189</v>
          </cell>
          <cell r="AX152" t="str">
            <v>合同工</v>
          </cell>
          <cell r="AY152" t="str">
            <v>光华荣昌</v>
          </cell>
          <cell r="AZ152" t="str">
            <v>湖南红海</v>
          </cell>
          <cell r="BA152">
            <v>28</v>
          </cell>
          <cell r="BB152">
            <v>0</v>
          </cell>
        </row>
        <row r="152">
          <cell r="BD152" t="str">
            <v>仅一份劳动合同（盖章完毕）</v>
          </cell>
        </row>
        <row r="152">
          <cell r="BI152" t="e">
            <v>#N/A</v>
          </cell>
        </row>
        <row r="153">
          <cell r="B153" t="str">
            <v>刘志平</v>
          </cell>
          <cell r="C153">
            <v>221</v>
          </cell>
          <cell r="D153" t="str">
            <v>直接</v>
          </cell>
          <cell r="E153" t="str">
            <v>蓝领</v>
          </cell>
          <cell r="F153" t="str">
            <v>生产制造部</v>
          </cell>
          <cell r="G153" t="str">
            <v>总装车间</v>
          </cell>
          <cell r="H153" t="str">
            <v>总装操作工</v>
          </cell>
        </row>
        <row r="153">
          <cell r="L153">
            <v>41253</v>
          </cell>
          <cell r="M153">
            <v>41281</v>
          </cell>
          <cell r="N153">
            <v>39630</v>
          </cell>
          <cell r="O153">
            <v>16</v>
          </cell>
          <cell r="P153">
            <v>12</v>
          </cell>
          <cell r="Q153" t="str">
            <v>男</v>
          </cell>
          <cell r="R153" t="str">
            <v>汉</v>
          </cell>
          <cell r="S153" t="str">
            <v>群众</v>
          </cell>
          <cell r="T153" t="str">
            <v>否</v>
          </cell>
          <cell r="U153" t="str">
            <v>未婚</v>
          </cell>
          <cell r="V153" t="str">
            <v>1991-12-24</v>
          </cell>
          <cell r="W153">
            <v>33</v>
          </cell>
          <cell r="X153" t="str">
            <v>初中</v>
          </cell>
        </row>
        <row r="153">
          <cell r="AD153" t="str">
            <v>无</v>
          </cell>
          <cell r="AE153" t="str">
            <v>钳工中级</v>
          </cell>
          <cell r="AF153" t="str">
            <v>430481199112246971</v>
          </cell>
          <cell r="AG153">
            <v>18143376447</v>
          </cell>
          <cell r="AH153" t="str">
            <v>刘显军</v>
          </cell>
          <cell r="AI153">
            <v>18273413804</v>
          </cell>
        </row>
        <row r="153">
          <cell r="AL153" t="str">
            <v>湖南省耒阳市公平圩镇三村村2组</v>
          </cell>
          <cell r="AM153" t="str">
            <v>农村</v>
          </cell>
          <cell r="AN153" t="str">
            <v>湖南省株洲市天元区北京海纳川株洲公司宿舍</v>
          </cell>
          <cell r="AO153" t="str">
            <v>2016.2.1-2018.1.31
2018.02.01-2021.01.31
2021.02.01-无固定期限 </v>
          </cell>
          <cell r="AP153" t="str">
            <v>——</v>
          </cell>
          <cell r="AQ153" t="e">
            <v>#VALUE!</v>
          </cell>
          <cell r="AR153" t="e">
            <v>#VALUE!</v>
          </cell>
          <cell r="AS153">
            <v>44228</v>
          </cell>
          <cell r="AT153" t="str">
            <v>无固定期限</v>
          </cell>
          <cell r="AU153" t="str">
            <v>是</v>
          </cell>
          <cell r="AV153" t="str">
            <v>4302110000707112</v>
          </cell>
          <cell r="AW153" t="str">
            <v>ZZ-DA-0157</v>
          </cell>
          <cell r="AX153" t="str">
            <v>合同工</v>
          </cell>
          <cell r="AY153" t="str">
            <v>光华荣昌</v>
          </cell>
          <cell r="AZ153" t="str">
            <v>湖南红海</v>
          </cell>
          <cell r="BA153">
            <v>29</v>
          </cell>
          <cell r="BB153">
            <v>0</v>
          </cell>
        </row>
        <row r="153">
          <cell r="BI153" t="e">
            <v>#N/A</v>
          </cell>
        </row>
        <row r="154">
          <cell r="B154" t="str">
            <v>肖星</v>
          </cell>
        </row>
        <row r="154">
          <cell r="D154" t="str">
            <v>直接</v>
          </cell>
          <cell r="E154" t="str">
            <v>蓝领</v>
          </cell>
          <cell r="F154" t="str">
            <v>生产制造部</v>
          </cell>
          <cell r="G154" t="str">
            <v>发泡</v>
          </cell>
          <cell r="H154" t="str">
            <v>发泡操作工</v>
          </cell>
        </row>
        <row r="154">
          <cell r="L154">
            <v>45789</v>
          </cell>
        </row>
        <row r="154">
          <cell r="Q154" t="str">
            <v>男</v>
          </cell>
          <cell r="R154" t="str">
            <v>汉</v>
          </cell>
          <cell r="S154" t="str">
            <v>群众</v>
          </cell>
          <cell r="T154" t="str">
            <v>否</v>
          </cell>
        </row>
        <row r="154">
          <cell r="V154" t="str">
            <v>--</v>
          </cell>
          <cell r="W154" t="e">
            <v>#VALUE!</v>
          </cell>
        </row>
        <row r="154">
          <cell r="AG154">
            <v>18073393172</v>
          </cell>
        </row>
        <row r="154">
          <cell r="AX154" t="str">
            <v>劳务工</v>
          </cell>
          <cell r="AY154" t="str">
            <v>光华荣昌</v>
          </cell>
          <cell r="AZ154" t="str">
            <v>湘潭思泉</v>
          </cell>
          <cell r="BA154">
            <v>19</v>
          </cell>
          <cell r="BB154" t="str">
            <v>2025/6/11离职</v>
          </cell>
        </row>
        <row r="156">
          <cell r="C156" t="str">
            <v>文志辉</v>
          </cell>
          <cell r="D156" t="str">
            <v>直接</v>
          </cell>
          <cell r="E156" t="str">
            <v>蓝领</v>
          </cell>
          <cell r="F156" t="str">
            <v>生产制造部</v>
          </cell>
          <cell r="G156" t="str">
            <v>发泡</v>
          </cell>
          <cell r="H156" t="str">
            <v>发泡操作工</v>
          </cell>
        </row>
        <row r="156">
          <cell r="L156">
            <v>45793</v>
          </cell>
        </row>
        <row r="156">
          <cell r="Q156" t="str">
            <v>男</v>
          </cell>
          <cell r="R156" t="str">
            <v>汉</v>
          </cell>
          <cell r="S156" t="str">
            <v>群众</v>
          </cell>
          <cell r="T156" t="str">
            <v>否</v>
          </cell>
        </row>
        <row r="156">
          <cell r="V156" t="str">
            <v>1973-02-22</v>
          </cell>
          <cell r="W156">
            <v>52</v>
          </cell>
        </row>
        <row r="156">
          <cell r="AF156" t="str">
            <v>430322197302227195</v>
          </cell>
          <cell r="AG156">
            <v>13574839026</v>
          </cell>
        </row>
        <row r="156">
          <cell r="AX156" t="str">
            <v>劳务工</v>
          </cell>
          <cell r="AY156" t="str">
            <v>光华荣昌</v>
          </cell>
          <cell r="AZ156" t="str">
            <v>湘潭思泉</v>
          </cell>
          <cell r="BA156">
            <v>14</v>
          </cell>
          <cell r="BB156" t="str">
            <v>2025/6/6退回</v>
          </cell>
        </row>
        <row r="157">
          <cell r="C157" t="str">
            <v>黄晚娇</v>
          </cell>
          <cell r="D157" t="str">
            <v>直接</v>
          </cell>
          <cell r="E157" t="str">
            <v>蓝领</v>
          </cell>
          <cell r="F157" t="str">
            <v>生产制造部</v>
          </cell>
          <cell r="G157" t="str">
            <v>发泡</v>
          </cell>
          <cell r="H157" t="str">
            <v>发泡操作工</v>
          </cell>
        </row>
        <row r="157">
          <cell r="L157">
            <v>45801</v>
          </cell>
        </row>
        <row r="157">
          <cell r="Q157" t="str">
            <v>男</v>
          </cell>
          <cell r="R157" t="str">
            <v>汉</v>
          </cell>
          <cell r="S157" t="str">
            <v>群众</v>
          </cell>
          <cell r="T157" t="str">
            <v>否</v>
          </cell>
        </row>
        <row r="157">
          <cell r="V157" t="str">
            <v>1979-03-21</v>
          </cell>
          <cell r="W157">
            <v>46</v>
          </cell>
        </row>
        <row r="157">
          <cell r="AF157" t="str">
            <v>430522197903212889</v>
          </cell>
          <cell r="AG157">
            <v>18373314129</v>
          </cell>
        </row>
        <row r="157">
          <cell r="AX157" t="str">
            <v>劳务工</v>
          </cell>
          <cell r="AY157" t="str">
            <v>光华荣昌</v>
          </cell>
          <cell r="AZ157" t="str">
            <v>湘潭思泉</v>
          </cell>
          <cell r="BA157">
            <v>7</v>
          </cell>
          <cell r="BB157" t="str">
            <v>2025/6/10退回</v>
          </cell>
        </row>
        <row r="158">
          <cell r="C158" t="str">
            <v>颜俊杰</v>
          </cell>
          <cell r="D158" t="str">
            <v>直接</v>
          </cell>
          <cell r="E158" t="str">
            <v>蓝领</v>
          </cell>
          <cell r="F158" t="str">
            <v>生产制造部</v>
          </cell>
          <cell r="G158" t="str">
            <v>发泡</v>
          </cell>
          <cell r="H158" t="str">
            <v>发泡操作工</v>
          </cell>
        </row>
        <row r="158">
          <cell r="L158">
            <v>45805</v>
          </cell>
          <cell r="M158" t="str">
            <v>晚班</v>
          </cell>
        </row>
        <row r="158">
          <cell r="Q158" t="str">
            <v>男</v>
          </cell>
          <cell r="R158" t="str">
            <v>汉</v>
          </cell>
          <cell r="S158" t="str">
            <v>群众</v>
          </cell>
          <cell r="T158" t="str">
            <v>否</v>
          </cell>
        </row>
        <row r="158">
          <cell r="V158" t="str">
            <v>2006-07-13</v>
          </cell>
          <cell r="W158">
            <v>18</v>
          </cell>
        </row>
        <row r="158">
          <cell r="AF158" t="str">
            <v>430221200607130055</v>
          </cell>
          <cell r="AG158">
            <v>19573361675</v>
          </cell>
        </row>
        <row r="158">
          <cell r="AL158" t="str">
            <v>株洲市利口区龙门镇太湖村新塘组07号</v>
          </cell>
        </row>
        <row r="158">
          <cell r="AX158" t="str">
            <v>劳务工</v>
          </cell>
          <cell r="AY158" t="str">
            <v>光华荣昌</v>
          </cell>
          <cell r="AZ158" t="str">
            <v>德顺</v>
          </cell>
          <cell r="BA158">
            <v>3</v>
          </cell>
          <cell r="BB158" t="str">
            <v>2025/6/9离职</v>
          </cell>
        </row>
        <row r="159">
          <cell r="C159" t="str">
            <v>汤建惟</v>
          </cell>
          <cell r="D159" t="str">
            <v>直接</v>
          </cell>
          <cell r="E159" t="str">
            <v>蓝领</v>
          </cell>
          <cell r="F159" t="str">
            <v>生产制造部</v>
          </cell>
          <cell r="G159" t="str">
            <v>发泡</v>
          </cell>
          <cell r="H159" t="str">
            <v>发泡操作工</v>
          </cell>
        </row>
        <row r="159">
          <cell r="L159">
            <v>45799</v>
          </cell>
        </row>
        <row r="159">
          <cell r="Q159" t="str">
            <v>男</v>
          </cell>
          <cell r="R159" t="str">
            <v>汉</v>
          </cell>
          <cell r="S159" t="str">
            <v>群众</v>
          </cell>
          <cell r="T159" t="str">
            <v>否</v>
          </cell>
        </row>
        <row r="159">
          <cell r="V159" t="str">
            <v>1973-08-21</v>
          </cell>
          <cell r="W159">
            <v>51</v>
          </cell>
        </row>
        <row r="159">
          <cell r="AF159" t="str">
            <v>430211197308217815</v>
          </cell>
          <cell r="AG159">
            <v>13762269365</v>
          </cell>
        </row>
        <row r="159">
          <cell r="AX159" t="str">
            <v>劳务工</v>
          </cell>
          <cell r="AY159" t="str">
            <v>光华荣昌</v>
          </cell>
          <cell r="AZ159" t="str">
            <v>湘潭思泉</v>
          </cell>
          <cell r="BA159">
            <v>9</v>
          </cell>
          <cell r="BB159" t="str">
            <v>2025/6/11离职</v>
          </cell>
        </row>
        <row r="160">
          <cell r="C160" t="str">
            <v>伍星</v>
          </cell>
          <cell r="D160" t="str">
            <v>直接</v>
          </cell>
          <cell r="E160" t="str">
            <v>蓝领</v>
          </cell>
          <cell r="F160" t="str">
            <v>生产制造部</v>
          </cell>
          <cell r="G160" t="str">
            <v>发泡</v>
          </cell>
          <cell r="H160" t="str">
            <v>发泡操作工</v>
          </cell>
        </row>
        <row r="160">
          <cell r="L160">
            <v>45805</v>
          </cell>
        </row>
        <row r="160">
          <cell r="Q160" t="str">
            <v>男</v>
          </cell>
          <cell r="R160" t="str">
            <v>汉</v>
          </cell>
          <cell r="S160" t="str">
            <v>群众</v>
          </cell>
          <cell r="T160" t="str">
            <v>否</v>
          </cell>
        </row>
        <row r="160">
          <cell r="V160" t="str">
            <v>1977-93-12</v>
          </cell>
          <cell r="W160" t="e">
            <v>#VALUE!</v>
          </cell>
        </row>
        <row r="160">
          <cell r="AF160" t="str">
            <v>432823197793120511</v>
          </cell>
          <cell r="AG160">
            <v>13348637771</v>
          </cell>
        </row>
        <row r="160">
          <cell r="AX160" t="str">
            <v>劳务工</v>
          </cell>
          <cell r="AY160" t="str">
            <v>光华荣昌</v>
          </cell>
          <cell r="AZ160" t="str">
            <v>湖南诚展</v>
          </cell>
          <cell r="BA160">
            <v>3</v>
          </cell>
          <cell r="BB160" t="str">
            <v>2025/6/10离职</v>
          </cell>
        </row>
        <row r="162">
          <cell r="C162" t="str">
            <v>罗军灿</v>
          </cell>
          <cell r="D162" t="str">
            <v>直接</v>
          </cell>
          <cell r="E162" t="str">
            <v>蓝领</v>
          </cell>
          <cell r="F162" t="str">
            <v>生产制造部</v>
          </cell>
          <cell r="G162" t="str">
            <v>发泡</v>
          </cell>
          <cell r="H162" t="str">
            <v>发泡操作工</v>
          </cell>
        </row>
        <row r="162">
          <cell r="K162">
            <v>45809</v>
          </cell>
        </row>
        <row r="162">
          <cell r="Q162" t="str">
            <v>男</v>
          </cell>
          <cell r="R162" t="str">
            <v>汉</v>
          </cell>
          <cell r="S162" t="str">
            <v>群众</v>
          </cell>
          <cell r="T162" t="str">
            <v>否</v>
          </cell>
        </row>
        <row r="162">
          <cell r="V162" t="str">
            <v>1973-02-01</v>
          </cell>
          <cell r="W162">
            <v>52</v>
          </cell>
        </row>
        <row r="162">
          <cell r="AF162" t="str">
            <v>430203197302015016</v>
          </cell>
          <cell r="AG162" t="str">
            <v>17373284298</v>
          </cell>
        </row>
        <row r="162">
          <cell r="AL162" t="str">
            <v>湖南省株洲市石峰区沿河一村株洲钢厂宿舍</v>
          </cell>
        </row>
        <row r="162">
          <cell r="AX162" t="str">
            <v>劳务工</v>
          </cell>
          <cell r="AY162" t="str">
            <v>光华荣昌</v>
          </cell>
          <cell r="AZ162" t="str">
            <v>湘潭宏顺</v>
          </cell>
        </row>
        <row r="163">
          <cell r="C163" t="str">
            <v>刘红卫</v>
          </cell>
          <cell r="D163" t="str">
            <v>直接</v>
          </cell>
          <cell r="E163" t="str">
            <v>蓝领</v>
          </cell>
          <cell r="F163" t="str">
            <v>生产制造部</v>
          </cell>
          <cell r="G163" t="str">
            <v>发泡</v>
          </cell>
          <cell r="H163" t="str">
            <v>发泡操作工</v>
          </cell>
        </row>
        <row r="163">
          <cell r="K163">
            <v>45809</v>
          </cell>
        </row>
        <row r="163">
          <cell r="Q163" t="str">
            <v>女</v>
          </cell>
          <cell r="R163" t="str">
            <v>汉</v>
          </cell>
          <cell r="S163" t="str">
            <v>群众</v>
          </cell>
          <cell r="T163" t="str">
            <v>否</v>
          </cell>
        </row>
        <row r="163">
          <cell r="V163" t="str">
            <v>1966-09-05</v>
          </cell>
          <cell r="W163">
            <v>58</v>
          </cell>
        </row>
        <row r="163">
          <cell r="AF163" t="str">
            <v>430321196609055526</v>
          </cell>
          <cell r="AG163" t="str">
            <v>18374485136</v>
          </cell>
        </row>
        <row r="163">
          <cell r="AL163" t="str">
            <v>湖南省湘潭县射埠镇张公村张公组</v>
          </cell>
        </row>
        <row r="163">
          <cell r="AX163" t="str">
            <v>劳务工</v>
          </cell>
          <cell r="AY163" t="str">
            <v>光华荣昌</v>
          </cell>
          <cell r="AZ163" t="str">
            <v>湘潭宏顺</v>
          </cell>
        </row>
        <row r="164">
          <cell r="C164" t="str">
            <v>赖金龙</v>
          </cell>
          <cell r="D164" t="str">
            <v>直接</v>
          </cell>
          <cell r="E164" t="str">
            <v>蓝领</v>
          </cell>
          <cell r="F164" t="str">
            <v>生产制造部</v>
          </cell>
          <cell r="G164" t="str">
            <v>发泡</v>
          </cell>
          <cell r="H164" t="str">
            <v>发泡操作工</v>
          </cell>
        </row>
        <row r="164">
          <cell r="K164">
            <v>45809</v>
          </cell>
        </row>
        <row r="164">
          <cell r="Q164" t="str">
            <v>男</v>
          </cell>
          <cell r="R164" t="str">
            <v>汉</v>
          </cell>
          <cell r="S164" t="str">
            <v>群众</v>
          </cell>
          <cell r="T164" t="str">
            <v>否</v>
          </cell>
        </row>
        <row r="164">
          <cell r="V164" t="str">
            <v>1988-01-01</v>
          </cell>
          <cell r="W164">
            <v>37</v>
          </cell>
        </row>
        <row r="164">
          <cell r="AF164" t="str">
            <v>430321198801019014</v>
          </cell>
          <cell r="AG164" t="str">
            <v>16670731023</v>
          </cell>
        </row>
        <row r="164">
          <cell r="AL164" t="str">
            <v>湖南省湘潭县中路铺镇太平村三方湾村民组</v>
          </cell>
        </row>
        <row r="164">
          <cell r="AX164" t="str">
            <v>劳务工</v>
          </cell>
          <cell r="AY164" t="str">
            <v>光华荣昌</v>
          </cell>
          <cell r="AZ164" t="str">
            <v>湘潭宏顺</v>
          </cell>
        </row>
        <row r="165">
          <cell r="C165" t="str">
            <v>刘戚香</v>
          </cell>
          <cell r="D165" t="str">
            <v>直接</v>
          </cell>
          <cell r="E165" t="str">
            <v>蓝领</v>
          </cell>
          <cell r="F165" t="str">
            <v>生产制造部</v>
          </cell>
          <cell r="G165" t="str">
            <v>发泡</v>
          </cell>
          <cell r="H165" t="str">
            <v>发泡操作工</v>
          </cell>
        </row>
        <row r="165">
          <cell r="K165">
            <v>45809</v>
          </cell>
        </row>
        <row r="165">
          <cell r="Q165" t="str">
            <v>女</v>
          </cell>
          <cell r="R165" t="str">
            <v>汉</v>
          </cell>
          <cell r="S165" t="str">
            <v>群众</v>
          </cell>
          <cell r="T165" t="str">
            <v>否</v>
          </cell>
        </row>
        <row r="165">
          <cell r="V165" t="str">
            <v>1968-10-21</v>
          </cell>
          <cell r="W165">
            <v>56</v>
          </cell>
        </row>
        <row r="165">
          <cell r="AF165" t="str">
            <v>430321196810212765</v>
          </cell>
          <cell r="AG165" t="str">
            <v>18975267279</v>
          </cell>
        </row>
        <row r="165">
          <cell r="AL165" t="str">
            <v>湖南省湘潭县石潭镇甘露塘村分水组</v>
          </cell>
        </row>
        <row r="165">
          <cell r="AX165" t="str">
            <v>劳务工</v>
          </cell>
          <cell r="AY165" t="str">
            <v>光华荣昌</v>
          </cell>
          <cell r="AZ165" t="str">
            <v>湘潭宏顺</v>
          </cell>
        </row>
        <row r="166">
          <cell r="C166" t="str">
            <v>王启明</v>
          </cell>
          <cell r="D166" t="str">
            <v>直接</v>
          </cell>
          <cell r="E166" t="str">
            <v>蓝领</v>
          </cell>
          <cell r="F166" t="str">
            <v>生产制造部</v>
          </cell>
          <cell r="G166" t="str">
            <v>发泡</v>
          </cell>
          <cell r="H166" t="str">
            <v>发泡操作工</v>
          </cell>
        </row>
        <row r="166">
          <cell r="K166">
            <v>45809</v>
          </cell>
        </row>
        <row r="166">
          <cell r="Q166" t="str">
            <v>男</v>
          </cell>
          <cell r="R166" t="str">
            <v>汉</v>
          </cell>
          <cell r="S166" t="str">
            <v>群众</v>
          </cell>
          <cell r="T166" t="str">
            <v>否</v>
          </cell>
        </row>
        <row r="166">
          <cell r="V166" t="str">
            <v>1967-09-17</v>
          </cell>
          <cell r="W166">
            <v>57</v>
          </cell>
        </row>
        <row r="166">
          <cell r="AF166" t="str">
            <v>430321196709174557</v>
          </cell>
          <cell r="AG166" t="str">
            <v>15697321739</v>
          </cell>
        </row>
        <row r="166">
          <cell r="AL166" t="str">
            <v>湖南省湘潭县排头乡留田村黄龙村民组</v>
          </cell>
        </row>
        <row r="166">
          <cell r="AX166" t="str">
            <v>劳务工</v>
          </cell>
          <cell r="AY166" t="str">
            <v>光华荣昌</v>
          </cell>
          <cell r="AZ166" t="str">
            <v>湘潭宏顺</v>
          </cell>
        </row>
        <row r="167">
          <cell r="C167" t="str">
            <v>曾丽梅</v>
          </cell>
          <cell r="D167" t="str">
            <v>直接</v>
          </cell>
          <cell r="E167" t="str">
            <v>蓝领</v>
          </cell>
          <cell r="F167" t="str">
            <v>生产制造部</v>
          </cell>
          <cell r="G167" t="str">
            <v>发泡</v>
          </cell>
          <cell r="H167" t="str">
            <v>发泡操作工</v>
          </cell>
        </row>
        <row r="167">
          <cell r="K167">
            <v>45811</v>
          </cell>
        </row>
        <row r="167">
          <cell r="Q167" t="str">
            <v>女</v>
          </cell>
          <cell r="R167" t="str">
            <v>汉</v>
          </cell>
          <cell r="S167" t="str">
            <v>群众</v>
          </cell>
          <cell r="T167" t="str">
            <v>否</v>
          </cell>
        </row>
        <row r="167">
          <cell r="V167" t="str">
            <v>1974-04-18</v>
          </cell>
          <cell r="W167">
            <v>51</v>
          </cell>
        </row>
        <row r="167">
          <cell r="AF167" t="str">
            <v>432503197404180563</v>
          </cell>
          <cell r="AG167" t="str">
            <v>15173263836</v>
          </cell>
        </row>
        <row r="167">
          <cell r="AL167" t="str">
            <v>湖南省湘潭市岳塘区社建村26栋3单元701号</v>
          </cell>
        </row>
        <row r="167">
          <cell r="AX167" t="str">
            <v>劳务工</v>
          </cell>
          <cell r="AY167" t="str">
            <v>光华荣昌</v>
          </cell>
          <cell r="AZ167" t="str">
            <v>湘潭宏顺</v>
          </cell>
        </row>
        <row r="168">
          <cell r="C168" t="str">
            <v>谭桂平</v>
          </cell>
          <cell r="D168" t="str">
            <v>直接</v>
          </cell>
          <cell r="E168" t="str">
            <v>蓝领</v>
          </cell>
          <cell r="F168" t="str">
            <v>生产制造部</v>
          </cell>
          <cell r="G168" t="str">
            <v>发泡</v>
          </cell>
          <cell r="H168" t="str">
            <v>发泡操作工</v>
          </cell>
        </row>
        <row r="168">
          <cell r="K168">
            <v>45811</v>
          </cell>
        </row>
        <row r="168">
          <cell r="Q168" t="str">
            <v>男</v>
          </cell>
          <cell r="R168" t="str">
            <v>汉</v>
          </cell>
          <cell r="S168" t="str">
            <v>群众</v>
          </cell>
          <cell r="T168" t="str">
            <v>否</v>
          </cell>
        </row>
        <row r="168">
          <cell r="V168" t="str">
            <v>1971-01-08</v>
          </cell>
          <cell r="W168">
            <v>54</v>
          </cell>
        </row>
        <row r="168">
          <cell r="AF168" t="str">
            <v>430424197101084616</v>
          </cell>
          <cell r="AG168" t="str">
            <v>19184976730</v>
          </cell>
        </row>
        <row r="168">
          <cell r="AL168" t="str">
            <v>湖南省衡东县草市镇大对河村9组17号</v>
          </cell>
        </row>
        <row r="168">
          <cell r="AX168" t="str">
            <v>劳务工</v>
          </cell>
          <cell r="AY168" t="str">
            <v>光华荣昌</v>
          </cell>
          <cell r="AZ168" t="str">
            <v>湘潭宏顺</v>
          </cell>
        </row>
        <row r="169">
          <cell r="C169" t="str">
            <v>邹联忠</v>
          </cell>
          <cell r="D169" t="str">
            <v>直接</v>
          </cell>
          <cell r="E169" t="str">
            <v>蓝领</v>
          </cell>
          <cell r="F169" t="str">
            <v>生产制造部</v>
          </cell>
          <cell r="G169" t="str">
            <v>发泡</v>
          </cell>
          <cell r="H169" t="str">
            <v>发泡操作工</v>
          </cell>
        </row>
        <row r="169">
          <cell r="K169">
            <v>45811</v>
          </cell>
        </row>
        <row r="169">
          <cell r="Q169" t="str">
            <v>男</v>
          </cell>
          <cell r="R169" t="str">
            <v>汉</v>
          </cell>
          <cell r="S169" t="str">
            <v>群众</v>
          </cell>
          <cell r="T169" t="str">
            <v>否</v>
          </cell>
        </row>
        <row r="169">
          <cell r="V169" t="str">
            <v>1973-07-25</v>
          </cell>
          <cell r="W169">
            <v>51</v>
          </cell>
        </row>
        <row r="169">
          <cell r="AF169" t="str">
            <v>432524197307254614</v>
          </cell>
          <cell r="AG169" t="str">
            <v>18273835287</v>
          </cell>
        </row>
        <row r="169">
          <cell r="AL169" t="str">
            <v>湖南省新化县水车镇京竹村第六村民小组3号</v>
          </cell>
        </row>
        <row r="169">
          <cell r="AX169" t="str">
            <v>劳务工</v>
          </cell>
          <cell r="AY169" t="str">
            <v>光华荣昌</v>
          </cell>
          <cell r="AZ169" t="str">
            <v>湘潭宏顺</v>
          </cell>
        </row>
        <row r="170">
          <cell r="C170" t="str">
            <v>罗石连</v>
          </cell>
          <cell r="D170" t="str">
            <v>直接</v>
          </cell>
          <cell r="E170" t="str">
            <v>蓝领</v>
          </cell>
          <cell r="F170" t="str">
            <v>生产制造部</v>
          </cell>
          <cell r="G170" t="str">
            <v>发泡</v>
          </cell>
          <cell r="H170" t="str">
            <v>发泡操作工</v>
          </cell>
        </row>
        <row r="170">
          <cell r="K170">
            <v>45811</v>
          </cell>
        </row>
        <row r="170">
          <cell r="Q170" t="str">
            <v>女</v>
          </cell>
          <cell r="R170" t="str">
            <v>汉</v>
          </cell>
          <cell r="S170" t="str">
            <v>群众</v>
          </cell>
          <cell r="T170" t="str">
            <v>否</v>
          </cell>
        </row>
        <row r="170">
          <cell r="V170" t="str">
            <v>1973-10-22</v>
          </cell>
          <cell r="W170">
            <v>51</v>
          </cell>
        </row>
        <row r="170">
          <cell r="AF170" t="str">
            <v>432524197310224627</v>
          </cell>
          <cell r="AG170" t="str">
            <v>18874282701</v>
          </cell>
        </row>
        <row r="170">
          <cell r="AL170" t="str">
            <v>湖南省新化县水车镇京竹村第六村民小组3号</v>
          </cell>
        </row>
        <row r="170">
          <cell r="AX170" t="str">
            <v>劳务工</v>
          </cell>
          <cell r="AY170" t="str">
            <v>光华荣昌</v>
          </cell>
          <cell r="AZ170" t="str">
            <v>湘潭宏顺</v>
          </cell>
        </row>
        <row r="171">
          <cell r="C171" t="str">
            <v>黄翠兰</v>
          </cell>
          <cell r="D171" t="str">
            <v>直接</v>
          </cell>
          <cell r="E171" t="str">
            <v>蓝领</v>
          </cell>
          <cell r="F171" t="str">
            <v>生产制造部</v>
          </cell>
          <cell r="G171" t="str">
            <v>发泡</v>
          </cell>
          <cell r="H171" t="str">
            <v>发泡操作工</v>
          </cell>
        </row>
        <row r="171">
          <cell r="K171">
            <v>45811</v>
          </cell>
        </row>
        <row r="171">
          <cell r="Q171" t="str">
            <v>女</v>
          </cell>
          <cell r="R171" t="str">
            <v>汉</v>
          </cell>
          <cell r="S171" t="str">
            <v>群众</v>
          </cell>
          <cell r="T171" t="str">
            <v>否</v>
          </cell>
        </row>
        <row r="171">
          <cell r="V171" t="str">
            <v>1971-11-02</v>
          </cell>
          <cell r="W171">
            <v>53</v>
          </cell>
        </row>
        <row r="171">
          <cell r="AF171" t="str">
            <v>430321197111022684</v>
          </cell>
          <cell r="AG171" t="str">
            <v>17507323099</v>
          </cell>
        </row>
        <row r="171">
          <cell r="AL171" t="str">
            <v>湖南省湘潭县石潭镇坑山村广塘组</v>
          </cell>
        </row>
        <row r="171">
          <cell r="AX171" t="str">
            <v>劳务工</v>
          </cell>
          <cell r="AY171" t="str">
            <v>光华荣昌</v>
          </cell>
          <cell r="AZ171" t="str">
            <v>湘潭宏顺</v>
          </cell>
        </row>
        <row r="172">
          <cell r="C172" t="str">
            <v>文磊</v>
          </cell>
          <cell r="D172" t="str">
            <v>直接</v>
          </cell>
          <cell r="E172" t="str">
            <v>蓝领</v>
          </cell>
          <cell r="F172" t="str">
            <v>生产制造部</v>
          </cell>
          <cell r="G172" t="str">
            <v>发泡</v>
          </cell>
          <cell r="H172" t="str">
            <v>发泡操作工</v>
          </cell>
        </row>
        <row r="172">
          <cell r="K172">
            <v>45811</v>
          </cell>
        </row>
        <row r="172">
          <cell r="Q172" t="str">
            <v>男</v>
          </cell>
          <cell r="R172" t="str">
            <v>汉</v>
          </cell>
          <cell r="S172" t="str">
            <v>群众</v>
          </cell>
          <cell r="T172" t="str">
            <v>否</v>
          </cell>
        </row>
        <row r="172">
          <cell r="V172" t="str">
            <v>1988-08-30</v>
          </cell>
          <cell r="W172">
            <v>36</v>
          </cell>
        </row>
        <row r="172">
          <cell r="AF172" t="str">
            <v>430321198808307019</v>
          </cell>
          <cell r="AG172" t="str">
            <v>15873287790</v>
          </cell>
        </row>
        <row r="172">
          <cell r="AL172" t="str">
            <v>湖南省湘潭县河口镇古塘桥村又星塘组</v>
          </cell>
        </row>
        <row r="172">
          <cell r="AX172" t="str">
            <v>劳务工</v>
          </cell>
          <cell r="AY172" t="str">
            <v>光华荣昌</v>
          </cell>
          <cell r="AZ172" t="str">
            <v>湘潭宏顺</v>
          </cell>
        </row>
        <row r="173">
          <cell r="C173" t="str">
            <v>汤锦程</v>
          </cell>
          <cell r="D173" t="str">
            <v>直接</v>
          </cell>
          <cell r="E173" t="str">
            <v>蓝领</v>
          </cell>
          <cell r="F173" t="str">
            <v>生产制造部</v>
          </cell>
          <cell r="G173" t="str">
            <v>发泡</v>
          </cell>
          <cell r="H173" t="str">
            <v>发泡操作工</v>
          </cell>
        </row>
        <row r="173">
          <cell r="K173">
            <v>45813</v>
          </cell>
        </row>
        <row r="173">
          <cell r="M173" t="str">
            <v>白班</v>
          </cell>
        </row>
        <row r="173">
          <cell r="Q173" t="str">
            <v>男</v>
          </cell>
          <cell r="R173" t="str">
            <v>汉</v>
          </cell>
          <cell r="S173" t="str">
            <v>群众</v>
          </cell>
          <cell r="T173" t="str">
            <v>否</v>
          </cell>
        </row>
        <row r="173">
          <cell r="V173" t="str">
            <v>2007-09-27</v>
          </cell>
          <cell r="W173">
            <v>17</v>
          </cell>
        </row>
        <row r="173">
          <cell r="AF173" t="str">
            <v>430202200709270519</v>
          </cell>
          <cell r="AG173">
            <v>15367154316</v>
          </cell>
        </row>
        <row r="173">
          <cell r="AL173" t="str">
            <v>株洲市荷塘区桂花街道新桂村皂壳塘组016号附1号</v>
          </cell>
        </row>
        <row r="173">
          <cell r="AX173" t="str">
            <v>劳务工</v>
          </cell>
          <cell r="AY173" t="str">
            <v>光华荣昌</v>
          </cell>
          <cell r="AZ173" t="str">
            <v>德顺</v>
          </cell>
        </row>
        <row r="174">
          <cell r="C174" t="str">
            <v>杨涛</v>
          </cell>
          <cell r="D174" t="str">
            <v>直接</v>
          </cell>
          <cell r="E174" t="str">
            <v>蓝领</v>
          </cell>
          <cell r="F174" t="str">
            <v>生产制造部</v>
          </cell>
          <cell r="G174" t="str">
            <v>发泡</v>
          </cell>
          <cell r="H174" t="str">
            <v>发泡操作工</v>
          </cell>
        </row>
        <row r="174">
          <cell r="K174">
            <v>45814</v>
          </cell>
        </row>
        <row r="174">
          <cell r="M174" t="str">
            <v>晚班</v>
          </cell>
        </row>
        <row r="174">
          <cell r="Q174" t="str">
            <v>男</v>
          </cell>
          <cell r="R174" t="str">
            <v>汉</v>
          </cell>
          <cell r="S174" t="str">
            <v>群众</v>
          </cell>
          <cell r="T174" t="str">
            <v>否</v>
          </cell>
        </row>
        <row r="174">
          <cell r="V174" t="str">
            <v>1992-06-10</v>
          </cell>
          <cell r="W174">
            <v>33</v>
          </cell>
        </row>
        <row r="174">
          <cell r="AF174" t="str">
            <v>430204199206106116</v>
          </cell>
          <cell r="AG174">
            <v>15773386126</v>
          </cell>
        </row>
        <row r="174">
          <cell r="AL174" t="str">
            <v>株洲市天元区大湖塘二村5栋404号</v>
          </cell>
        </row>
        <row r="174">
          <cell r="AX174" t="str">
            <v>劳务工</v>
          </cell>
          <cell r="AY174" t="str">
            <v>光华荣昌</v>
          </cell>
          <cell r="AZ174" t="str">
            <v>德顺</v>
          </cell>
        </row>
        <row r="175">
          <cell r="C175" t="str">
            <v>王耀祖</v>
          </cell>
          <cell r="D175" t="str">
            <v>直接</v>
          </cell>
          <cell r="E175" t="str">
            <v>蓝领</v>
          </cell>
          <cell r="F175" t="str">
            <v>生产制造部</v>
          </cell>
          <cell r="G175" t="str">
            <v>发泡</v>
          </cell>
          <cell r="H175" t="str">
            <v>发泡操作工</v>
          </cell>
        </row>
        <row r="175">
          <cell r="K175">
            <v>45814</v>
          </cell>
        </row>
        <row r="175">
          <cell r="M175" t="str">
            <v>晚班</v>
          </cell>
        </row>
        <row r="175">
          <cell r="Q175" t="str">
            <v>男</v>
          </cell>
          <cell r="R175" t="str">
            <v>汉</v>
          </cell>
          <cell r="S175" t="str">
            <v>群众</v>
          </cell>
          <cell r="T175" t="str">
            <v>否</v>
          </cell>
        </row>
        <row r="175">
          <cell r="V175" t="str">
            <v>2005-11-08</v>
          </cell>
          <cell r="W175">
            <v>19</v>
          </cell>
        </row>
        <row r="175">
          <cell r="AF175" t="str">
            <v>430223200511080017</v>
          </cell>
          <cell r="AG175">
            <v>19330004418</v>
          </cell>
        </row>
        <row r="175">
          <cell r="AL175" t="str">
            <v>株洲市攸县谭桥街道苏洲村东方组东方003号</v>
          </cell>
        </row>
        <row r="175">
          <cell r="AX175" t="str">
            <v>劳务工</v>
          </cell>
          <cell r="AY175" t="str">
            <v>光华荣昌</v>
          </cell>
          <cell r="AZ175" t="str">
            <v>德顺</v>
          </cell>
        </row>
        <row r="176">
          <cell r="C176" t="str">
            <v>肖海燕</v>
          </cell>
          <cell r="D176" t="str">
            <v>直接</v>
          </cell>
          <cell r="E176" t="str">
            <v>蓝领</v>
          </cell>
          <cell r="F176" t="str">
            <v>生产制造部</v>
          </cell>
          <cell r="G176" t="str">
            <v>发泡</v>
          </cell>
          <cell r="H176" t="str">
            <v>发泡操作工</v>
          </cell>
        </row>
        <row r="176">
          <cell r="K176">
            <v>45814</v>
          </cell>
        </row>
        <row r="176">
          <cell r="M176" t="str">
            <v>晚班</v>
          </cell>
        </row>
        <row r="176">
          <cell r="Q176" t="str">
            <v>女</v>
          </cell>
          <cell r="R176" t="str">
            <v>汉</v>
          </cell>
          <cell r="S176" t="str">
            <v>群众</v>
          </cell>
          <cell r="T176" t="str">
            <v>否</v>
          </cell>
        </row>
        <row r="176">
          <cell r="V176" t="str">
            <v>1999-08-15</v>
          </cell>
          <cell r="W176">
            <v>25</v>
          </cell>
        </row>
        <row r="176">
          <cell r="AF176" t="str">
            <v>430281199908154529</v>
          </cell>
          <cell r="AG176">
            <v>13973310842</v>
          </cell>
        </row>
        <row r="176">
          <cell r="AL176" t="str">
            <v>醴陵市板杉乡东冲铺村新屋组22号</v>
          </cell>
        </row>
        <row r="176">
          <cell r="AX176" t="str">
            <v>劳务工</v>
          </cell>
          <cell r="AY176" t="str">
            <v>光华荣昌</v>
          </cell>
          <cell r="AZ176" t="str">
            <v>德顺</v>
          </cell>
        </row>
        <row r="177">
          <cell r="C177" t="str">
            <v>周惠林</v>
          </cell>
          <cell r="D177" t="str">
            <v>直接</v>
          </cell>
          <cell r="E177" t="str">
            <v>蓝领</v>
          </cell>
          <cell r="F177" t="str">
            <v>生产制造部</v>
          </cell>
          <cell r="G177" t="str">
            <v>发泡</v>
          </cell>
          <cell r="H177" t="str">
            <v>发泡操作工</v>
          </cell>
        </row>
        <row r="177">
          <cell r="K177">
            <v>45814</v>
          </cell>
        </row>
        <row r="177">
          <cell r="M177" t="str">
            <v>白班</v>
          </cell>
        </row>
        <row r="177">
          <cell r="Q177" t="str">
            <v>女</v>
          </cell>
          <cell r="R177" t="str">
            <v>汉</v>
          </cell>
          <cell r="S177" t="str">
            <v>群众</v>
          </cell>
          <cell r="T177" t="str">
            <v>否</v>
          </cell>
        </row>
        <row r="177">
          <cell r="V177" t="str">
            <v>1977-09-20</v>
          </cell>
          <cell r="W177">
            <v>47</v>
          </cell>
        </row>
        <row r="177">
          <cell r="AF177" t="str">
            <v>430211197709206025</v>
          </cell>
          <cell r="AG177">
            <v>19318358073</v>
          </cell>
        </row>
        <row r="177">
          <cell r="AL177" t="str">
            <v>株洲市石峰区云田乡镇五星社区龙家组</v>
          </cell>
        </row>
        <row r="177">
          <cell r="AX177" t="str">
            <v>劳务工</v>
          </cell>
          <cell r="AY177" t="str">
            <v>光华荣昌</v>
          </cell>
          <cell r="AZ177" t="str">
            <v>德顺</v>
          </cell>
        </row>
        <row r="178">
          <cell r="C178" t="str">
            <v>龙勇军</v>
          </cell>
          <cell r="D178" t="str">
            <v>直接</v>
          </cell>
          <cell r="E178" t="str">
            <v>蓝领</v>
          </cell>
          <cell r="F178" t="str">
            <v>生产制造部</v>
          </cell>
          <cell r="G178" t="str">
            <v>发泡</v>
          </cell>
          <cell r="H178" t="str">
            <v>发泡操作工</v>
          </cell>
        </row>
        <row r="178">
          <cell r="K178">
            <v>45814</v>
          </cell>
        </row>
        <row r="178">
          <cell r="M178" t="str">
            <v>白班</v>
          </cell>
        </row>
        <row r="178">
          <cell r="Q178" t="str">
            <v>男</v>
          </cell>
          <cell r="R178" t="str">
            <v>汉</v>
          </cell>
          <cell r="S178" t="str">
            <v>群众</v>
          </cell>
          <cell r="T178" t="str">
            <v>否</v>
          </cell>
        </row>
        <row r="178">
          <cell r="V178" t="str">
            <v>1976-06-26</v>
          </cell>
          <cell r="W178">
            <v>49</v>
          </cell>
        </row>
        <row r="178">
          <cell r="AF178" t="str">
            <v>430281197606266278</v>
          </cell>
          <cell r="AG178">
            <v>19330008578</v>
          </cell>
        </row>
        <row r="178">
          <cell r="AL178" t="str">
            <v>醴陵市军楚镇黄田村谭山组17号</v>
          </cell>
        </row>
        <row r="178">
          <cell r="AX178" t="str">
            <v>劳务工</v>
          </cell>
          <cell r="AY178" t="str">
            <v>光华荣昌</v>
          </cell>
          <cell r="AZ178" t="str">
            <v>德顺</v>
          </cell>
        </row>
        <row r="179">
          <cell r="C179" t="str">
            <v>罗志军</v>
          </cell>
          <cell r="D179" t="str">
            <v>直接</v>
          </cell>
          <cell r="E179" t="str">
            <v>蓝领</v>
          </cell>
          <cell r="F179" t="str">
            <v>生产制造部</v>
          </cell>
          <cell r="G179" t="str">
            <v>发泡</v>
          </cell>
          <cell r="H179" t="str">
            <v>发泡操作工</v>
          </cell>
        </row>
        <row r="179">
          <cell r="K179">
            <v>45814</v>
          </cell>
        </row>
        <row r="179">
          <cell r="M179" t="str">
            <v>白班</v>
          </cell>
        </row>
        <row r="179">
          <cell r="Q179" t="str">
            <v>男</v>
          </cell>
          <cell r="R179" t="str">
            <v>汉</v>
          </cell>
          <cell r="S179" t="str">
            <v>群众</v>
          </cell>
          <cell r="T179" t="str">
            <v>否</v>
          </cell>
        </row>
        <row r="179">
          <cell r="V179" t="str">
            <v>1972-02-05</v>
          </cell>
          <cell r="W179">
            <v>53</v>
          </cell>
        </row>
        <row r="179">
          <cell r="AF179" t="str">
            <v>430204197202052035</v>
          </cell>
          <cell r="AG179">
            <v>18932412493</v>
          </cell>
        </row>
        <row r="179">
          <cell r="AL179" t="str">
            <v>株洲市天元区金彩明天</v>
          </cell>
        </row>
        <row r="179">
          <cell r="AX179" t="str">
            <v>劳务工</v>
          </cell>
          <cell r="AY179" t="str">
            <v>光华荣昌</v>
          </cell>
          <cell r="AZ179" t="str">
            <v>德顺</v>
          </cell>
        </row>
        <row r="180">
          <cell r="C180" t="str">
            <v>黄槿喆</v>
          </cell>
          <cell r="D180" t="str">
            <v>直接</v>
          </cell>
          <cell r="E180" t="str">
            <v>蓝领</v>
          </cell>
          <cell r="F180" t="str">
            <v>生产制造部</v>
          </cell>
          <cell r="G180" t="str">
            <v>发泡</v>
          </cell>
          <cell r="H180" t="str">
            <v>发泡操作工</v>
          </cell>
        </row>
        <row r="180">
          <cell r="K180">
            <v>45812</v>
          </cell>
        </row>
        <row r="180">
          <cell r="Q180" t="str">
            <v>男</v>
          </cell>
          <cell r="R180" t="str">
            <v>汉</v>
          </cell>
          <cell r="S180" t="str">
            <v>群众</v>
          </cell>
          <cell r="T180" t="str">
            <v>否</v>
          </cell>
        </row>
        <row r="180">
          <cell r="V180" t="str">
            <v>2007-07-27</v>
          </cell>
          <cell r="W180">
            <v>17</v>
          </cell>
        </row>
        <row r="180">
          <cell r="AF180" t="str">
            <v>430202200707270574</v>
          </cell>
          <cell r="AG180">
            <v>19373325525</v>
          </cell>
        </row>
        <row r="180">
          <cell r="AX180" t="str">
            <v>劳务工</v>
          </cell>
          <cell r="AY180" t="str">
            <v>光华荣昌</v>
          </cell>
          <cell r="AZ180" t="str">
            <v>湘潭思泉</v>
          </cell>
        </row>
        <row r="181">
          <cell r="C181" t="str">
            <v>曾建伟</v>
          </cell>
          <cell r="D181" t="str">
            <v>直接</v>
          </cell>
          <cell r="E181" t="str">
            <v>蓝领</v>
          </cell>
          <cell r="F181" t="str">
            <v>生产制造部</v>
          </cell>
          <cell r="G181" t="str">
            <v>发泡</v>
          </cell>
          <cell r="H181" t="str">
            <v>发泡操作工</v>
          </cell>
        </row>
        <row r="181">
          <cell r="K181">
            <v>45812</v>
          </cell>
        </row>
        <row r="181">
          <cell r="Q181" t="str">
            <v>男</v>
          </cell>
          <cell r="R181" t="str">
            <v>汉</v>
          </cell>
          <cell r="S181" t="str">
            <v>群众</v>
          </cell>
          <cell r="T181" t="str">
            <v>否</v>
          </cell>
        </row>
        <row r="181">
          <cell r="V181" t="str">
            <v>1974-04-11</v>
          </cell>
          <cell r="W181">
            <v>51</v>
          </cell>
        </row>
        <row r="181">
          <cell r="AF181" t="str">
            <v>430221197404117139</v>
          </cell>
          <cell r="AG181">
            <v>13762355718</v>
          </cell>
        </row>
        <row r="181">
          <cell r="AX181" t="str">
            <v>劳务工</v>
          </cell>
          <cell r="AY181" t="str">
            <v>光华荣昌</v>
          </cell>
          <cell r="AZ181" t="str">
            <v>湘潭思泉</v>
          </cell>
        </row>
        <row r="182">
          <cell r="C182" t="str">
            <v>陶勇军</v>
          </cell>
          <cell r="D182" t="str">
            <v>直接</v>
          </cell>
          <cell r="E182" t="str">
            <v>蓝领</v>
          </cell>
          <cell r="F182" t="str">
            <v>生产制造部</v>
          </cell>
          <cell r="G182" t="str">
            <v>发泡</v>
          </cell>
          <cell r="H182" t="str">
            <v>发泡操作工</v>
          </cell>
        </row>
        <row r="182">
          <cell r="K182">
            <v>45810</v>
          </cell>
        </row>
        <row r="182">
          <cell r="Q182" t="str">
            <v>男</v>
          </cell>
          <cell r="R182" t="str">
            <v>汉</v>
          </cell>
          <cell r="S182" t="str">
            <v>群众</v>
          </cell>
          <cell r="T182" t="str">
            <v>否</v>
          </cell>
        </row>
        <row r="182">
          <cell r="V182" t="str">
            <v>1978-09-11</v>
          </cell>
          <cell r="W182">
            <v>46</v>
          </cell>
        </row>
        <row r="182">
          <cell r="AF182" t="str">
            <v>432930197809113693</v>
          </cell>
          <cell r="AG182">
            <v>19397794308</v>
          </cell>
        </row>
        <row r="182">
          <cell r="AX182" t="str">
            <v>劳务工</v>
          </cell>
          <cell r="AY182" t="str">
            <v>光华荣昌</v>
          </cell>
          <cell r="AZ182" t="str">
            <v>湖南诚展</v>
          </cell>
        </row>
        <row r="183">
          <cell r="C183" t="str">
            <v>熊二龙</v>
          </cell>
          <cell r="D183" t="str">
            <v>直接</v>
          </cell>
          <cell r="E183" t="str">
            <v>蓝领</v>
          </cell>
          <cell r="F183" t="str">
            <v>生产制造部</v>
          </cell>
          <cell r="G183" t="str">
            <v>发泡</v>
          </cell>
          <cell r="H183" t="str">
            <v>发泡操作工</v>
          </cell>
        </row>
        <row r="183">
          <cell r="K183">
            <v>45811</v>
          </cell>
        </row>
        <row r="183">
          <cell r="Q183" t="str">
            <v>男</v>
          </cell>
          <cell r="R183" t="str">
            <v>汉</v>
          </cell>
          <cell r="S183" t="str">
            <v>群众</v>
          </cell>
          <cell r="T183" t="str">
            <v>否</v>
          </cell>
        </row>
        <row r="183">
          <cell r="V183" t="str">
            <v>--</v>
          </cell>
          <cell r="W183" t="e">
            <v>#VALUE!</v>
          </cell>
        </row>
        <row r="183">
          <cell r="AG183">
            <v>13973343724</v>
          </cell>
        </row>
        <row r="183">
          <cell r="AX183" t="str">
            <v>劳务工</v>
          </cell>
          <cell r="AY183" t="str">
            <v>光华荣昌</v>
          </cell>
          <cell r="AZ183" t="str">
            <v>湖南诚展</v>
          </cell>
        </row>
        <row r="184">
          <cell r="C184" t="str">
            <v>诸葛啟发</v>
          </cell>
          <cell r="D184" t="str">
            <v>直接</v>
          </cell>
          <cell r="E184" t="str">
            <v>蓝领</v>
          </cell>
          <cell r="F184" t="str">
            <v>生产制造部</v>
          </cell>
          <cell r="G184" t="str">
            <v>发泡</v>
          </cell>
          <cell r="H184" t="str">
            <v>发泡操作工</v>
          </cell>
        </row>
        <row r="184">
          <cell r="K184">
            <v>45811</v>
          </cell>
        </row>
        <row r="184">
          <cell r="Q184" t="str">
            <v>男</v>
          </cell>
          <cell r="R184" t="str">
            <v>汉</v>
          </cell>
          <cell r="S184" t="str">
            <v>群众</v>
          </cell>
          <cell r="T184" t="str">
            <v>否</v>
          </cell>
        </row>
        <row r="184">
          <cell r="V184" t="str">
            <v>1974-08-20</v>
          </cell>
          <cell r="W184">
            <v>50</v>
          </cell>
        </row>
        <row r="184">
          <cell r="AF184" t="str">
            <v>450322197408200031</v>
          </cell>
          <cell r="AG184">
            <v>16607418065</v>
          </cell>
          <cell r="AH184">
            <v>18973359584</v>
          </cell>
        </row>
        <row r="184">
          <cell r="AL184" t="str">
            <v>株洲市荷塘区</v>
          </cell>
        </row>
        <row r="184">
          <cell r="AX184" t="str">
            <v>劳务工</v>
          </cell>
          <cell r="AY184" t="str">
            <v>光华荣昌</v>
          </cell>
          <cell r="AZ184" t="str">
            <v>湖南诚展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25.5（初版）"/>
      <sheetName val="小时工"/>
      <sheetName val="Sheet1"/>
      <sheetName val="25.5月定稿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5月份餐补天数</v>
          </cell>
          <cell r="U3" t="str">
            <v>5月加班餐补天数</v>
          </cell>
          <cell r="V3" t="str">
            <v>餐费</v>
          </cell>
          <cell r="W3" t="str">
            <v>备注</v>
          </cell>
          <cell r="X3" t="str">
            <v>5月绩效得分</v>
          </cell>
          <cell r="Y3" t="str">
            <v>绩效金额</v>
          </cell>
        </row>
        <row r="3">
          <cell r="AB3" t="str">
            <v>工资表人员</v>
          </cell>
          <cell r="AC3" t="str">
            <v>5月月报</v>
          </cell>
          <cell r="AD3" t="str">
            <v>社保明细</v>
          </cell>
          <cell r="AE3" t="str">
            <v>发泡工资表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19</v>
          </cell>
          <cell r="F4">
            <v>24</v>
          </cell>
        </row>
        <row r="4">
          <cell r="I4">
            <v>1</v>
          </cell>
        </row>
        <row r="4">
          <cell r="P4">
            <v>2</v>
          </cell>
        </row>
        <row r="4">
          <cell r="S4">
            <v>5</v>
          </cell>
          <cell r="T4">
            <v>24</v>
          </cell>
        </row>
        <row r="4">
          <cell r="V4">
            <v>288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  <cell r="AC4" t="str">
            <v>卢中华</v>
          </cell>
          <cell r="AD4" t="str">
            <v>卢中华</v>
          </cell>
          <cell r="AE4" t="e">
            <v>#N/A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19</v>
          </cell>
          <cell r="F5">
            <v>19</v>
          </cell>
        </row>
        <row r="5">
          <cell r="H5">
            <v>7</v>
          </cell>
        </row>
        <row r="5">
          <cell r="T5">
            <v>12</v>
          </cell>
          <cell r="U5">
            <v>2</v>
          </cell>
          <cell r="V5">
            <v>160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  <cell r="AC5" t="str">
            <v>曾琼</v>
          </cell>
          <cell r="AD5" t="str">
            <v>曾琼</v>
          </cell>
          <cell r="AE5" t="e">
            <v>#N/A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19</v>
          </cell>
          <cell r="F6">
            <v>19</v>
          </cell>
        </row>
        <row r="6">
          <cell r="M6">
            <v>5</v>
          </cell>
        </row>
        <row r="6">
          <cell r="P6">
            <v>2</v>
          </cell>
        </row>
        <row r="6">
          <cell r="T6">
            <v>19</v>
          </cell>
        </row>
        <row r="6">
          <cell r="V6">
            <v>228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  <cell r="AC6" t="str">
            <v>陈子豪</v>
          </cell>
          <cell r="AD6" t="str">
            <v>陈子豪</v>
          </cell>
          <cell r="AE6" t="e">
            <v>#N/A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24</v>
          </cell>
          <cell r="F7">
            <v>26.5</v>
          </cell>
        </row>
        <row r="7">
          <cell r="T7">
            <v>26</v>
          </cell>
        </row>
        <row r="7">
          <cell r="V7">
            <v>312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  <cell r="AC7" t="str">
            <v>黄清梅</v>
          </cell>
          <cell r="AD7" t="str">
            <v>黄清梅</v>
          </cell>
          <cell r="AE7" t="e">
            <v>#N/A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19</v>
          </cell>
          <cell r="F8">
            <v>19</v>
          </cell>
        </row>
        <row r="8">
          <cell r="S8">
            <v>2.5</v>
          </cell>
          <cell r="T8">
            <v>19</v>
          </cell>
        </row>
        <row r="8">
          <cell r="V8">
            <v>228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  <cell r="AC8" t="str">
            <v>李开阳</v>
          </cell>
          <cell r="AD8" t="str">
            <v>李开阳</v>
          </cell>
          <cell r="AE8" t="e">
            <v>#N/A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19</v>
          </cell>
          <cell r="F9">
            <v>19</v>
          </cell>
        </row>
        <row r="9">
          <cell r="T9">
            <v>19</v>
          </cell>
        </row>
        <row r="9">
          <cell r="V9">
            <v>228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  <cell r="AC9" t="str">
            <v>刘心</v>
          </cell>
          <cell r="AD9" t="str">
            <v>刘心</v>
          </cell>
          <cell r="AE9" t="e">
            <v>#N/A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19</v>
          </cell>
          <cell r="F10">
            <v>13</v>
          </cell>
        </row>
        <row r="10">
          <cell r="L10">
            <v>6</v>
          </cell>
        </row>
        <row r="10">
          <cell r="T10">
            <v>13</v>
          </cell>
        </row>
        <row r="10">
          <cell r="V10">
            <v>156</v>
          </cell>
        </row>
        <row r="10">
          <cell r="Z10" t="str">
            <v>5.6-5.13病假6天</v>
          </cell>
          <cell r="AA10" t="str">
            <v>易兰</v>
          </cell>
          <cell r="AB10" t="str">
            <v>易兰</v>
          </cell>
          <cell r="AC10" t="str">
            <v>易兰</v>
          </cell>
          <cell r="AD10" t="str">
            <v>易兰</v>
          </cell>
          <cell r="AE10" t="e">
            <v>#N/A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19</v>
          </cell>
          <cell r="F11">
            <v>19</v>
          </cell>
        </row>
        <row r="11">
          <cell r="M11">
            <v>2</v>
          </cell>
        </row>
        <row r="11">
          <cell r="T11">
            <v>19</v>
          </cell>
        </row>
        <row r="11">
          <cell r="V11">
            <v>228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  <cell r="AC11" t="str">
            <v>肖玲</v>
          </cell>
          <cell r="AD11" t="str">
            <v>肖玲</v>
          </cell>
          <cell r="AE11" t="e">
            <v>#N/A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19</v>
          </cell>
          <cell r="F12">
            <v>23</v>
          </cell>
        </row>
        <row r="12">
          <cell r="M12">
            <v>3</v>
          </cell>
        </row>
        <row r="12">
          <cell r="P12">
            <v>1</v>
          </cell>
        </row>
        <row r="12">
          <cell r="S12">
            <v>4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  <cell r="AC12" t="str">
            <v>伍赤诚</v>
          </cell>
          <cell r="AD12" t="str">
            <v>伍赤诚</v>
          </cell>
          <cell r="AE12" t="e">
            <v>#N/A</v>
          </cell>
        </row>
        <row r="13">
          <cell r="B13" t="str">
            <v>贺王瑜</v>
          </cell>
          <cell r="C13" t="str">
            <v>质量管理</v>
          </cell>
          <cell r="D13">
            <v>41573</v>
          </cell>
          <cell r="E13">
            <v>21</v>
          </cell>
          <cell r="F13">
            <v>21</v>
          </cell>
        </row>
        <row r="13">
          <cell r="H13">
            <v>1.35</v>
          </cell>
        </row>
        <row r="13">
          <cell r="T13">
            <v>20</v>
          </cell>
          <cell r="U13">
            <v>3</v>
          </cell>
          <cell r="V13">
            <v>264</v>
          </cell>
        </row>
        <row r="13">
          <cell r="X13">
            <v>91</v>
          </cell>
          <cell r="Y13">
            <v>273</v>
          </cell>
          <cell r="Z13">
            <v>0</v>
          </cell>
          <cell r="AA13" t="str">
            <v>贺王瑜</v>
          </cell>
          <cell r="AB13" t="str">
            <v>贺王瑜</v>
          </cell>
          <cell r="AC13" t="str">
            <v>贺王瑜</v>
          </cell>
          <cell r="AD13" t="str">
            <v>贺王瑜</v>
          </cell>
          <cell r="AE13" t="e">
            <v>#N/A</v>
          </cell>
        </row>
        <row r="14">
          <cell r="B14" t="str">
            <v>彭健</v>
          </cell>
          <cell r="C14" t="str">
            <v>质量管理</v>
          </cell>
          <cell r="D14">
            <v>41701</v>
          </cell>
          <cell r="E14">
            <v>26</v>
          </cell>
          <cell r="F14">
            <v>27</v>
          </cell>
        </row>
        <row r="14">
          <cell r="K14">
            <v>1</v>
          </cell>
        </row>
        <row r="14">
          <cell r="T14">
            <v>27</v>
          </cell>
          <cell r="U14">
            <v>27</v>
          </cell>
          <cell r="V14">
            <v>540</v>
          </cell>
        </row>
        <row r="14">
          <cell r="X14">
            <v>79</v>
          </cell>
          <cell r="Y14">
            <v>237</v>
          </cell>
          <cell r="Z14" t="str">
            <v>5.25事假1天</v>
          </cell>
          <cell r="AA14" t="str">
            <v>彭健</v>
          </cell>
          <cell r="AB14" t="str">
            <v>彭健</v>
          </cell>
          <cell r="AC14" t="str">
            <v>彭健</v>
          </cell>
          <cell r="AD14" t="str">
            <v>彭健</v>
          </cell>
          <cell r="AE14" t="str">
            <v>彭健</v>
          </cell>
        </row>
        <row r="15">
          <cell r="B15" t="str">
            <v>李需</v>
          </cell>
          <cell r="C15" t="str">
            <v>质量管理</v>
          </cell>
          <cell r="D15">
            <v>45591</v>
          </cell>
          <cell r="E15">
            <v>26</v>
          </cell>
          <cell r="F15">
            <v>29</v>
          </cell>
        </row>
        <row r="15">
          <cell r="P15">
            <v>1</v>
          </cell>
        </row>
        <row r="15">
          <cell r="T15">
            <v>29</v>
          </cell>
          <cell r="U15">
            <v>28</v>
          </cell>
          <cell r="V15">
            <v>572</v>
          </cell>
        </row>
        <row r="15">
          <cell r="X15">
            <v>88</v>
          </cell>
          <cell r="Y15">
            <v>264</v>
          </cell>
          <cell r="Z15">
            <v>0</v>
          </cell>
          <cell r="AA15" t="str">
            <v>李需</v>
          </cell>
          <cell r="AB15" t="str">
            <v>李需</v>
          </cell>
          <cell r="AC15" t="str">
            <v>李需</v>
          </cell>
          <cell r="AD15" t="str">
            <v>李需</v>
          </cell>
          <cell r="AE15" t="e">
            <v>#N/A</v>
          </cell>
        </row>
        <row r="16">
          <cell r="B16" t="str">
            <v>袁登宇</v>
          </cell>
          <cell r="C16" t="str">
            <v>发泡</v>
          </cell>
          <cell r="D16">
            <v>45722</v>
          </cell>
          <cell r="E16">
            <v>26</v>
          </cell>
          <cell r="F16">
            <v>28</v>
          </cell>
        </row>
        <row r="16">
          <cell r="P16">
            <v>1</v>
          </cell>
        </row>
        <row r="16">
          <cell r="T16">
            <v>28</v>
          </cell>
          <cell r="U16">
            <v>28</v>
          </cell>
          <cell r="V16">
            <v>560</v>
          </cell>
          <cell r="W16" t="str">
            <v>2025/6/13离职</v>
          </cell>
          <cell r="X16">
            <v>87</v>
          </cell>
          <cell r="Y16">
            <v>261</v>
          </cell>
          <cell r="Z16">
            <v>0</v>
          </cell>
          <cell r="AA16" t="str">
            <v>袁登宇</v>
          </cell>
          <cell r="AB16" t="str">
            <v>袁登宇</v>
          </cell>
          <cell r="AC16" t="str">
            <v>袁登宇</v>
          </cell>
          <cell r="AD16" t="str">
            <v>袁登宇</v>
          </cell>
          <cell r="AE16" t="str">
            <v>袁登宇</v>
          </cell>
        </row>
        <row r="17">
          <cell r="B17" t="str">
            <v>马凤</v>
          </cell>
          <cell r="C17" t="str">
            <v>发泡</v>
          </cell>
          <cell r="D17">
            <v>45705</v>
          </cell>
          <cell r="E17">
            <v>26</v>
          </cell>
          <cell r="F17">
            <v>28</v>
          </cell>
        </row>
        <row r="17">
          <cell r="T17">
            <v>28</v>
          </cell>
          <cell r="U17">
            <v>28</v>
          </cell>
          <cell r="V17">
            <v>560</v>
          </cell>
        </row>
        <row r="17">
          <cell r="X17">
            <v>88</v>
          </cell>
          <cell r="Y17">
            <v>264</v>
          </cell>
          <cell r="Z17">
            <v>0</v>
          </cell>
          <cell r="AA17" t="str">
            <v>马凤</v>
          </cell>
          <cell r="AB17" t="str">
            <v>马凤</v>
          </cell>
          <cell r="AC17" t="str">
            <v>马凤</v>
          </cell>
          <cell r="AD17" t="str">
            <v>马凤</v>
          </cell>
          <cell r="AE17" t="str">
            <v>马凤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19</v>
          </cell>
          <cell r="F18">
            <v>22</v>
          </cell>
        </row>
        <row r="18">
          <cell r="I18">
            <v>4</v>
          </cell>
        </row>
        <row r="18">
          <cell r="S18">
            <v>3</v>
          </cell>
          <cell r="T18">
            <v>22</v>
          </cell>
          <cell r="U18">
            <v>4</v>
          </cell>
          <cell r="V18">
            <v>296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  <cell r="AC18" t="str">
            <v>赵五祥</v>
          </cell>
          <cell r="AD18" t="str">
            <v>赵五祥</v>
          </cell>
          <cell r="AE18" t="e">
            <v>#N/A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20</v>
          </cell>
          <cell r="F19">
            <v>20</v>
          </cell>
        </row>
        <row r="19">
          <cell r="T19">
            <v>20</v>
          </cell>
          <cell r="U19">
            <v>0</v>
          </cell>
          <cell r="V19">
            <v>240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  <cell r="AC19" t="str">
            <v>文洪亮</v>
          </cell>
          <cell r="AD19" t="str">
            <v>文洪亮</v>
          </cell>
          <cell r="AE19" t="e">
            <v>#N/A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28</v>
          </cell>
        </row>
        <row r="20">
          <cell r="T20">
            <v>28</v>
          </cell>
          <cell r="U20">
            <v>28</v>
          </cell>
          <cell r="V20">
            <v>560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  <cell r="AC20" t="str">
            <v>李松辉</v>
          </cell>
          <cell r="AD20" t="str">
            <v>李松辉</v>
          </cell>
          <cell r="AE20" t="e">
            <v>#N/A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28</v>
          </cell>
        </row>
        <row r="21">
          <cell r="T21">
            <v>28</v>
          </cell>
          <cell r="U21">
            <v>28</v>
          </cell>
          <cell r="V21">
            <v>560</v>
          </cell>
        </row>
        <row r="21">
          <cell r="Z21">
            <v>0</v>
          </cell>
          <cell r="AA21" t="str">
            <v>黄龙</v>
          </cell>
          <cell r="AB21" t="str">
            <v>黄龙</v>
          </cell>
          <cell r="AC21" t="str">
            <v>黄龙</v>
          </cell>
          <cell r="AD21" t="str">
            <v>黄龙</v>
          </cell>
          <cell r="AE21" t="e">
            <v>#N/A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20</v>
          </cell>
          <cell r="F22">
            <v>20</v>
          </cell>
        </row>
        <row r="22">
          <cell r="T22">
            <v>20</v>
          </cell>
          <cell r="U22">
            <v>0</v>
          </cell>
          <cell r="V22">
            <v>240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  <cell r="AC22" t="str">
            <v>谭建文</v>
          </cell>
          <cell r="AD22" t="str">
            <v>谭建文</v>
          </cell>
          <cell r="AE22" t="e">
            <v>#N/A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19</v>
          </cell>
          <cell r="F23">
            <v>20</v>
          </cell>
        </row>
        <row r="23">
          <cell r="P23">
            <v>1</v>
          </cell>
        </row>
        <row r="23">
          <cell r="S23">
            <v>1</v>
          </cell>
          <cell r="T23">
            <v>20</v>
          </cell>
        </row>
        <row r="23">
          <cell r="V23">
            <v>240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  <cell r="AC23" t="str">
            <v>李晶</v>
          </cell>
          <cell r="AD23" t="str">
            <v>李晶</v>
          </cell>
          <cell r="AE23" t="e">
            <v>#N/A</v>
          </cell>
        </row>
        <row r="24">
          <cell r="B24" t="str">
            <v>谭丽平</v>
          </cell>
          <cell r="C24" t="str">
            <v>QAD</v>
          </cell>
          <cell r="D24">
            <v>45714</v>
          </cell>
          <cell r="E24">
            <v>19</v>
          </cell>
          <cell r="F24">
            <v>21</v>
          </cell>
        </row>
        <row r="24">
          <cell r="S24">
            <v>2</v>
          </cell>
          <cell r="T24">
            <v>21</v>
          </cell>
        </row>
        <row r="24">
          <cell r="V24">
            <v>252</v>
          </cell>
        </row>
        <row r="24">
          <cell r="Z24">
            <v>0</v>
          </cell>
          <cell r="AA24" t="str">
            <v>谭丽平</v>
          </cell>
          <cell r="AB24" t="str">
            <v>谭丽平</v>
          </cell>
          <cell r="AC24" t="str">
            <v>谭丽平</v>
          </cell>
          <cell r="AD24" t="e">
            <v>#N/A</v>
          </cell>
          <cell r="AE24" t="e">
            <v>#N/A</v>
          </cell>
        </row>
        <row r="25">
          <cell r="B25" t="str">
            <v>齐承平</v>
          </cell>
          <cell r="C25" t="str">
            <v>生产制造</v>
          </cell>
          <cell r="D25">
            <v>42017</v>
          </cell>
          <cell r="E25">
            <v>19</v>
          </cell>
          <cell r="F25">
            <v>20</v>
          </cell>
        </row>
        <row r="25">
          <cell r="P25">
            <v>1</v>
          </cell>
        </row>
        <row r="25">
          <cell r="S25">
            <v>1</v>
          </cell>
          <cell r="T25">
            <v>20</v>
          </cell>
        </row>
        <row r="25">
          <cell r="V25">
            <v>240</v>
          </cell>
        </row>
        <row r="25">
          <cell r="Z25">
            <v>0</v>
          </cell>
          <cell r="AA25" t="str">
            <v>齐承平</v>
          </cell>
          <cell r="AB25" t="str">
            <v>齐承平</v>
          </cell>
          <cell r="AC25" t="str">
            <v>齐承平</v>
          </cell>
          <cell r="AD25" t="str">
            <v>齐承平</v>
          </cell>
          <cell r="AE25" t="e">
            <v>#N/A</v>
          </cell>
        </row>
        <row r="26">
          <cell r="B26" t="str">
            <v>刘文向</v>
          </cell>
          <cell r="C26" t="str">
            <v>生产制造</v>
          </cell>
          <cell r="D26">
            <v>44765</v>
          </cell>
          <cell r="E26">
            <v>19</v>
          </cell>
          <cell r="F26">
            <v>19.5</v>
          </cell>
        </row>
        <row r="26">
          <cell r="S26">
            <v>0.5</v>
          </cell>
          <cell r="T26">
            <v>19</v>
          </cell>
        </row>
        <row r="26">
          <cell r="V26">
            <v>228</v>
          </cell>
        </row>
        <row r="26">
          <cell r="Z26">
            <v>0</v>
          </cell>
          <cell r="AA26" t="str">
            <v>刘文向</v>
          </cell>
          <cell r="AB26" t="str">
            <v>刘文向</v>
          </cell>
          <cell r="AC26" t="str">
            <v>刘文向</v>
          </cell>
          <cell r="AD26" t="str">
            <v>刘文向</v>
          </cell>
          <cell r="AE26" t="e">
            <v>#N/A</v>
          </cell>
        </row>
        <row r="27">
          <cell r="B27" t="str">
            <v>谭海波</v>
          </cell>
          <cell r="C27" t="str">
            <v>物料管理</v>
          </cell>
          <cell r="D27">
            <v>45602</v>
          </cell>
          <cell r="E27">
            <v>19</v>
          </cell>
          <cell r="F27">
            <v>19</v>
          </cell>
        </row>
        <row r="27">
          <cell r="H27">
            <v>2</v>
          </cell>
        </row>
        <row r="27">
          <cell r="S27">
            <v>1.25</v>
          </cell>
          <cell r="T27">
            <v>19</v>
          </cell>
        </row>
        <row r="27">
          <cell r="V27">
            <v>228</v>
          </cell>
        </row>
        <row r="27">
          <cell r="Z27">
            <v>0</v>
          </cell>
          <cell r="AA27" t="str">
            <v>谭海波</v>
          </cell>
          <cell r="AB27" t="str">
            <v>谭海波</v>
          </cell>
          <cell r="AC27" t="str">
            <v>谭海波</v>
          </cell>
          <cell r="AD27" t="str">
            <v>谭海波</v>
          </cell>
          <cell r="AE27" t="e">
            <v>#N/A</v>
          </cell>
        </row>
        <row r="28">
          <cell r="B28" t="str">
            <v>殷胜</v>
          </cell>
          <cell r="C28" t="str">
            <v>物料管理</v>
          </cell>
          <cell r="D28">
            <v>41492</v>
          </cell>
          <cell r="E28">
            <v>24</v>
          </cell>
          <cell r="F28">
            <v>24.5</v>
          </cell>
        </row>
        <row r="28">
          <cell r="P28">
            <v>2</v>
          </cell>
        </row>
        <row r="28">
          <cell r="R28">
            <v>0</v>
          </cell>
          <cell r="S28">
            <v>4</v>
          </cell>
          <cell r="T28">
            <v>24</v>
          </cell>
          <cell r="U28">
            <v>0</v>
          </cell>
          <cell r="V28">
            <v>288</v>
          </cell>
        </row>
        <row r="28">
          <cell r="Z28">
            <v>0</v>
          </cell>
          <cell r="AA28" t="str">
            <v>殷胜</v>
          </cell>
          <cell r="AB28" t="str">
            <v>殷胜</v>
          </cell>
          <cell r="AC28" t="str">
            <v>殷胜</v>
          </cell>
          <cell r="AD28" t="str">
            <v>殷胜</v>
          </cell>
          <cell r="AE28" t="e">
            <v>#N/A</v>
          </cell>
        </row>
        <row r="29">
          <cell r="B29" t="str">
            <v>邹彬彬</v>
          </cell>
          <cell r="C29" t="str">
            <v>物料管理</v>
          </cell>
          <cell r="D29">
            <v>45708</v>
          </cell>
          <cell r="E29">
            <v>24</v>
          </cell>
          <cell r="F29">
            <v>26</v>
          </cell>
        </row>
        <row r="29">
          <cell r="R29">
            <v>12</v>
          </cell>
          <cell r="S29">
            <v>20</v>
          </cell>
          <cell r="T29">
            <v>26</v>
          </cell>
          <cell r="U29">
            <v>26</v>
          </cell>
          <cell r="V29">
            <v>520</v>
          </cell>
        </row>
        <row r="29">
          <cell r="Z29">
            <v>0</v>
          </cell>
          <cell r="AA29" t="str">
            <v>邹彬彬</v>
          </cell>
          <cell r="AB29" t="str">
            <v>邹彬彬</v>
          </cell>
          <cell r="AC29" t="str">
            <v>邹彬彬</v>
          </cell>
          <cell r="AD29" t="e">
            <v>#N/A</v>
          </cell>
          <cell r="AE29" t="e">
            <v>#N/A</v>
          </cell>
        </row>
        <row r="30">
          <cell r="B30" t="str">
            <v>李春华</v>
          </cell>
          <cell r="C30" t="str">
            <v>物料管理</v>
          </cell>
          <cell r="D30">
            <v>45722</v>
          </cell>
          <cell r="E30">
            <v>24</v>
          </cell>
          <cell r="F30">
            <v>29</v>
          </cell>
        </row>
        <row r="30">
          <cell r="R30">
            <v>12</v>
          </cell>
          <cell r="S30">
            <v>50</v>
          </cell>
          <cell r="T30">
            <v>29</v>
          </cell>
          <cell r="U30">
            <v>29</v>
          </cell>
          <cell r="V30">
            <v>580</v>
          </cell>
        </row>
        <row r="30">
          <cell r="Z30">
            <v>0</v>
          </cell>
          <cell r="AA30" t="str">
            <v>李春华</v>
          </cell>
          <cell r="AB30" t="str">
            <v>李春华</v>
          </cell>
          <cell r="AC30" t="str">
            <v>李春华</v>
          </cell>
          <cell r="AD30" t="str">
            <v>李春华</v>
          </cell>
          <cell r="AE30" t="e">
            <v>#N/A</v>
          </cell>
        </row>
        <row r="31">
          <cell r="B31" t="str">
            <v>郭佳</v>
          </cell>
          <cell r="C31" t="str">
            <v>物料管理</v>
          </cell>
          <cell r="D31">
            <v>45732</v>
          </cell>
          <cell r="E31">
            <v>24</v>
          </cell>
          <cell r="F31">
            <v>24.5</v>
          </cell>
        </row>
        <row r="31">
          <cell r="P31">
            <v>2</v>
          </cell>
        </row>
        <row r="31">
          <cell r="R31">
            <v>0</v>
          </cell>
          <cell r="S31">
            <v>4</v>
          </cell>
          <cell r="T31">
            <v>24</v>
          </cell>
          <cell r="U31">
            <v>0</v>
          </cell>
          <cell r="V31">
            <v>288</v>
          </cell>
        </row>
        <row r="31">
          <cell r="Z31">
            <v>0</v>
          </cell>
          <cell r="AA31" t="str">
            <v>郭佳</v>
          </cell>
          <cell r="AB31" t="str">
            <v>郭佳</v>
          </cell>
          <cell r="AC31" t="str">
            <v>郭佳</v>
          </cell>
          <cell r="AD31" t="str">
            <v>郭佳</v>
          </cell>
          <cell r="AE31" t="e">
            <v>#N/A</v>
          </cell>
        </row>
        <row r="32">
          <cell r="B32" t="str">
            <v>高贤勇</v>
          </cell>
          <cell r="C32" t="str">
            <v>成品管理</v>
          </cell>
          <cell r="D32">
            <v>43642</v>
          </cell>
          <cell r="E32">
            <v>24</v>
          </cell>
          <cell r="F32">
            <v>25.5</v>
          </cell>
        </row>
        <row r="32">
          <cell r="P32">
            <v>2</v>
          </cell>
        </row>
        <row r="32">
          <cell r="R32">
            <v>10</v>
          </cell>
          <cell r="S32">
            <v>15</v>
          </cell>
          <cell r="T32">
            <v>25</v>
          </cell>
          <cell r="U32">
            <v>16</v>
          </cell>
          <cell r="V32">
            <v>428</v>
          </cell>
        </row>
        <row r="32">
          <cell r="Z32">
            <v>0</v>
          </cell>
          <cell r="AA32" t="str">
            <v>高贤勇</v>
          </cell>
          <cell r="AB32" t="str">
            <v>高贤勇</v>
          </cell>
          <cell r="AC32" t="str">
            <v>高贤勇</v>
          </cell>
          <cell r="AD32" t="str">
            <v>高贤勇</v>
          </cell>
          <cell r="AE32" t="e">
            <v>#N/A</v>
          </cell>
        </row>
        <row r="33">
          <cell r="B33" t="str">
            <v>贺楚平</v>
          </cell>
          <cell r="C33" t="str">
            <v>成品管理</v>
          </cell>
          <cell r="D33">
            <v>44760</v>
          </cell>
          <cell r="E33">
            <v>24</v>
          </cell>
          <cell r="F33">
            <v>26</v>
          </cell>
        </row>
        <row r="33">
          <cell r="R33">
            <v>13</v>
          </cell>
          <cell r="S33">
            <v>21</v>
          </cell>
          <cell r="T33">
            <v>26</v>
          </cell>
          <cell r="U33">
            <v>24</v>
          </cell>
          <cell r="V33">
            <v>504</v>
          </cell>
        </row>
        <row r="33">
          <cell r="Z33">
            <v>0</v>
          </cell>
          <cell r="AA33" t="str">
            <v>贺楚平</v>
          </cell>
          <cell r="AB33" t="str">
            <v>贺楚平</v>
          </cell>
          <cell r="AC33" t="str">
            <v>贺楚平</v>
          </cell>
          <cell r="AD33" t="str">
            <v>贺楚平</v>
          </cell>
          <cell r="AE33" t="e">
            <v>#N/A</v>
          </cell>
        </row>
        <row r="34">
          <cell r="B34" t="str">
            <v>殷耀华</v>
          </cell>
          <cell r="C34" t="str">
            <v>成品管理</v>
          </cell>
          <cell r="D34">
            <v>45693</v>
          </cell>
          <cell r="E34">
            <v>24</v>
          </cell>
          <cell r="F34">
            <v>26</v>
          </cell>
        </row>
        <row r="34">
          <cell r="P34">
            <v>2</v>
          </cell>
        </row>
        <row r="34">
          <cell r="R34">
            <v>9</v>
          </cell>
          <cell r="S34">
            <v>21</v>
          </cell>
          <cell r="T34">
            <v>26</v>
          </cell>
          <cell r="U34">
            <v>25</v>
          </cell>
          <cell r="V34">
            <v>512</v>
          </cell>
        </row>
        <row r="34">
          <cell r="Z34">
            <v>0</v>
          </cell>
          <cell r="AA34" t="str">
            <v>殷耀华</v>
          </cell>
          <cell r="AB34" t="str">
            <v>殷耀华</v>
          </cell>
          <cell r="AC34" t="str">
            <v>殷耀华</v>
          </cell>
          <cell r="AD34" t="str">
            <v>殷耀华</v>
          </cell>
          <cell r="AE34" t="e">
            <v>#N/A</v>
          </cell>
        </row>
        <row r="35">
          <cell r="B35" t="str">
            <v>曹蜜</v>
          </cell>
          <cell r="C35" t="str">
            <v>生产制造部</v>
          </cell>
          <cell r="D35">
            <v>41477</v>
          </cell>
          <cell r="E35">
            <v>19</v>
          </cell>
          <cell r="F35">
            <v>25.5</v>
          </cell>
        </row>
        <row r="35">
          <cell r="S35">
            <v>6.5</v>
          </cell>
          <cell r="T35">
            <v>25</v>
          </cell>
          <cell r="U35">
            <v>21</v>
          </cell>
          <cell r="V35">
            <v>468</v>
          </cell>
        </row>
        <row r="35">
          <cell r="Z35">
            <v>0</v>
          </cell>
          <cell r="AA35" t="str">
            <v>曹蜜</v>
          </cell>
          <cell r="AB35" t="str">
            <v>曹蜜</v>
          </cell>
          <cell r="AC35" t="str">
            <v>曹蜜</v>
          </cell>
          <cell r="AD35" t="str">
            <v>曹蜜</v>
          </cell>
          <cell r="AE35" t="e">
            <v>#N/A</v>
          </cell>
        </row>
        <row r="36">
          <cell r="B36" t="str">
            <v>马英</v>
          </cell>
          <cell r="C36" t="str">
            <v>设备安技科</v>
          </cell>
          <cell r="D36">
            <v>41977</v>
          </cell>
          <cell r="E36">
            <v>19</v>
          </cell>
          <cell r="F36">
            <v>25.8</v>
          </cell>
        </row>
        <row r="36">
          <cell r="S36">
            <v>6.8</v>
          </cell>
          <cell r="T36">
            <v>25</v>
          </cell>
          <cell r="U36">
            <v>10</v>
          </cell>
          <cell r="V36">
            <v>380</v>
          </cell>
        </row>
        <row r="36">
          <cell r="Z36">
            <v>0</v>
          </cell>
          <cell r="AA36" t="str">
            <v>马英</v>
          </cell>
          <cell r="AB36" t="str">
            <v>马英</v>
          </cell>
          <cell r="AC36" t="str">
            <v>马英</v>
          </cell>
          <cell r="AD36" t="str">
            <v>马英</v>
          </cell>
          <cell r="AE36" t="e">
            <v>#N/A</v>
          </cell>
        </row>
        <row r="37">
          <cell r="B37" t="str">
            <v>何柒林</v>
          </cell>
          <cell r="C37" t="str">
            <v>设备安技科</v>
          </cell>
          <cell r="D37">
            <v>45658</v>
          </cell>
          <cell r="E37">
            <v>24</v>
          </cell>
          <cell r="F37">
            <v>31</v>
          </cell>
        </row>
        <row r="37">
          <cell r="T37">
            <v>31</v>
          </cell>
          <cell r="U37">
            <v>31</v>
          </cell>
          <cell r="V37">
            <v>620</v>
          </cell>
        </row>
        <row r="37">
          <cell r="Z37">
            <v>0</v>
          </cell>
          <cell r="AA37" t="str">
            <v>何柒林</v>
          </cell>
          <cell r="AB37" t="str">
            <v>何柒林</v>
          </cell>
          <cell r="AC37" t="str">
            <v>何柒林</v>
          </cell>
          <cell r="AD37" t="str">
            <v>何柒林</v>
          </cell>
          <cell r="AE37" t="e">
            <v>#N/A</v>
          </cell>
        </row>
        <row r="38">
          <cell r="B38" t="str">
            <v>周建华</v>
          </cell>
          <cell r="C38" t="str">
            <v>设备安技科</v>
          </cell>
          <cell r="D38">
            <v>45802</v>
          </cell>
          <cell r="E38">
            <v>24</v>
          </cell>
          <cell r="F38">
            <v>7</v>
          </cell>
        </row>
        <row r="38">
          <cell r="T38">
            <v>7</v>
          </cell>
          <cell r="U38">
            <v>6</v>
          </cell>
          <cell r="V38">
            <v>132</v>
          </cell>
        </row>
        <row r="38">
          <cell r="Z38">
            <v>0</v>
          </cell>
        </row>
        <row r="38">
          <cell r="AB38" t="str">
            <v>周建华</v>
          </cell>
          <cell r="AC38" t="str">
            <v>周建华</v>
          </cell>
        </row>
        <row r="38">
          <cell r="AE38" t="e">
            <v>#N/A</v>
          </cell>
        </row>
        <row r="39">
          <cell r="B39" t="str">
            <v>何胜春</v>
          </cell>
          <cell r="C39" t="str">
            <v>生产制造</v>
          </cell>
          <cell r="D39">
            <v>42343</v>
          </cell>
          <cell r="E39">
            <v>19</v>
          </cell>
          <cell r="F39">
            <v>19</v>
          </cell>
        </row>
        <row r="39">
          <cell r="H39">
            <v>1</v>
          </cell>
        </row>
        <row r="39">
          <cell r="S39">
            <v>1</v>
          </cell>
          <cell r="T39">
            <v>19</v>
          </cell>
        </row>
        <row r="39">
          <cell r="V39">
            <v>228</v>
          </cell>
        </row>
        <row r="39">
          <cell r="Z39">
            <v>0</v>
          </cell>
          <cell r="AA39" t="str">
            <v>何胜春</v>
          </cell>
          <cell r="AB39" t="str">
            <v>何胜春</v>
          </cell>
          <cell r="AC39" t="str">
            <v>何胜春</v>
          </cell>
          <cell r="AD39" t="str">
            <v>何胜春</v>
          </cell>
          <cell r="AE39" t="e">
            <v>#N/A</v>
          </cell>
        </row>
        <row r="40">
          <cell r="B40" t="str">
            <v>张海波</v>
          </cell>
          <cell r="C40" t="str">
            <v>生产制造</v>
          </cell>
          <cell r="D40">
            <v>42066</v>
          </cell>
          <cell r="E40">
            <v>19</v>
          </cell>
          <cell r="F40">
            <v>26.85</v>
          </cell>
        </row>
        <row r="40">
          <cell r="R40">
            <v>2.85</v>
          </cell>
          <cell r="S40">
            <v>5</v>
          </cell>
          <cell r="T40">
            <v>24</v>
          </cell>
          <cell r="U40">
            <v>5</v>
          </cell>
          <cell r="V40">
            <v>328</v>
          </cell>
        </row>
        <row r="40">
          <cell r="Z40">
            <v>0</v>
          </cell>
          <cell r="AA40" t="str">
            <v>张海波</v>
          </cell>
          <cell r="AB40" t="str">
            <v>张海波</v>
          </cell>
          <cell r="AC40" t="str">
            <v>张海波</v>
          </cell>
          <cell r="AD40" t="str">
            <v>张海波</v>
          </cell>
          <cell r="AE40" t="e">
            <v>#N/A</v>
          </cell>
        </row>
        <row r="41">
          <cell r="B41" t="str">
            <v>赵新辉</v>
          </cell>
          <cell r="C41" t="str">
            <v>发泡设备</v>
          </cell>
          <cell r="D41">
            <v>41689</v>
          </cell>
          <cell r="E41">
            <v>26</v>
          </cell>
          <cell r="F41">
            <v>34.3</v>
          </cell>
        </row>
        <row r="41">
          <cell r="T41">
            <v>31</v>
          </cell>
          <cell r="U41">
            <v>31</v>
          </cell>
          <cell r="V41">
            <v>620</v>
          </cell>
        </row>
        <row r="41">
          <cell r="X41">
            <v>96</v>
          </cell>
          <cell r="Y41">
            <v>288</v>
          </cell>
          <cell r="Z41">
            <v>0</v>
          </cell>
          <cell r="AA41" t="str">
            <v>赵新辉</v>
          </cell>
          <cell r="AB41" t="str">
            <v>赵新辉</v>
          </cell>
          <cell r="AC41" t="str">
            <v>赵新辉</v>
          </cell>
          <cell r="AD41" t="str">
            <v>赵新辉</v>
          </cell>
          <cell r="AE41" t="str">
            <v>赵新辉</v>
          </cell>
        </row>
        <row r="42">
          <cell r="B42" t="str">
            <v>麻志超</v>
          </cell>
          <cell r="C42" t="str">
            <v>发泡设备</v>
          </cell>
          <cell r="D42">
            <v>44741</v>
          </cell>
          <cell r="E42">
            <v>24</v>
          </cell>
          <cell r="F42">
            <v>28</v>
          </cell>
        </row>
        <row r="42">
          <cell r="T42">
            <v>28</v>
          </cell>
          <cell r="U42">
            <v>28</v>
          </cell>
          <cell r="V42">
            <v>560</v>
          </cell>
        </row>
        <row r="42">
          <cell r="X42">
            <v>99</v>
          </cell>
        </row>
        <row r="42">
          <cell r="Z42">
            <v>0</v>
          </cell>
          <cell r="AA42" t="str">
            <v>麻志超</v>
          </cell>
          <cell r="AB42" t="str">
            <v>麻志超</v>
          </cell>
          <cell r="AC42" t="str">
            <v>麻志超</v>
          </cell>
          <cell r="AD42" t="str">
            <v>麻志超</v>
          </cell>
          <cell r="AE42" t="e">
            <v>#N/A</v>
          </cell>
        </row>
        <row r="43">
          <cell r="B43" t="str">
            <v>左昌福</v>
          </cell>
          <cell r="C43" t="str">
            <v>发泡设备</v>
          </cell>
          <cell r="D43">
            <v>43554</v>
          </cell>
          <cell r="E43">
            <v>26</v>
          </cell>
          <cell r="F43">
            <v>30</v>
          </cell>
        </row>
        <row r="43">
          <cell r="P43">
            <v>1</v>
          </cell>
        </row>
        <row r="43">
          <cell r="T43">
            <v>29</v>
          </cell>
          <cell r="U43">
            <v>29</v>
          </cell>
          <cell r="V43">
            <v>580</v>
          </cell>
        </row>
        <row r="43">
          <cell r="X43">
            <v>94</v>
          </cell>
          <cell r="Y43">
            <v>282</v>
          </cell>
          <cell r="Z43">
            <v>0</v>
          </cell>
          <cell r="AA43" t="str">
            <v>左昌福</v>
          </cell>
          <cell r="AB43" t="str">
            <v>左昌福</v>
          </cell>
          <cell r="AC43" t="str">
            <v>左昌福</v>
          </cell>
          <cell r="AD43" t="str">
            <v>左昌福</v>
          </cell>
          <cell r="AE43" t="str">
            <v>左昌福</v>
          </cell>
        </row>
        <row r="44">
          <cell r="B44" t="str">
            <v>肖燕丹</v>
          </cell>
          <cell r="C44" t="str">
            <v>发泡</v>
          </cell>
          <cell r="D44">
            <v>44801</v>
          </cell>
          <cell r="E44">
            <v>26</v>
          </cell>
          <cell r="F44">
            <v>26</v>
          </cell>
        </row>
        <row r="44">
          <cell r="T44">
            <v>26</v>
          </cell>
          <cell r="U44">
            <v>26</v>
          </cell>
          <cell r="V44">
            <v>520</v>
          </cell>
        </row>
        <row r="44">
          <cell r="X44">
            <v>99</v>
          </cell>
          <cell r="Y44">
            <v>297</v>
          </cell>
          <cell r="Z44">
            <v>0</v>
          </cell>
          <cell r="AA44" t="str">
            <v>肖燕丹</v>
          </cell>
          <cell r="AB44" t="str">
            <v>肖燕丹</v>
          </cell>
          <cell r="AC44" t="str">
            <v>肖燕丹</v>
          </cell>
          <cell r="AD44" t="str">
            <v>肖燕丹</v>
          </cell>
          <cell r="AE44" t="str">
            <v>肖燕丹</v>
          </cell>
        </row>
        <row r="45">
          <cell r="B45" t="str">
            <v>王虎彪</v>
          </cell>
          <cell r="C45" t="str">
            <v>发泡-A班</v>
          </cell>
          <cell r="D45">
            <v>44743</v>
          </cell>
          <cell r="E45">
            <v>24</v>
          </cell>
          <cell r="F45">
            <v>29</v>
          </cell>
        </row>
        <row r="45">
          <cell r="P45">
            <v>3</v>
          </cell>
        </row>
        <row r="45">
          <cell r="T45">
            <v>29</v>
          </cell>
          <cell r="U45">
            <v>29</v>
          </cell>
          <cell r="V45">
            <v>580</v>
          </cell>
        </row>
        <row r="45">
          <cell r="X45">
            <v>96</v>
          </cell>
        </row>
        <row r="45">
          <cell r="Z45">
            <v>0</v>
          </cell>
          <cell r="AA45" t="str">
            <v>王虎彪</v>
          </cell>
          <cell r="AB45" t="str">
            <v>王虎彪</v>
          </cell>
          <cell r="AC45" t="str">
            <v>王虎彪</v>
          </cell>
          <cell r="AD45" t="str">
            <v>王虎彪</v>
          </cell>
          <cell r="AE45" t="e">
            <v>#N/A</v>
          </cell>
        </row>
        <row r="46">
          <cell r="B46" t="str">
            <v>李慧玲</v>
          </cell>
          <cell r="C46" t="str">
            <v>发泡-A班</v>
          </cell>
          <cell r="D46">
            <v>43725</v>
          </cell>
          <cell r="E46">
            <v>26</v>
          </cell>
          <cell r="F46">
            <v>23</v>
          </cell>
        </row>
        <row r="46">
          <cell r="K46">
            <v>3</v>
          </cell>
        </row>
        <row r="46">
          <cell r="T46">
            <v>23</v>
          </cell>
          <cell r="U46">
            <v>23</v>
          </cell>
          <cell r="V46">
            <v>460</v>
          </cell>
        </row>
        <row r="46">
          <cell r="X46">
            <v>97</v>
          </cell>
          <cell r="Y46">
            <v>291</v>
          </cell>
          <cell r="Z46">
            <v>0</v>
          </cell>
          <cell r="AA46" t="str">
            <v>李慧玲</v>
          </cell>
          <cell r="AB46" t="str">
            <v>李慧玲</v>
          </cell>
          <cell r="AC46" t="str">
            <v>李慧玲</v>
          </cell>
          <cell r="AD46" t="str">
            <v>李慧玲</v>
          </cell>
          <cell r="AE46" t="str">
            <v>李慧玲</v>
          </cell>
        </row>
        <row r="47">
          <cell r="B47" t="str">
            <v>张迪辉</v>
          </cell>
          <cell r="C47" t="str">
            <v>发泡-A班</v>
          </cell>
          <cell r="D47">
            <v>43669</v>
          </cell>
          <cell r="E47">
            <v>26</v>
          </cell>
          <cell r="F47">
            <v>29</v>
          </cell>
        </row>
        <row r="47">
          <cell r="P47">
            <v>2</v>
          </cell>
        </row>
        <row r="47">
          <cell r="T47">
            <v>29</v>
          </cell>
          <cell r="U47">
            <v>29</v>
          </cell>
          <cell r="V47">
            <v>580</v>
          </cell>
        </row>
        <row r="47">
          <cell r="X47">
            <v>94</v>
          </cell>
          <cell r="Y47">
            <v>282</v>
          </cell>
          <cell r="Z47">
            <v>0</v>
          </cell>
          <cell r="AA47" t="str">
            <v>张迪辉</v>
          </cell>
          <cell r="AB47" t="str">
            <v>张迪辉</v>
          </cell>
          <cell r="AC47" t="str">
            <v>张迪辉</v>
          </cell>
          <cell r="AD47" t="str">
            <v>张迪辉</v>
          </cell>
          <cell r="AE47" t="str">
            <v>张迪辉</v>
          </cell>
        </row>
        <row r="48">
          <cell r="B48" t="str">
            <v>毛伟</v>
          </cell>
          <cell r="C48" t="str">
            <v>发泡-A班</v>
          </cell>
          <cell r="D48">
            <v>41234</v>
          </cell>
          <cell r="E48">
            <v>26</v>
          </cell>
          <cell r="F48">
            <v>29</v>
          </cell>
        </row>
        <row r="48">
          <cell r="T48">
            <v>29</v>
          </cell>
          <cell r="U48">
            <v>29</v>
          </cell>
          <cell r="V48">
            <v>580</v>
          </cell>
        </row>
        <row r="48">
          <cell r="X48">
            <v>93</v>
          </cell>
          <cell r="Y48">
            <v>279</v>
          </cell>
          <cell r="Z48">
            <v>0</v>
          </cell>
          <cell r="AA48" t="str">
            <v>毛伟</v>
          </cell>
          <cell r="AB48" t="str">
            <v>毛伟</v>
          </cell>
          <cell r="AC48" t="str">
            <v>毛伟</v>
          </cell>
          <cell r="AD48" t="str">
            <v>毛伟</v>
          </cell>
          <cell r="AE48" t="str">
            <v>毛伟</v>
          </cell>
        </row>
        <row r="49">
          <cell r="B49" t="str">
            <v>陈爱军</v>
          </cell>
          <cell r="C49" t="str">
            <v>发泡-A班</v>
          </cell>
          <cell r="D49">
            <v>44803</v>
          </cell>
          <cell r="E49">
            <v>26</v>
          </cell>
          <cell r="F49">
            <v>29</v>
          </cell>
        </row>
        <row r="49">
          <cell r="T49">
            <v>29</v>
          </cell>
          <cell r="U49">
            <v>29</v>
          </cell>
          <cell r="V49">
            <v>580</v>
          </cell>
        </row>
        <row r="49">
          <cell r="X49">
            <v>93</v>
          </cell>
          <cell r="Y49">
            <v>279</v>
          </cell>
          <cell r="Z49">
            <v>0</v>
          </cell>
          <cell r="AA49" t="str">
            <v>陈爱军</v>
          </cell>
          <cell r="AB49" t="str">
            <v>陈爱军</v>
          </cell>
          <cell r="AC49" t="str">
            <v>陈爱军</v>
          </cell>
          <cell r="AD49" t="str">
            <v>陈爱军</v>
          </cell>
          <cell r="AE49" t="str">
            <v>陈爱军</v>
          </cell>
        </row>
        <row r="50">
          <cell r="B50" t="str">
            <v>肖春菊</v>
          </cell>
          <cell r="C50" t="str">
            <v>发泡-A班</v>
          </cell>
          <cell r="D50">
            <v>44805</v>
          </cell>
          <cell r="E50">
            <v>26</v>
          </cell>
          <cell r="F50">
            <v>29</v>
          </cell>
        </row>
        <row r="50">
          <cell r="P50">
            <v>1</v>
          </cell>
        </row>
        <row r="50">
          <cell r="T50">
            <v>29</v>
          </cell>
          <cell r="U50">
            <v>29</v>
          </cell>
          <cell r="V50">
            <v>580</v>
          </cell>
        </row>
        <row r="50">
          <cell r="X50">
            <v>93</v>
          </cell>
          <cell r="Y50">
            <v>279</v>
          </cell>
          <cell r="Z50">
            <v>0</v>
          </cell>
          <cell r="AA50" t="str">
            <v>肖春菊</v>
          </cell>
          <cell r="AB50" t="str">
            <v>肖春菊</v>
          </cell>
          <cell r="AC50" t="str">
            <v>肖春菊</v>
          </cell>
          <cell r="AD50" t="str">
            <v>肖春菊</v>
          </cell>
          <cell r="AE50" t="str">
            <v>肖春菊</v>
          </cell>
        </row>
        <row r="51">
          <cell r="B51" t="str">
            <v>王西明</v>
          </cell>
          <cell r="C51" t="str">
            <v>发泡-A班</v>
          </cell>
          <cell r="D51">
            <v>44754</v>
          </cell>
          <cell r="E51">
            <v>26</v>
          </cell>
          <cell r="F51">
            <v>29</v>
          </cell>
        </row>
        <row r="51">
          <cell r="P51">
            <v>2</v>
          </cell>
        </row>
        <row r="51">
          <cell r="T51">
            <v>29</v>
          </cell>
          <cell r="U51">
            <v>29</v>
          </cell>
          <cell r="V51">
            <v>580</v>
          </cell>
        </row>
        <row r="51">
          <cell r="X51">
            <v>97</v>
          </cell>
          <cell r="Y51">
            <v>291</v>
          </cell>
          <cell r="Z51">
            <v>0</v>
          </cell>
          <cell r="AA51" t="str">
            <v>王西明</v>
          </cell>
          <cell r="AB51" t="str">
            <v>王西明</v>
          </cell>
          <cell r="AC51" t="str">
            <v>王西明</v>
          </cell>
          <cell r="AD51" t="str">
            <v>王西明</v>
          </cell>
          <cell r="AE51" t="str">
            <v>王西明</v>
          </cell>
        </row>
        <row r="52">
          <cell r="B52" t="str">
            <v>吴国秋</v>
          </cell>
          <cell r="C52" t="str">
            <v>发泡-A班</v>
          </cell>
          <cell r="D52">
            <v>41956</v>
          </cell>
          <cell r="E52">
            <v>26</v>
          </cell>
          <cell r="F52">
            <v>28</v>
          </cell>
        </row>
        <row r="52">
          <cell r="T52">
            <v>28</v>
          </cell>
          <cell r="U52">
            <v>28</v>
          </cell>
          <cell r="V52">
            <v>560</v>
          </cell>
        </row>
        <row r="52">
          <cell r="X52">
            <v>97</v>
          </cell>
          <cell r="Y52">
            <v>291</v>
          </cell>
          <cell r="Z52">
            <v>0</v>
          </cell>
          <cell r="AA52" t="str">
            <v>吴国秋</v>
          </cell>
          <cell r="AB52" t="str">
            <v>吴国秋</v>
          </cell>
          <cell r="AC52" t="str">
            <v>吴国秋</v>
          </cell>
          <cell r="AD52" t="str">
            <v>吴国秋</v>
          </cell>
          <cell r="AE52" t="str">
            <v>吴国秋</v>
          </cell>
        </row>
        <row r="53">
          <cell r="B53" t="str">
            <v>史双宇</v>
          </cell>
          <cell r="C53" t="str">
            <v>发泡</v>
          </cell>
          <cell r="D53">
            <v>45573</v>
          </cell>
          <cell r="E53">
            <v>26</v>
          </cell>
          <cell r="F53">
            <v>28</v>
          </cell>
        </row>
        <row r="53">
          <cell r="P53">
            <v>4</v>
          </cell>
        </row>
        <row r="53">
          <cell r="T53">
            <v>28</v>
          </cell>
          <cell r="U53">
            <v>28</v>
          </cell>
          <cell r="V53">
            <v>560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史双宇</v>
          </cell>
          <cell r="AB53" t="str">
            <v>史双宇</v>
          </cell>
          <cell r="AC53" t="str">
            <v>史双宇</v>
          </cell>
          <cell r="AD53" t="str">
            <v>史双宇</v>
          </cell>
          <cell r="AE53" t="str">
            <v>史双宇</v>
          </cell>
        </row>
        <row r="54">
          <cell r="B54" t="str">
            <v>谢桂华</v>
          </cell>
          <cell r="C54" t="str">
            <v>发泡</v>
          </cell>
          <cell r="D54">
            <v>45579</v>
          </cell>
          <cell r="E54">
            <v>26</v>
          </cell>
          <cell r="F54">
            <v>26.5</v>
          </cell>
        </row>
        <row r="54">
          <cell r="K54">
            <v>0.6</v>
          </cell>
        </row>
        <row r="54">
          <cell r="P54">
            <v>2</v>
          </cell>
        </row>
        <row r="54">
          <cell r="T54">
            <v>26</v>
          </cell>
          <cell r="U54">
            <v>17</v>
          </cell>
          <cell r="V54">
            <v>448</v>
          </cell>
        </row>
        <row r="54">
          <cell r="X54">
            <v>95</v>
          </cell>
          <cell r="Y54">
            <v>285</v>
          </cell>
          <cell r="Z54" t="str">
            <v>5.7-9日下午18点-20点每天请假2h</v>
          </cell>
          <cell r="AA54" t="str">
            <v>谢桂华</v>
          </cell>
          <cell r="AB54" t="str">
            <v>谢桂华</v>
          </cell>
          <cell r="AC54" t="str">
            <v>谢桂华</v>
          </cell>
          <cell r="AD54" t="str">
            <v>谢桂华</v>
          </cell>
          <cell r="AE54" t="str">
            <v>谢桂华</v>
          </cell>
        </row>
        <row r="55">
          <cell r="B55" t="str">
            <v>董婧雯</v>
          </cell>
          <cell r="C55" t="str">
            <v>发泡</v>
          </cell>
          <cell r="D55">
            <v>45579</v>
          </cell>
          <cell r="E55">
            <v>26</v>
          </cell>
          <cell r="F55">
            <v>29</v>
          </cell>
        </row>
        <row r="55">
          <cell r="T55">
            <v>29</v>
          </cell>
          <cell r="U55">
            <v>29</v>
          </cell>
          <cell r="V55">
            <v>580</v>
          </cell>
        </row>
        <row r="55">
          <cell r="X55">
            <v>94</v>
          </cell>
          <cell r="Y55">
            <v>282</v>
          </cell>
          <cell r="Z55">
            <v>0</v>
          </cell>
          <cell r="AA55" t="str">
            <v>董婧雯</v>
          </cell>
          <cell r="AB55" t="str">
            <v>董婧雯</v>
          </cell>
          <cell r="AC55" t="str">
            <v>董婧雯</v>
          </cell>
          <cell r="AD55" t="str">
            <v>董婧雯</v>
          </cell>
          <cell r="AE55" t="str">
            <v>董婧雯</v>
          </cell>
        </row>
        <row r="56">
          <cell r="B56" t="str">
            <v>李力争</v>
          </cell>
          <cell r="C56" t="str">
            <v>发泡</v>
          </cell>
          <cell r="D56">
            <v>45643</v>
          </cell>
          <cell r="E56">
            <v>26</v>
          </cell>
          <cell r="F56">
            <v>28</v>
          </cell>
        </row>
        <row r="56">
          <cell r="P56">
            <v>1</v>
          </cell>
        </row>
        <row r="56">
          <cell r="T56">
            <v>28</v>
          </cell>
          <cell r="U56">
            <v>28</v>
          </cell>
          <cell r="V56">
            <v>560</v>
          </cell>
        </row>
        <row r="56">
          <cell r="X56">
            <v>95</v>
          </cell>
          <cell r="Y56">
            <v>285</v>
          </cell>
          <cell r="Z56">
            <v>0</v>
          </cell>
          <cell r="AA56" t="str">
            <v>李力争</v>
          </cell>
          <cell r="AB56" t="str">
            <v>李力争</v>
          </cell>
          <cell r="AC56" t="str">
            <v>李力争</v>
          </cell>
          <cell r="AD56" t="str">
            <v>李力争</v>
          </cell>
          <cell r="AE56" t="str">
            <v>李力争</v>
          </cell>
        </row>
        <row r="57">
          <cell r="B57" t="str">
            <v>唐亮</v>
          </cell>
          <cell r="C57" t="str">
            <v>发泡</v>
          </cell>
          <cell r="D57">
            <v>45587</v>
          </cell>
          <cell r="E57">
            <v>26</v>
          </cell>
          <cell r="F57">
            <v>29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96</v>
          </cell>
          <cell r="Y57">
            <v>288</v>
          </cell>
          <cell r="Z57">
            <v>0</v>
          </cell>
          <cell r="AA57" t="str">
            <v>唐亮</v>
          </cell>
          <cell r="AB57" t="str">
            <v>唐亮</v>
          </cell>
          <cell r="AC57" t="str">
            <v>唐亮</v>
          </cell>
          <cell r="AD57" t="str">
            <v>唐亮</v>
          </cell>
          <cell r="AE57" t="str">
            <v>唐亮</v>
          </cell>
        </row>
        <row r="58">
          <cell r="B58" t="str">
            <v>罗向锋</v>
          </cell>
          <cell r="C58" t="str">
            <v>发泡</v>
          </cell>
          <cell r="D58">
            <v>45637</v>
          </cell>
          <cell r="E58">
            <v>26</v>
          </cell>
          <cell r="F58">
            <v>27</v>
          </cell>
        </row>
        <row r="58">
          <cell r="P58">
            <v>1</v>
          </cell>
        </row>
        <row r="58">
          <cell r="T58">
            <v>27</v>
          </cell>
          <cell r="U58">
            <v>27</v>
          </cell>
          <cell r="V58">
            <v>540</v>
          </cell>
        </row>
        <row r="58">
          <cell r="X58">
            <v>96</v>
          </cell>
          <cell r="Y58">
            <v>288</v>
          </cell>
          <cell r="Z58">
            <v>0</v>
          </cell>
          <cell r="AA58" t="str">
            <v>罗向锋</v>
          </cell>
          <cell r="AB58" t="str">
            <v>罗向锋</v>
          </cell>
          <cell r="AC58" t="str">
            <v>罗向锋</v>
          </cell>
          <cell r="AD58" t="str">
            <v>罗向锋</v>
          </cell>
          <cell r="AE58" t="str">
            <v>罗向锋</v>
          </cell>
        </row>
        <row r="59">
          <cell r="B59" t="str">
            <v>赵琦</v>
          </cell>
          <cell r="C59" t="str">
            <v>发泡</v>
          </cell>
          <cell r="D59">
            <v>45713</v>
          </cell>
          <cell r="E59">
            <v>26</v>
          </cell>
          <cell r="F59">
            <v>29</v>
          </cell>
        </row>
        <row r="59">
          <cell r="P59">
            <v>1</v>
          </cell>
        </row>
        <row r="59">
          <cell r="T59">
            <v>29</v>
          </cell>
          <cell r="U59">
            <v>29</v>
          </cell>
          <cell r="V59">
            <v>580</v>
          </cell>
        </row>
        <row r="59">
          <cell r="X59">
            <v>91</v>
          </cell>
          <cell r="Y59">
            <v>273</v>
          </cell>
          <cell r="Z59">
            <v>0</v>
          </cell>
          <cell r="AA59" t="str">
            <v>赵琦</v>
          </cell>
          <cell r="AB59" t="str">
            <v>赵琦</v>
          </cell>
          <cell r="AC59" t="str">
            <v>赵琦</v>
          </cell>
          <cell r="AD59" t="str">
            <v>赵琦</v>
          </cell>
          <cell r="AE59" t="str">
            <v>赵琦</v>
          </cell>
        </row>
        <row r="60">
          <cell r="B60" t="str">
            <v>戴立娟</v>
          </cell>
          <cell r="C60" t="str">
            <v>发泡-A班</v>
          </cell>
          <cell r="D60">
            <v>44772</v>
          </cell>
          <cell r="E60">
            <v>26</v>
          </cell>
          <cell r="F60">
            <v>28</v>
          </cell>
        </row>
        <row r="60">
          <cell r="T60">
            <v>28</v>
          </cell>
          <cell r="U60">
            <v>28</v>
          </cell>
          <cell r="V60">
            <v>560</v>
          </cell>
        </row>
        <row r="60">
          <cell r="X60">
            <v>96</v>
          </cell>
          <cell r="Y60">
            <v>288</v>
          </cell>
          <cell r="Z60">
            <v>0</v>
          </cell>
          <cell r="AA60" t="str">
            <v>戴立娟</v>
          </cell>
          <cell r="AB60" t="str">
            <v>戴立娟</v>
          </cell>
          <cell r="AC60" t="str">
            <v>戴立娟</v>
          </cell>
          <cell r="AD60" t="str">
            <v>戴立娟</v>
          </cell>
          <cell r="AE60" t="str">
            <v>戴立娟</v>
          </cell>
        </row>
        <row r="61">
          <cell r="B61" t="str">
            <v>申喜华</v>
          </cell>
          <cell r="C61" t="str">
            <v>发泡-A班</v>
          </cell>
          <cell r="D61">
            <v>44772</v>
          </cell>
          <cell r="E61">
            <v>26</v>
          </cell>
          <cell r="F61">
            <v>28</v>
          </cell>
        </row>
        <row r="61">
          <cell r="T61">
            <v>28</v>
          </cell>
          <cell r="U61">
            <v>28</v>
          </cell>
          <cell r="V61">
            <v>560</v>
          </cell>
        </row>
        <row r="61">
          <cell r="X61">
            <v>92</v>
          </cell>
          <cell r="Y61">
            <v>276</v>
          </cell>
          <cell r="Z61">
            <v>0</v>
          </cell>
          <cell r="AA61" t="str">
            <v>申喜华</v>
          </cell>
          <cell r="AB61" t="str">
            <v>申喜华</v>
          </cell>
          <cell r="AC61" t="str">
            <v>申喜华</v>
          </cell>
          <cell r="AD61" t="str">
            <v>申喜华</v>
          </cell>
          <cell r="AE61" t="str">
            <v>申喜华</v>
          </cell>
        </row>
        <row r="62">
          <cell r="B62" t="str">
            <v>张忠宝</v>
          </cell>
          <cell r="C62" t="str">
            <v>发泡</v>
          </cell>
          <cell r="D62">
            <v>45587</v>
          </cell>
          <cell r="E62">
            <v>26</v>
          </cell>
          <cell r="F62">
            <v>23</v>
          </cell>
        </row>
        <row r="62">
          <cell r="K62">
            <v>5</v>
          </cell>
        </row>
        <row r="62">
          <cell r="T62">
            <v>23</v>
          </cell>
          <cell r="U62">
            <v>23</v>
          </cell>
          <cell r="V62">
            <v>460</v>
          </cell>
        </row>
        <row r="62">
          <cell r="X62">
            <v>94</v>
          </cell>
          <cell r="Y62">
            <v>282</v>
          </cell>
          <cell r="Z62" t="str">
            <v>5.24-28家中有事事假5天</v>
          </cell>
          <cell r="AA62" t="str">
            <v>张忠宝</v>
          </cell>
          <cell r="AB62" t="str">
            <v>张忠宝</v>
          </cell>
          <cell r="AC62" t="str">
            <v>张忠宝</v>
          </cell>
          <cell r="AD62" t="str">
            <v>张忠宝</v>
          </cell>
          <cell r="AE62" t="str">
            <v>张忠宝</v>
          </cell>
        </row>
        <row r="63">
          <cell r="B63" t="str">
            <v>刘湘宇</v>
          </cell>
          <cell r="C63" t="str">
            <v>发泡</v>
          </cell>
          <cell r="D63">
            <v>45591</v>
          </cell>
          <cell r="E63">
            <v>26</v>
          </cell>
          <cell r="F63">
            <v>16.4</v>
          </cell>
        </row>
        <row r="63">
          <cell r="K63">
            <v>13.5</v>
          </cell>
        </row>
        <row r="63">
          <cell r="T63">
            <v>16</v>
          </cell>
          <cell r="U63">
            <v>16</v>
          </cell>
          <cell r="V63">
            <v>320</v>
          </cell>
        </row>
        <row r="63">
          <cell r="X63">
            <v>86</v>
          </cell>
          <cell r="Y63">
            <v>258</v>
          </cell>
          <cell r="Z63" t="str">
            <v>4.30-5.13事假-父亲住院；5.29 12点-20点事假半天</v>
          </cell>
          <cell r="AA63" t="str">
            <v>刘湘宇</v>
          </cell>
          <cell r="AB63" t="str">
            <v>刘湘宇</v>
          </cell>
          <cell r="AC63" t="str">
            <v>刘湘宇</v>
          </cell>
          <cell r="AD63" t="str">
            <v>刘湘宇</v>
          </cell>
          <cell r="AE63" t="str">
            <v>刘湘宇</v>
          </cell>
        </row>
        <row r="64">
          <cell r="B64" t="str">
            <v>谭金祥</v>
          </cell>
          <cell r="C64" t="str">
            <v>发泡</v>
          </cell>
          <cell r="D64">
            <v>45703</v>
          </cell>
          <cell r="E64">
            <v>26</v>
          </cell>
          <cell r="F64">
            <v>26</v>
          </cell>
        </row>
        <row r="64">
          <cell r="K64">
            <v>1</v>
          </cell>
        </row>
        <row r="64">
          <cell r="T64">
            <v>26</v>
          </cell>
          <cell r="U64">
            <v>26</v>
          </cell>
          <cell r="V64">
            <v>520</v>
          </cell>
        </row>
        <row r="64">
          <cell r="X64">
            <v>93</v>
          </cell>
          <cell r="Y64">
            <v>279</v>
          </cell>
          <cell r="Z64" t="str">
            <v>5.22家中有事事假1天</v>
          </cell>
          <cell r="AA64" t="str">
            <v>谭金祥</v>
          </cell>
          <cell r="AB64" t="str">
            <v>谭金祥</v>
          </cell>
          <cell r="AC64" t="str">
            <v>谭金祥</v>
          </cell>
          <cell r="AD64" t="str">
            <v>谭金祥</v>
          </cell>
          <cell r="AE64" t="str">
            <v>谭金祥</v>
          </cell>
        </row>
        <row r="65">
          <cell r="B65" t="str">
            <v>王子先</v>
          </cell>
          <cell r="C65" t="str">
            <v>发泡</v>
          </cell>
          <cell r="D65">
            <v>45713</v>
          </cell>
          <cell r="E65">
            <v>26</v>
          </cell>
          <cell r="F65">
            <v>26</v>
          </cell>
        </row>
        <row r="65">
          <cell r="K65">
            <v>1</v>
          </cell>
        </row>
        <row r="65">
          <cell r="T65">
            <v>26</v>
          </cell>
          <cell r="U65">
            <v>26</v>
          </cell>
          <cell r="V65">
            <v>520</v>
          </cell>
        </row>
        <row r="65">
          <cell r="X65">
            <v>92</v>
          </cell>
          <cell r="Y65">
            <v>276</v>
          </cell>
          <cell r="Z65">
            <v>0</v>
          </cell>
          <cell r="AA65" t="str">
            <v>王子先</v>
          </cell>
          <cell r="AB65" t="str">
            <v>王子先</v>
          </cell>
          <cell r="AC65" t="str">
            <v>王子先</v>
          </cell>
          <cell r="AD65" t="str">
            <v>王子先</v>
          </cell>
          <cell r="AE65" t="str">
            <v>王子先</v>
          </cell>
        </row>
        <row r="66">
          <cell r="B66" t="str">
            <v>齐康杰</v>
          </cell>
          <cell r="C66" t="str">
            <v>发泡</v>
          </cell>
          <cell r="D66">
            <v>45733</v>
          </cell>
          <cell r="E66">
            <v>26</v>
          </cell>
          <cell r="F66">
            <v>28</v>
          </cell>
        </row>
        <row r="66">
          <cell r="T66">
            <v>28</v>
          </cell>
          <cell r="U66">
            <v>28</v>
          </cell>
          <cell r="V66">
            <v>560</v>
          </cell>
        </row>
        <row r="66">
          <cell r="X66">
            <v>93</v>
          </cell>
          <cell r="Y66">
            <v>279</v>
          </cell>
          <cell r="Z66">
            <v>0</v>
          </cell>
          <cell r="AA66" t="str">
            <v>齐康杰</v>
          </cell>
          <cell r="AB66" t="str">
            <v>齐康杰</v>
          </cell>
          <cell r="AC66" t="str">
            <v>齐康杰</v>
          </cell>
          <cell r="AD66" t="str">
            <v>齐康杰</v>
          </cell>
          <cell r="AE66" t="str">
            <v>齐康杰</v>
          </cell>
        </row>
        <row r="67">
          <cell r="B67" t="str">
            <v>黄希</v>
          </cell>
          <cell r="C67" t="str">
            <v>发泡</v>
          </cell>
          <cell r="D67">
            <v>45734</v>
          </cell>
          <cell r="E67">
            <v>26</v>
          </cell>
          <cell r="F67">
            <v>28</v>
          </cell>
        </row>
        <row r="67">
          <cell r="T67">
            <v>28</v>
          </cell>
          <cell r="U67">
            <v>28</v>
          </cell>
          <cell r="V67">
            <v>560</v>
          </cell>
          <cell r="W67" t="str">
            <v>2025/6/12离职</v>
          </cell>
          <cell r="X67">
            <v>90</v>
          </cell>
          <cell r="Y67">
            <v>270</v>
          </cell>
          <cell r="Z67">
            <v>0</v>
          </cell>
          <cell r="AA67" t="str">
            <v>黄希</v>
          </cell>
          <cell r="AB67" t="str">
            <v>黄希</v>
          </cell>
          <cell r="AC67" t="str">
            <v>黄希</v>
          </cell>
          <cell r="AD67" t="str">
            <v>黄希</v>
          </cell>
          <cell r="AE67" t="str">
            <v>黄希</v>
          </cell>
        </row>
        <row r="68">
          <cell r="B68" t="str">
            <v>李水平</v>
          </cell>
          <cell r="C68" t="str">
            <v>发泡</v>
          </cell>
          <cell r="D68">
            <v>45734</v>
          </cell>
          <cell r="E68">
            <v>26</v>
          </cell>
          <cell r="F68">
            <v>26.5</v>
          </cell>
        </row>
        <row r="68">
          <cell r="K68">
            <v>1.5</v>
          </cell>
        </row>
        <row r="68">
          <cell r="P68">
            <v>2</v>
          </cell>
        </row>
        <row r="68">
          <cell r="T68">
            <v>26</v>
          </cell>
          <cell r="U68">
            <v>24</v>
          </cell>
          <cell r="V68">
            <v>504</v>
          </cell>
        </row>
        <row r="68">
          <cell r="X68">
            <v>91</v>
          </cell>
          <cell r="Y68">
            <v>273</v>
          </cell>
          <cell r="Z68" t="str">
            <v>5.12下午1点-晚8点；5.10晚上五点半-晚八点2.5h；5.19事假1天</v>
          </cell>
          <cell r="AA68" t="str">
            <v>李水平</v>
          </cell>
          <cell r="AB68" t="str">
            <v>李水平</v>
          </cell>
          <cell r="AC68" t="str">
            <v>李水平</v>
          </cell>
          <cell r="AD68" t="str">
            <v>李水平</v>
          </cell>
          <cell r="AE68" t="str">
            <v>李水平</v>
          </cell>
        </row>
        <row r="69">
          <cell r="B69" t="str">
            <v>吴明贵</v>
          </cell>
          <cell r="C69" t="str">
            <v>发泡</v>
          </cell>
          <cell r="D69">
            <v>45736</v>
          </cell>
          <cell r="E69">
            <v>26</v>
          </cell>
          <cell r="F69">
            <v>26</v>
          </cell>
        </row>
        <row r="69">
          <cell r="K69">
            <v>1</v>
          </cell>
        </row>
        <row r="69">
          <cell r="Q69">
            <v>1</v>
          </cell>
        </row>
        <row r="69">
          <cell r="T69">
            <v>26</v>
          </cell>
          <cell r="U69">
            <v>26</v>
          </cell>
          <cell r="V69">
            <v>520</v>
          </cell>
        </row>
        <row r="69">
          <cell r="X69">
            <v>90</v>
          </cell>
          <cell r="Y69">
            <v>270</v>
          </cell>
          <cell r="Z69">
            <v>0</v>
          </cell>
          <cell r="AA69" t="str">
            <v>吴明贵</v>
          </cell>
          <cell r="AB69" t="str">
            <v>吴明贵</v>
          </cell>
          <cell r="AC69" t="str">
            <v>吴明贵</v>
          </cell>
          <cell r="AD69" t="str">
            <v>吴明贵</v>
          </cell>
          <cell r="AE69" t="str">
            <v>吴明贵</v>
          </cell>
        </row>
        <row r="70">
          <cell r="B70" t="str">
            <v>刘俊杰</v>
          </cell>
          <cell r="C70" t="str">
            <v>发泡</v>
          </cell>
          <cell r="D70">
            <v>45727</v>
          </cell>
          <cell r="E70">
            <v>26</v>
          </cell>
          <cell r="F70">
            <v>27</v>
          </cell>
        </row>
        <row r="70">
          <cell r="M70">
            <v>1</v>
          </cell>
        </row>
        <row r="70">
          <cell r="T70">
            <v>27</v>
          </cell>
          <cell r="U70">
            <v>27</v>
          </cell>
          <cell r="V70">
            <v>540</v>
          </cell>
        </row>
        <row r="70">
          <cell r="X70">
            <v>94</v>
          </cell>
          <cell r="Y70">
            <v>282</v>
          </cell>
          <cell r="Z70">
            <v>0</v>
          </cell>
          <cell r="AA70" t="str">
            <v>刘俊杰</v>
          </cell>
          <cell r="AB70" t="str">
            <v>刘俊杰</v>
          </cell>
          <cell r="AC70" t="str">
            <v>刘俊杰</v>
          </cell>
          <cell r="AD70" t="str">
            <v>刘俊杰</v>
          </cell>
          <cell r="AE70" t="str">
            <v>刘俊杰</v>
          </cell>
        </row>
        <row r="71">
          <cell r="B71" t="str">
            <v>瞿芬</v>
          </cell>
          <cell r="C71" t="str">
            <v>发泡</v>
          </cell>
          <cell r="D71">
            <v>45727</v>
          </cell>
          <cell r="E71">
            <v>26</v>
          </cell>
          <cell r="F71">
            <v>27</v>
          </cell>
        </row>
        <row r="71">
          <cell r="T71">
            <v>27</v>
          </cell>
          <cell r="U71">
            <v>27</v>
          </cell>
          <cell r="V71">
            <v>540</v>
          </cell>
        </row>
        <row r="71">
          <cell r="X71">
            <v>93</v>
          </cell>
          <cell r="Y71">
            <v>279</v>
          </cell>
          <cell r="Z71">
            <v>0</v>
          </cell>
          <cell r="AA71" t="str">
            <v>瞿芬</v>
          </cell>
          <cell r="AB71" t="str">
            <v>瞿芬</v>
          </cell>
          <cell r="AC71" t="str">
            <v>瞿芬</v>
          </cell>
          <cell r="AD71" t="str">
            <v>瞿芬</v>
          </cell>
          <cell r="AE71" t="str">
            <v>瞿芬</v>
          </cell>
        </row>
        <row r="72">
          <cell r="B72" t="str">
            <v>瞿欢</v>
          </cell>
          <cell r="C72" t="str">
            <v>发泡</v>
          </cell>
          <cell r="D72">
            <v>45727</v>
          </cell>
          <cell r="E72">
            <v>26</v>
          </cell>
          <cell r="F72">
            <v>27</v>
          </cell>
        </row>
        <row r="72">
          <cell r="T72">
            <v>27</v>
          </cell>
          <cell r="U72">
            <v>27</v>
          </cell>
          <cell r="V72">
            <v>540</v>
          </cell>
        </row>
        <row r="72">
          <cell r="X72">
            <v>90</v>
          </cell>
          <cell r="Y72">
            <v>270</v>
          </cell>
          <cell r="Z72">
            <v>0</v>
          </cell>
          <cell r="AA72" t="str">
            <v>瞿欢</v>
          </cell>
          <cell r="AB72" t="str">
            <v>瞿欢</v>
          </cell>
          <cell r="AC72" t="str">
            <v>瞿欢</v>
          </cell>
          <cell r="AD72" t="str">
            <v>瞿欢</v>
          </cell>
          <cell r="AE72" t="str">
            <v>瞿欢</v>
          </cell>
        </row>
        <row r="73">
          <cell r="B73" t="str">
            <v>彭智勇</v>
          </cell>
          <cell r="C73" t="str">
            <v>发泡</v>
          </cell>
          <cell r="D73">
            <v>45727</v>
          </cell>
          <cell r="E73">
            <v>26</v>
          </cell>
          <cell r="F73">
            <v>28</v>
          </cell>
        </row>
        <row r="73">
          <cell r="T73">
            <v>28</v>
          </cell>
          <cell r="U73">
            <v>28</v>
          </cell>
          <cell r="V73">
            <v>560</v>
          </cell>
        </row>
        <row r="73">
          <cell r="X73">
            <v>94</v>
          </cell>
          <cell r="Y73">
            <v>282</v>
          </cell>
          <cell r="Z73">
            <v>0</v>
          </cell>
          <cell r="AA73" t="str">
            <v>彭智勇</v>
          </cell>
          <cell r="AB73" t="str">
            <v>彭智勇</v>
          </cell>
          <cell r="AC73" t="str">
            <v>彭智勇</v>
          </cell>
          <cell r="AD73" t="str">
            <v>彭智勇</v>
          </cell>
          <cell r="AE73" t="str">
            <v>彭智勇</v>
          </cell>
        </row>
        <row r="74">
          <cell r="B74" t="str">
            <v>何杰</v>
          </cell>
          <cell r="C74" t="str">
            <v>发泡</v>
          </cell>
          <cell r="D74">
            <v>45758</v>
          </cell>
          <cell r="E74">
            <v>26</v>
          </cell>
          <cell r="F74">
            <v>27</v>
          </cell>
        </row>
        <row r="74">
          <cell r="T74">
            <v>27</v>
          </cell>
          <cell r="U74">
            <v>27</v>
          </cell>
          <cell r="V74">
            <v>540</v>
          </cell>
        </row>
        <row r="74">
          <cell r="X74">
            <v>85</v>
          </cell>
          <cell r="Y74">
            <v>255</v>
          </cell>
          <cell r="Z74">
            <v>0</v>
          </cell>
        </row>
        <row r="74">
          <cell r="AB74" t="str">
            <v>何杰</v>
          </cell>
          <cell r="AC74" t="str">
            <v>何杰</v>
          </cell>
        </row>
        <row r="74">
          <cell r="AE74" t="str">
            <v>何杰</v>
          </cell>
        </row>
        <row r="75">
          <cell r="B75" t="str">
            <v>杨文</v>
          </cell>
          <cell r="C75" t="str">
            <v>发泡</v>
          </cell>
          <cell r="D75">
            <v>45785</v>
          </cell>
          <cell r="E75">
            <v>26</v>
          </cell>
          <cell r="F75">
            <v>23</v>
          </cell>
        </row>
        <row r="75">
          <cell r="T75">
            <v>23</v>
          </cell>
          <cell r="U75">
            <v>23</v>
          </cell>
          <cell r="V75">
            <v>460</v>
          </cell>
        </row>
        <row r="75">
          <cell r="X75">
            <v>88</v>
          </cell>
          <cell r="Y75">
            <v>264</v>
          </cell>
          <cell r="Z75">
            <v>0</v>
          </cell>
        </row>
        <row r="75">
          <cell r="AB75" t="str">
            <v>杨文</v>
          </cell>
          <cell r="AC75" t="str">
            <v>杨文</v>
          </cell>
        </row>
        <row r="75">
          <cell r="AE75" t="str">
            <v>杨文</v>
          </cell>
        </row>
        <row r="76">
          <cell r="B76" t="str">
            <v>彭洪准</v>
          </cell>
          <cell r="C76" t="str">
            <v>发泡</v>
          </cell>
          <cell r="D76">
            <v>45743</v>
          </cell>
          <cell r="E76">
            <v>26</v>
          </cell>
          <cell r="F76">
            <v>29</v>
          </cell>
        </row>
        <row r="76">
          <cell r="T76">
            <v>29</v>
          </cell>
          <cell r="U76">
            <v>29</v>
          </cell>
          <cell r="V76">
            <v>580</v>
          </cell>
        </row>
        <row r="76">
          <cell r="X76">
            <v>89</v>
          </cell>
          <cell r="Y76">
            <v>267</v>
          </cell>
          <cell r="Z76">
            <v>0</v>
          </cell>
        </row>
        <row r="76">
          <cell r="AB76" t="str">
            <v>彭洪准</v>
          </cell>
          <cell r="AC76" t="str">
            <v>彭洪准</v>
          </cell>
        </row>
        <row r="76">
          <cell r="AE76" t="str">
            <v>彭洪准</v>
          </cell>
        </row>
        <row r="77">
          <cell r="B77" t="str">
            <v>周孝勇</v>
          </cell>
          <cell r="C77" t="str">
            <v>发泡</v>
          </cell>
          <cell r="D77">
            <v>45729</v>
          </cell>
          <cell r="E77">
            <v>26</v>
          </cell>
          <cell r="F77">
            <v>29</v>
          </cell>
        </row>
        <row r="77">
          <cell r="T77">
            <v>29</v>
          </cell>
          <cell r="U77">
            <v>29</v>
          </cell>
          <cell r="V77">
            <v>580</v>
          </cell>
        </row>
        <row r="77">
          <cell r="X77">
            <v>94</v>
          </cell>
          <cell r="Y77">
            <v>282</v>
          </cell>
          <cell r="Z77">
            <v>0</v>
          </cell>
          <cell r="AA77" t="str">
            <v>周孝勇</v>
          </cell>
          <cell r="AB77" t="str">
            <v>周孝勇</v>
          </cell>
          <cell r="AC77" t="str">
            <v>周孝勇</v>
          </cell>
          <cell r="AD77" t="str">
            <v>周孝勇</v>
          </cell>
          <cell r="AE77" t="str">
            <v>周孝勇</v>
          </cell>
        </row>
        <row r="78">
          <cell r="B78" t="str">
            <v>冯新宇</v>
          </cell>
          <cell r="C78" t="str">
            <v>发泡</v>
          </cell>
          <cell r="D78">
            <v>45742</v>
          </cell>
          <cell r="E78">
            <v>26</v>
          </cell>
          <cell r="F78">
            <v>27</v>
          </cell>
        </row>
        <row r="78">
          <cell r="P78">
            <v>1</v>
          </cell>
        </row>
        <row r="78">
          <cell r="T78">
            <v>27</v>
          </cell>
          <cell r="U78">
            <v>27</v>
          </cell>
          <cell r="V78">
            <v>540</v>
          </cell>
        </row>
        <row r="78">
          <cell r="X78">
            <v>89</v>
          </cell>
          <cell r="Y78">
            <v>267</v>
          </cell>
          <cell r="Z78">
            <v>0</v>
          </cell>
          <cell r="AA78" t="str">
            <v>冯新宇</v>
          </cell>
          <cell r="AB78" t="str">
            <v>冯新宇</v>
          </cell>
          <cell r="AC78" t="str">
            <v>冯新宇</v>
          </cell>
          <cell r="AD78" t="str">
            <v>冯新宇</v>
          </cell>
          <cell r="AE78" t="str">
            <v>冯新宇</v>
          </cell>
        </row>
        <row r="79">
          <cell r="B79" t="str">
            <v>龙意倩</v>
          </cell>
          <cell r="C79" t="str">
            <v>发泡</v>
          </cell>
          <cell r="D79">
            <v>45790</v>
          </cell>
          <cell r="E79">
            <v>26</v>
          </cell>
          <cell r="F79">
            <v>18</v>
          </cell>
        </row>
        <row r="79">
          <cell r="P79">
            <v>1</v>
          </cell>
        </row>
        <row r="79">
          <cell r="T79">
            <v>18</v>
          </cell>
          <cell r="U79">
            <v>18</v>
          </cell>
          <cell r="V79">
            <v>360</v>
          </cell>
        </row>
        <row r="79">
          <cell r="X79">
            <v>91</v>
          </cell>
          <cell r="Y79">
            <v>273</v>
          </cell>
          <cell r="Z79">
            <v>0</v>
          </cell>
        </row>
        <row r="79">
          <cell r="AB79" t="str">
            <v>龙意倩</v>
          </cell>
          <cell r="AC79" t="str">
            <v>龙意倩</v>
          </cell>
        </row>
        <row r="79">
          <cell r="AE79" t="str">
            <v>龙意倩</v>
          </cell>
        </row>
        <row r="80">
          <cell r="B80" t="str">
            <v>张超锋</v>
          </cell>
          <cell r="C80" t="str">
            <v>发泡</v>
          </cell>
          <cell r="D80">
            <v>45759</v>
          </cell>
          <cell r="E80">
            <v>26</v>
          </cell>
          <cell r="F80">
            <v>24</v>
          </cell>
        </row>
        <row r="80">
          <cell r="K80">
            <v>1</v>
          </cell>
        </row>
        <row r="80">
          <cell r="T80">
            <v>24</v>
          </cell>
          <cell r="U80">
            <v>24</v>
          </cell>
          <cell r="V80">
            <v>480</v>
          </cell>
        </row>
        <row r="80">
          <cell r="X80">
            <v>86</v>
          </cell>
          <cell r="Y80">
            <v>258</v>
          </cell>
          <cell r="Z80">
            <v>0</v>
          </cell>
        </row>
        <row r="80">
          <cell r="AB80" t="str">
            <v>张超锋</v>
          </cell>
          <cell r="AC80" t="str">
            <v>张超锋</v>
          </cell>
        </row>
        <row r="80">
          <cell r="AE80" t="str">
            <v>张超锋</v>
          </cell>
        </row>
        <row r="81">
          <cell r="B81" t="str">
            <v>彭梅芳</v>
          </cell>
          <cell r="C81" t="str">
            <v>发泡</v>
          </cell>
          <cell r="D81">
            <v>45805</v>
          </cell>
          <cell r="E81">
            <v>26</v>
          </cell>
          <cell r="F81">
            <v>3</v>
          </cell>
        </row>
        <row r="81">
          <cell r="T81">
            <v>3</v>
          </cell>
          <cell r="U81">
            <v>3</v>
          </cell>
          <cell r="V81">
            <v>60</v>
          </cell>
        </row>
        <row r="81">
          <cell r="X81">
            <v>86</v>
          </cell>
          <cell r="Y81">
            <v>258</v>
          </cell>
          <cell r="Z81">
            <v>0</v>
          </cell>
        </row>
        <row r="81">
          <cell r="AB81" t="str">
            <v>彭梅芳</v>
          </cell>
          <cell r="AC81" t="str">
            <v>彭梅芳</v>
          </cell>
        </row>
        <row r="81">
          <cell r="AE81" t="str">
            <v>彭梅芳</v>
          </cell>
        </row>
        <row r="82">
          <cell r="B82" t="str">
            <v>颜俊杰</v>
          </cell>
          <cell r="C82" t="str">
            <v>发泡</v>
          </cell>
          <cell r="D82">
            <v>45805</v>
          </cell>
          <cell r="E82">
            <v>26</v>
          </cell>
          <cell r="F82">
            <v>3</v>
          </cell>
        </row>
        <row r="82">
          <cell r="T82">
            <v>3</v>
          </cell>
          <cell r="U82">
            <v>3</v>
          </cell>
          <cell r="V82">
            <v>60</v>
          </cell>
          <cell r="W82" t="str">
            <v>2025/6/9离职</v>
          </cell>
          <cell r="X82">
            <v>86</v>
          </cell>
          <cell r="Y82">
            <v>258</v>
          </cell>
          <cell r="Z82">
            <v>0</v>
          </cell>
        </row>
        <row r="82">
          <cell r="AB82" t="str">
            <v>颜俊杰</v>
          </cell>
          <cell r="AC82" t="str">
            <v>颜俊杰</v>
          </cell>
        </row>
        <row r="82">
          <cell r="AE82" t="str">
            <v>颜俊杰</v>
          </cell>
        </row>
        <row r="83">
          <cell r="B83" t="str">
            <v>唐江山</v>
          </cell>
          <cell r="C83" t="str">
            <v>发泡</v>
          </cell>
          <cell r="D83">
            <v>45806</v>
          </cell>
          <cell r="E83">
            <v>26</v>
          </cell>
          <cell r="F83">
            <v>2</v>
          </cell>
        </row>
        <row r="83">
          <cell r="T83">
            <v>2</v>
          </cell>
          <cell r="U83">
            <v>2</v>
          </cell>
          <cell r="V83">
            <v>40</v>
          </cell>
        </row>
        <row r="83">
          <cell r="X83">
            <v>86</v>
          </cell>
          <cell r="Y83">
            <v>258</v>
          </cell>
          <cell r="Z83">
            <v>0</v>
          </cell>
        </row>
        <row r="83">
          <cell r="AB83" t="str">
            <v>唐江山</v>
          </cell>
          <cell r="AC83" t="str">
            <v>唐江山</v>
          </cell>
        </row>
        <row r="83">
          <cell r="AE83" t="str">
            <v>唐江山</v>
          </cell>
        </row>
        <row r="84">
          <cell r="B84" t="str">
            <v>高玉霞</v>
          </cell>
          <cell r="C84" t="str">
            <v>发泡</v>
          </cell>
          <cell r="D84">
            <v>45806</v>
          </cell>
          <cell r="E84">
            <v>26</v>
          </cell>
          <cell r="F84">
            <v>2</v>
          </cell>
        </row>
        <row r="84">
          <cell r="T84">
            <v>2</v>
          </cell>
          <cell r="U84">
            <v>2</v>
          </cell>
          <cell r="V84">
            <v>40</v>
          </cell>
        </row>
        <row r="84">
          <cell r="X84">
            <v>86</v>
          </cell>
          <cell r="Y84">
            <v>258</v>
          </cell>
          <cell r="Z84">
            <v>0</v>
          </cell>
        </row>
        <row r="84">
          <cell r="AB84" t="str">
            <v>高玉霞</v>
          </cell>
          <cell r="AC84" t="str">
            <v>高玉霞</v>
          </cell>
        </row>
        <row r="84">
          <cell r="AE84" t="str">
            <v>高玉霞</v>
          </cell>
        </row>
        <row r="85">
          <cell r="B85" t="str">
            <v>齐水斌</v>
          </cell>
          <cell r="C85" t="str">
            <v>发泡</v>
          </cell>
          <cell r="D85">
            <v>45805</v>
          </cell>
          <cell r="E85">
            <v>26</v>
          </cell>
          <cell r="F85">
            <v>3</v>
          </cell>
        </row>
        <row r="85">
          <cell r="T85">
            <v>3</v>
          </cell>
          <cell r="U85">
            <v>3</v>
          </cell>
          <cell r="V85">
            <v>60</v>
          </cell>
        </row>
        <row r="85">
          <cell r="X85">
            <v>87</v>
          </cell>
          <cell r="Y85">
            <v>261</v>
          </cell>
          <cell r="Z85">
            <v>0</v>
          </cell>
        </row>
        <row r="85">
          <cell r="AB85" t="str">
            <v>齐水斌</v>
          </cell>
          <cell r="AC85" t="str">
            <v>齐水斌</v>
          </cell>
        </row>
        <row r="85">
          <cell r="AE85" t="str">
            <v>齐水斌</v>
          </cell>
        </row>
        <row r="86">
          <cell r="B86" t="str">
            <v>陈波</v>
          </cell>
          <cell r="C86" t="str">
            <v>发泡</v>
          </cell>
          <cell r="D86">
            <v>45804</v>
          </cell>
          <cell r="E86">
            <v>26</v>
          </cell>
          <cell r="F86">
            <v>4</v>
          </cell>
        </row>
        <row r="86">
          <cell r="T86">
            <v>4</v>
          </cell>
          <cell r="U86">
            <v>4</v>
          </cell>
          <cell r="V86">
            <v>80</v>
          </cell>
        </row>
        <row r="86">
          <cell r="X86">
            <v>87</v>
          </cell>
          <cell r="Y86">
            <v>261</v>
          </cell>
          <cell r="Z86">
            <v>0</v>
          </cell>
        </row>
        <row r="86">
          <cell r="AB86" t="str">
            <v>陈波</v>
          </cell>
          <cell r="AC86" t="str">
            <v>陈波</v>
          </cell>
        </row>
        <row r="86">
          <cell r="AE86" t="str">
            <v>陈波</v>
          </cell>
        </row>
        <row r="87">
          <cell r="B87" t="str">
            <v>何林</v>
          </cell>
          <cell r="C87" t="str">
            <v>发泡</v>
          </cell>
          <cell r="D87">
            <v>45804</v>
          </cell>
          <cell r="E87">
            <v>26</v>
          </cell>
          <cell r="F87">
            <v>4</v>
          </cell>
        </row>
        <row r="87">
          <cell r="T87">
            <v>4</v>
          </cell>
          <cell r="U87">
            <v>4</v>
          </cell>
          <cell r="V87">
            <v>80</v>
          </cell>
        </row>
        <row r="87">
          <cell r="X87">
            <v>87</v>
          </cell>
          <cell r="Y87">
            <v>261</v>
          </cell>
          <cell r="Z87">
            <v>0</v>
          </cell>
        </row>
        <row r="87">
          <cell r="AB87" t="str">
            <v>何林</v>
          </cell>
          <cell r="AC87" t="str">
            <v>何林</v>
          </cell>
        </row>
        <row r="87">
          <cell r="AE87" t="str">
            <v>何林</v>
          </cell>
        </row>
        <row r="88">
          <cell r="B88" t="str">
            <v>蒋鹏</v>
          </cell>
          <cell r="C88" t="str">
            <v>发泡</v>
          </cell>
          <cell r="D88">
            <v>45800</v>
          </cell>
          <cell r="E88">
            <v>26</v>
          </cell>
          <cell r="F88">
            <v>8</v>
          </cell>
        </row>
        <row r="88">
          <cell r="T88">
            <v>8</v>
          </cell>
          <cell r="U88">
            <v>8</v>
          </cell>
          <cell r="V88">
            <v>160</v>
          </cell>
        </row>
        <row r="88">
          <cell r="X88">
            <v>87</v>
          </cell>
          <cell r="Y88">
            <v>261</v>
          </cell>
          <cell r="Z88">
            <v>0</v>
          </cell>
        </row>
        <row r="88">
          <cell r="AB88" t="str">
            <v>蒋鹏</v>
          </cell>
          <cell r="AC88" t="str">
            <v>蒋鹏</v>
          </cell>
        </row>
        <row r="88">
          <cell r="AE88" t="str">
            <v>蒋鹏</v>
          </cell>
        </row>
        <row r="89">
          <cell r="B89" t="str">
            <v>汤建惟</v>
          </cell>
          <cell r="C89" t="str">
            <v>发泡</v>
          </cell>
          <cell r="D89">
            <v>45799</v>
          </cell>
          <cell r="E89">
            <v>26</v>
          </cell>
          <cell r="F89">
            <v>9</v>
          </cell>
        </row>
        <row r="89">
          <cell r="T89">
            <v>9</v>
          </cell>
          <cell r="U89">
            <v>9</v>
          </cell>
          <cell r="V89">
            <v>180</v>
          </cell>
          <cell r="W89" t="str">
            <v>2025/6/11离职</v>
          </cell>
          <cell r="X89">
            <v>89</v>
          </cell>
          <cell r="Y89">
            <v>267</v>
          </cell>
          <cell r="Z89">
            <v>0</v>
          </cell>
        </row>
        <row r="89">
          <cell r="AB89" t="str">
            <v>汤建惟</v>
          </cell>
          <cell r="AC89" t="str">
            <v>汤建惟</v>
          </cell>
        </row>
        <row r="89">
          <cell r="AE89" t="str">
            <v>汤建惟</v>
          </cell>
        </row>
        <row r="90">
          <cell r="B90" t="str">
            <v>黄晚娇</v>
          </cell>
          <cell r="C90" t="str">
            <v>发泡</v>
          </cell>
          <cell r="D90">
            <v>45801</v>
          </cell>
          <cell r="E90">
            <v>26</v>
          </cell>
          <cell r="F90">
            <v>7</v>
          </cell>
        </row>
        <row r="90">
          <cell r="I90" t="str">
            <v>   </v>
          </cell>
        </row>
        <row r="90">
          <cell r="T90">
            <v>7</v>
          </cell>
          <cell r="U90">
            <v>7</v>
          </cell>
          <cell r="V90">
            <v>140</v>
          </cell>
          <cell r="W90" t="str">
            <v>2025/6/10退回</v>
          </cell>
          <cell r="X90">
            <v>89</v>
          </cell>
          <cell r="Y90">
            <v>267</v>
          </cell>
          <cell r="Z90">
            <v>0</v>
          </cell>
        </row>
        <row r="90">
          <cell r="AB90" t="str">
            <v>黄晚娇</v>
          </cell>
          <cell r="AC90" t="str">
            <v>黄晚娇</v>
          </cell>
        </row>
        <row r="90">
          <cell r="AE90" t="str">
            <v>黄晚娇</v>
          </cell>
        </row>
        <row r="91">
          <cell r="B91" t="str">
            <v>张永桂</v>
          </cell>
          <cell r="C91" t="str">
            <v>发泡</v>
          </cell>
          <cell r="D91">
            <v>45802</v>
          </cell>
          <cell r="E91">
            <v>26</v>
          </cell>
          <cell r="F91">
            <v>6</v>
          </cell>
        </row>
        <row r="91">
          <cell r="T91">
            <v>6</v>
          </cell>
          <cell r="U91">
            <v>6</v>
          </cell>
          <cell r="V91">
            <v>120</v>
          </cell>
        </row>
        <row r="91">
          <cell r="X91">
            <v>92</v>
          </cell>
          <cell r="Y91">
            <v>276</v>
          </cell>
          <cell r="Z91">
            <v>0</v>
          </cell>
        </row>
        <row r="91">
          <cell r="AB91" t="str">
            <v>张永桂</v>
          </cell>
          <cell r="AC91" t="str">
            <v>张永桂</v>
          </cell>
        </row>
        <row r="91">
          <cell r="AE91" t="str">
            <v>张永桂</v>
          </cell>
        </row>
        <row r="92">
          <cell r="B92" t="str">
            <v>肖军奇</v>
          </cell>
          <cell r="C92" t="str">
            <v>发泡</v>
          </cell>
          <cell r="D92">
            <v>45801</v>
          </cell>
          <cell r="E92">
            <v>26</v>
          </cell>
          <cell r="F92">
            <v>7</v>
          </cell>
        </row>
        <row r="92">
          <cell r="T92">
            <v>7</v>
          </cell>
          <cell r="U92">
            <v>7</v>
          </cell>
          <cell r="V92">
            <v>140</v>
          </cell>
        </row>
        <row r="92">
          <cell r="X92">
            <v>91</v>
          </cell>
          <cell r="Y92">
            <v>273</v>
          </cell>
          <cell r="Z92">
            <v>0</v>
          </cell>
        </row>
        <row r="92">
          <cell r="AB92" t="str">
            <v>肖军奇</v>
          </cell>
          <cell r="AC92" t="str">
            <v>肖军奇</v>
          </cell>
        </row>
        <row r="92">
          <cell r="AE92" t="str">
            <v>肖军奇</v>
          </cell>
        </row>
        <row r="93">
          <cell r="B93" t="str">
            <v>付志勇</v>
          </cell>
          <cell r="C93" t="str">
            <v>发泡</v>
          </cell>
          <cell r="D93">
            <v>45801</v>
          </cell>
          <cell r="E93">
            <v>26</v>
          </cell>
          <cell r="F93">
            <v>7</v>
          </cell>
        </row>
        <row r="93">
          <cell r="T93">
            <v>7</v>
          </cell>
          <cell r="U93">
            <v>7</v>
          </cell>
          <cell r="V93">
            <v>140</v>
          </cell>
        </row>
        <row r="93">
          <cell r="X93">
            <v>84</v>
          </cell>
          <cell r="Y93">
            <v>252</v>
          </cell>
          <cell r="Z93">
            <v>0</v>
          </cell>
        </row>
        <row r="93">
          <cell r="AB93" t="str">
            <v>付志勇</v>
          </cell>
          <cell r="AC93" t="str">
            <v>付志勇</v>
          </cell>
        </row>
        <row r="93">
          <cell r="AE93" t="str">
            <v>付志勇</v>
          </cell>
        </row>
        <row r="94">
          <cell r="B94" t="str">
            <v>张小双</v>
          </cell>
          <cell r="C94" t="str">
            <v>发泡</v>
          </cell>
          <cell r="D94">
            <v>45803</v>
          </cell>
          <cell r="E94">
            <v>26</v>
          </cell>
          <cell r="F94">
            <v>5</v>
          </cell>
        </row>
        <row r="94">
          <cell r="P94">
            <v>1</v>
          </cell>
        </row>
        <row r="94">
          <cell r="T94">
            <v>5</v>
          </cell>
          <cell r="U94">
            <v>5</v>
          </cell>
          <cell r="V94">
            <v>100</v>
          </cell>
        </row>
        <row r="94">
          <cell r="X94">
            <v>87</v>
          </cell>
          <cell r="Y94">
            <v>261</v>
          </cell>
          <cell r="Z94">
            <v>0</v>
          </cell>
        </row>
        <row r="94">
          <cell r="AB94" t="str">
            <v>张小双</v>
          </cell>
          <cell r="AC94" t="str">
            <v>张小双</v>
          </cell>
        </row>
        <row r="94">
          <cell r="AE94" t="str">
            <v>张小双</v>
          </cell>
        </row>
        <row r="95">
          <cell r="B95" t="str">
            <v>卢喜春</v>
          </cell>
          <cell r="C95" t="str">
            <v>发泡</v>
          </cell>
          <cell r="D95">
            <v>45802</v>
          </cell>
          <cell r="E95">
            <v>26</v>
          </cell>
          <cell r="F95">
            <v>6</v>
          </cell>
        </row>
        <row r="95">
          <cell r="T95">
            <v>6</v>
          </cell>
          <cell r="U95">
            <v>6</v>
          </cell>
          <cell r="V95">
            <v>120</v>
          </cell>
        </row>
        <row r="95">
          <cell r="X95">
            <v>87</v>
          </cell>
          <cell r="Y95">
            <v>261</v>
          </cell>
          <cell r="Z95">
            <v>0</v>
          </cell>
        </row>
        <row r="95">
          <cell r="AB95" t="str">
            <v>卢喜春</v>
          </cell>
          <cell r="AC95" t="str">
            <v>卢喜春</v>
          </cell>
        </row>
        <row r="95">
          <cell r="AE95" t="str">
            <v>卢喜春</v>
          </cell>
        </row>
        <row r="96">
          <cell r="B96" t="str">
            <v>佘军</v>
          </cell>
          <cell r="C96" t="str">
            <v>发泡</v>
          </cell>
          <cell r="D96">
            <v>45804</v>
          </cell>
          <cell r="E96">
            <v>26</v>
          </cell>
          <cell r="F96">
            <v>4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85</v>
          </cell>
          <cell r="Y96">
            <v>255</v>
          </cell>
          <cell r="Z96">
            <v>0</v>
          </cell>
        </row>
        <row r="96">
          <cell r="AB96" t="str">
            <v>佘军</v>
          </cell>
          <cell r="AC96" t="str">
            <v>佘军</v>
          </cell>
        </row>
        <row r="96">
          <cell r="AE96" t="str">
            <v>佘军</v>
          </cell>
        </row>
        <row r="97">
          <cell r="B97" t="str">
            <v>伍星</v>
          </cell>
          <cell r="C97" t="str">
            <v>发泡</v>
          </cell>
          <cell r="D97">
            <v>45805</v>
          </cell>
          <cell r="E97">
            <v>26</v>
          </cell>
          <cell r="F97">
            <v>3</v>
          </cell>
        </row>
        <row r="97">
          <cell r="T97">
            <v>3</v>
          </cell>
          <cell r="U97">
            <v>3</v>
          </cell>
          <cell r="V97">
            <v>60</v>
          </cell>
          <cell r="W97" t="str">
            <v>2025/6/10离职</v>
          </cell>
          <cell r="X97">
            <v>84</v>
          </cell>
          <cell r="Y97">
            <v>252</v>
          </cell>
          <cell r="Z97">
            <v>0</v>
          </cell>
        </row>
        <row r="97">
          <cell r="AB97" t="str">
            <v>伍星</v>
          </cell>
          <cell r="AC97" t="str">
            <v>伍星</v>
          </cell>
        </row>
        <row r="97">
          <cell r="AE97" t="str">
            <v>伍星</v>
          </cell>
        </row>
        <row r="98">
          <cell r="B98" t="str">
            <v>聂松华</v>
          </cell>
          <cell r="C98" t="str">
            <v>发泡</v>
          </cell>
          <cell r="D98">
            <v>45789</v>
          </cell>
          <cell r="E98">
            <v>26</v>
          </cell>
          <cell r="F98">
            <v>18</v>
          </cell>
        </row>
        <row r="98">
          <cell r="T98">
            <v>18</v>
          </cell>
          <cell r="U98">
            <v>18</v>
          </cell>
          <cell r="V98">
            <v>360</v>
          </cell>
        </row>
        <row r="98">
          <cell r="X98">
            <v>86</v>
          </cell>
          <cell r="Y98">
            <v>258</v>
          </cell>
          <cell r="Z98">
            <v>0</v>
          </cell>
        </row>
        <row r="98">
          <cell r="AB98" t="str">
            <v>聂松华</v>
          </cell>
          <cell r="AC98" t="str">
            <v>聂松华</v>
          </cell>
        </row>
        <row r="98">
          <cell r="AE98" t="str">
            <v>聂松华</v>
          </cell>
        </row>
        <row r="99">
          <cell r="B99" t="str">
            <v>文志辉</v>
          </cell>
          <cell r="C99" t="str">
            <v>发泡</v>
          </cell>
          <cell r="D99">
            <v>45793</v>
          </cell>
          <cell r="E99">
            <v>26</v>
          </cell>
          <cell r="F99">
            <v>14</v>
          </cell>
        </row>
        <row r="99">
          <cell r="T99">
            <v>14</v>
          </cell>
          <cell r="U99">
            <v>14</v>
          </cell>
          <cell r="V99">
            <v>280</v>
          </cell>
          <cell r="W99" t="str">
            <v>2025/6/6退回</v>
          </cell>
          <cell r="X99">
            <v>84</v>
          </cell>
          <cell r="Y99">
            <v>252</v>
          </cell>
          <cell r="Z99">
            <v>0</v>
          </cell>
        </row>
        <row r="99">
          <cell r="AB99" t="str">
            <v>文志辉</v>
          </cell>
          <cell r="AC99" t="str">
            <v>文志辉</v>
          </cell>
        </row>
        <row r="99">
          <cell r="AE99" t="str">
            <v>文志辉</v>
          </cell>
        </row>
        <row r="100">
          <cell r="B100" t="str">
            <v>袁建平</v>
          </cell>
          <cell r="C100" t="str">
            <v>发泡</v>
          </cell>
          <cell r="D100">
            <v>45734</v>
          </cell>
          <cell r="E100">
            <v>26</v>
          </cell>
          <cell r="F100">
            <v>24</v>
          </cell>
        </row>
        <row r="100">
          <cell r="K100">
            <v>2</v>
          </cell>
        </row>
        <row r="100">
          <cell r="T100">
            <v>24</v>
          </cell>
          <cell r="U100">
            <v>24</v>
          </cell>
          <cell r="V100">
            <v>480</v>
          </cell>
        </row>
        <row r="100">
          <cell r="X100">
            <v>92</v>
          </cell>
          <cell r="Y100">
            <v>276</v>
          </cell>
          <cell r="Z100" t="str">
            <v>5.19-20体检请假2天</v>
          </cell>
        </row>
        <row r="100">
          <cell r="AB100" t="str">
            <v>袁建平</v>
          </cell>
          <cell r="AC100" t="str">
            <v>袁建平</v>
          </cell>
        </row>
        <row r="100">
          <cell r="AE100" t="str">
            <v>袁建平</v>
          </cell>
        </row>
        <row r="101">
          <cell r="B101" t="str">
            <v>唐文志</v>
          </cell>
          <cell r="C101" t="str">
            <v>发泡</v>
          </cell>
          <cell r="D101">
            <v>45784</v>
          </cell>
          <cell r="E101">
            <v>26</v>
          </cell>
          <cell r="F101">
            <v>11</v>
          </cell>
        </row>
        <row r="101">
          <cell r="T101">
            <v>11</v>
          </cell>
          <cell r="U101">
            <v>11</v>
          </cell>
          <cell r="V101">
            <v>220</v>
          </cell>
          <cell r="W101" t="str">
            <v>2025/5/20离职</v>
          </cell>
          <cell r="X101">
            <v>78</v>
          </cell>
          <cell r="Y101">
            <v>234</v>
          </cell>
          <cell r="Z101">
            <v>0</v>
          </cell>
        </row>
        <row r="101">
          <cell r="AB101" t="str">
            <v>唐文志</v>
          </cell>
          <cell r="AC101" t="e">
            <v>#N/A</v>
          </cell>
        </row>
        <row r="101">
          <cell r="AE101" t="str">
            <v>唐文志</v>
          </cell>
        </row>
        <row r="102">
          <cell r="B102" t="str">
            <v>刘军玲</v>
          </cell>
          <cell r="C102" t="str">
            <v>发泡</v>
          </cell>
          <cell r="D102">
            <v>45758</v>
          </cell>
          <cell r="E102">
            <v>26</v>
          </cell>
          <cell r="F102">
            <v>26</v>
          </cell>
        </row>
        <row r="102">
          <cell r="T102">
            <v>26</v>
          </cell>
          <cell r="U102">
            <v>26</v>
          </cell>
          <cell r="V102">
            <v>520</v>
          </cell>
        </row>
        <row r="102">
          <cell r="X102">
            <v>92</v>
          </cell>
          <cell r="Y102">
            <v>276</v>
          </cell>
          <cell r="Z102">
            <v>0</v>
          </cell>
        </row>
        <row r="102">
          <cell r="AB102" t="str">
            <v>刘军玲</v>
          </cell>
          <cell r="AC102" t="str">
            <v>刘军玲</v>
          </cell>
        </row>
        <row r="102">
          <cell r="AE102" t="str">
            <v>刘军玲</v>
          </cell>
        </row>
        <row r="103">
          <cell r="B103" t="str">
            <v>贺翌昂</v>
          </cell>
          <cell r="C103" t="str">
            <v>发泡</v>
          </cell>
          <cell r="D103">
            <v>45739</v>
          </cell>
          <cell r="E103">
            <v>26</v>
          </cell>
          <cell r="F103">
            <v>26</v>
          </cell>
        </row>
        <row r="103">
          <cell r="T103">
            <v>26</v>
          </cell>
          <cell r="U103">
            <v>26</v>
          </cell>
          <cell r="V103">
            <v>520</v>
          </cell>
        </row>
        <row r="103">
          <cell r="X103">
            <v>90</v>
          </cell>
          <cell r="Y103">
            <v>270</v>
          </cell>
          <cell r="Z103">
            <v>0</v>
          </cell>
        </row>
        <row r="103">
          <cell r="AB103" t="str">
            <v>贺翌昂</v>
          </cell>
          <cell r="AC103" t="str">
            <v>贺翌昂</v>
          </cell>
        </row>
        <row r="103">
          <cell r="AE103" t="str">
            <v>贺翌昂</v>
          </cell>
        </row>
        <row r="104">
          <cell r="B104" t="str">
            <v>袁珊珊</v>
          </cell>
          <cell r="C104" t="str">
            <v>发泡</v>
          </cell>
          <cell r="D104">
            <v>45739</v>
          </cell>
          <cell r="E104">
            <v>26</v>
          </cell>
          <cell r="F104">
            <v>26.4</v>
          </cell>
        </row>
        <row r="104">
          <cell r="P104">
            <v>1</v>
          </cell>
        </row>
        <row r="104">
          <cell r="T104">
            <v>26.4</v>
          </cell>
          <cell r="U104">
            <v>26.4</v>
          </cell>
          <cell r="V104">
            <v>528</v>
          </cell>
        </row>
        <row r="104">
          <cell r="X104">
            <v>93</v>
          </cell>
          <cell r="Y104">
            <v>279</v>
          </cell>
          <cell r="Z104">
            <v>0</v>
          </cell>
        </row>
        <row r="104">
          <cell r="AB104" t="str">
            <v>袁珊珊</v>
          </cell>
          <cell r="AC104" t="str">
            <v>袁珊珊</v>
          </cell>
        </row>
        <row r="104">
          <cell r="AE104" t="str">
            <v>袁珊珊</v>
          </cell>
        </row>
        <row r="105">
          <cell r="B105" t="str">
            <v>卢舟晖</v>
          </cell>
          <cell r="C105" t="str">
            <v>发泡</v>
          </cell>
          <cell r="D105">
            <v>45744</v>
          </cell>
          <cell r="E105">
            <v>26</v>
          </cell>
          <cell r="F105">
            <v>25</v>
          </cell>
        </row>
        <row r="105">
          <cell r="K105">
            <v>1</v>
          </cell>
        </row>
        <row r="105">
          <cell r="T105">
            <v>25</v>
          </cell>
          <cell r="U105">
            <v>25</v>
          </cell>
          <cell r="V105">
            <v>500</v>
          </cell>
        </row>
        <row r="105">
          <cell r="X105">
            <v>87</v>
          </cell>
          <cell r="Y105">
            <v>261</v>
          </cell>
          <cell r="Z105" t="str">
            <v>5.15晚班事假1天</v>
          </cell>
          <cell r="AA105" t="str">
            <v>卢舟晖</v>
          </cell>
          <cell r="AB105" t="str">
            <v>卢舟晖</v>
          </cell>
          <cell r="AC105" t="str">
            <v>卢舟晖</v>
          </cell>
          <cell r="AD105" t="str">
            <v>卢舟晖</v>
          </cell>
          <cell r="AE105" t="str">
            <v>卢舟晖</v>
          </cell>
        </row>
        <row r="106">
          <cell r="B106" t="str">
            <v>游围广</v>
          </cell>
          <cell r="C106" t="str">
            <v>发泡</v>
          </cell>
          <cell r="D106">
            <v>45747</v>
          </cell>
          <cell r="E106">
            <v>26</v>
          </cell>
          <cell r="F106">
            <v>28</v>
          </cell>
        </row>
        <row r="106">
          <cell r="T106">
            <v>28</v>
          </cell>
          <cell r="U106">
            <v>28</v>
          </cell>
          <cell r="V106">
            <v>560</v>
          </cell>
        </row>
        <row r="106">
          <cell r="X106">
            <v>90</v>
          </cell>
          <cell r="Y106">
            <v>270</v>
          </cell>
          <cell r="Z106">
            <v>0</v>
          </cell>
          <cell r="AA106" t="str">
            <v>游围广</v>
          </cell>
          <cell r="AB106" t="str">
            <v>游围广</v>
          </cell>
          <cell r="AC106" t="str">
            <v>游围广</v>
          </cell>
          <cell r="AD106" t="str">
            <v>游围广</v>
          </cell>
          <cell r="AE106" t="str">
            <v>游围广</v>
          </cell>
        </row>
        <row r="107">
          <cell r="B107" t="str">
            <v>马战</v>
          </cell>
          <cell r="C107" t="str">
            <v>发泡</v>
          </cell>
          <cell r="D107">
            <v>45758</v>
          </cell>
          <cell r="E107">
            <v>26</v>
          </cell>
          <cell r="F107">
            <v>27</v>
          </cell>
        </row>
        <row r="107">
          <cell r="T107">
            <v>27</v>
          </cell>
          <cell r="U107">
            <v>27</v>
          </cell>
          <cell r="V107">
            <v>540</v>
          </cell>
        </row>
        <row r="107">
          <cell r="X107">
            <v>94</v>
          </cell>
          <cell r="Y107">
            <v>282</v>
          </cell>
          <cell r="Z107">
            <v>0</v>
          </cell>
          <cell r="AA107" t="str">
            <v>马战</v>
          </cell>
          <cell r="AB107" t="str">
            <v>马战</v>
          </cell>
          <cell r="AC107" t="str">
            <v>马战</v>
          </cell>
          <cell r="AD107" t="str">
            <v>马战</v>
          </cell>
          <cell r="AE107" t="str">
            <v>马战</v>
          </cell>
        </row>
        <row r="108">
          <cell r="B108" t="str">
            <v>曾选泽</v>
          </cell>
          <cell r="C108" t="str">
            <v>发泡</v>
          </cell>
          <cell r="D108">
            <v>45759</v>
          </cell>
          <cell r="E108">
            <v>26</v>
          </cell>
          <cell r="F108">
            <v>26</v>
          </cell>
        </row>
        <row r="108">
          <cell r="T108">
            <v>26</v>
          </cell>
          <cell r="U108">
            <v>26</v>
          </cell>
          <cell r="V108">
            <v>520</v>
          </cell>
        </row>
        <row r="108">
          <cell r="X108">
            <v>88</v>
          </cell>
          <cell r="Y108">
            <v>264</v>
          </cell>
          <cell r="Z108">
            <v>0</v>
          </cell>
          <cell r="AA108" t="str">
            <v>曾选泽</v>
          </cell>
          <cell r="AB108" t="str">
            <v>曾选泽</v>
          </cell>
          <cell r="AC108" t="str">
            <v>曾选泽</v>
          </cell>
          <cell r="AD108" t="str">
            <v>曾选泽</v>
          </cell>
          <cell r="AE108" t="str">
            <v>曾选泽</v>
          </cell>
        </row>
        <row r="109">
          <cell r="B109" t="str">
            <v>罗熠鹏</v>
          </cell>
          <cell r="C109" t="str">
            <v>发泡</v>
          </cell>
          <cell r="D109">
            <v>45587</v>
          </cell>
          <cell r="E109">
            <v>26</v>
          </cell>
          <cell r="F109">
            <v>28</v>
          </cell>
        </row>
        <row r="109">
          <cell r="T109">
            <v>28</v>
          </cell>
          <cell r="U109">
            <v>28</v>
          </cell>
          <cell r="V109">
            <v>560</v>
          </cell>
        </row>
        <row r="109">
          <cell r="X109">
            <v>91</v>
          </cell>
          <cell r="Y109">
            <v>273</v>
          </cell>
          <cell r="Z109">
            <v>0</v>
          </cell>
          <cell r="AA109" t="str">
            <v>罗熠鹏</v>
          </cell>
          <cell r="AB109" t="str">
            <v>罗熠鹏</v>
          </cell>
          <cell r="AC109" t="str">
            <v>罗熠鹏</v>
          </cell>
          <cell r="AD109" t="str">
            <v>罗熠鹏</v>
          </cell>
          <cell r="AE109" t="str">
            <v>罗熠鹏</v>
          </cell>
        </row>
        <row r="110">
          <cell r="B110" t="str">
            <v>王明</v>
          </cell>
          <cell r="C110" t="str">
            <v>发泡</v>
          </cell>
          <cell r="D110">
            <v>45677</v>
          </cell>
          <cell r="E110">
            <v>26</v>
          </cell>
          <cell r="F110">
            <v>26</v>
          </cell>
        </row>
        <row r="110">
          <cell r="T110">
            <v>26</v>
          </cell>
          <cell r="U110">
            <v>26</v>
          </cell>
          <cell r="V110">
            <v>520</v>
          </cell>
        </row>
        <row r="110">
          <cell r="X110">
            <v>85</v>
          </cell>
          <cell r="Y110">
            <v>255</v>
          </cell>
          <cell r="Z110">
            <v>0</v>
          </cell>
          <cell r="AA110" t="str">
            <v>王明</v>
          </cell>
          <cell r="AB110" t="str">
            <v>王明</v>
          </cell>
          <cell r="AC110" t="str">
            <v>王明</v>
          </cell>
          <cell r="AD110" t="str">
            <v>王明</v>
          </cell>
          <cell r="AE110" t="str">
            <v>王明</v>
          </cell>
        </row>
        <row r="111">
          <cell r="B111" t="str">
            <v>罗冰</v>
          </cell>
          <cell r="C111" t="str">
            <v>发泡</v>
          </cell>
          <cell r="D111">
            <v>45694</v>
          </cell>
          <cell r="E111">
            <v>26</v>
          </cell>
          <cell r="F111">
            <v>27</v>
          </cell>
        </row>
        <row r="111">
          <cell r="T111">
            <v>27</v>
          </cell>
          <cell r="U111">
            <v>27</v>
          </cell>
          <cell r="V111">
            <v>540</v>
          </cell>
        </row>
        <row r="111">
          <cell r="X111">
            <v>92</v>
          </cell>
          <cell r="Y111">
            <v>276</v>
          </cell>
          <cell r="Z111">
            <v>0</v>
          </cell>
          <cell r="AA111" t="str">
            <v>罗冰</v>
          </cell>
          <cell r="AB111" t="str">
            <v>罗冰</v>
          </cell>
          <cell r="AC111" t="str">
            <v>罗冰</v>
          </cell>
          <cell r="AD111" t="str">
            <v>罗冰</v>
          </cell>
          <cell r="AE111" t="str">
            <v>罗冰</v>
          </cell>
        </row>
        <row r="112">
          <cell r="B112" t="str">
            <v>林新龙</v>
          </cell>
          <cell r="C112" t="str">
            <v>发泡</v>
          </cell>
          <cell r="D112">
            <v>45759</v>
          </cell>
          <cell r="E112">
            <v>26</v>
          </cell>
          <cell r="F112">
            <v>28</v>
          </cell>
        </row>
        <row r="112">
          <cell r="T112">
            <v>28</v>
          </cell>
          <cell r="U112">
            <v>28</v>
          </cell>
          <cell r="V112">
            <v>560</v>
          </cell>
          <cell r="W112" t="str">
            <v>2025/6/12旷工自离离职</v>
          </cell>
          <cell r="X112">
            <v>91</v>
          </cell>
          <cell r="Y112">
            <v>273</v>
          </cell>
          <cell r="Z112">
            <v>0</v>
          </cell>
          <cell r="AA112" t="str">
            <v>林新龙</v>
          </cell>
          <cell r="AB112" t="str">
            <v>林新龙</v>
          </cell>
          <cell r="AC112" t="str">
            <v>林新龙</v>
          </cell>
          <cell r="AD112" t="str">
            <v>林新龙</v>
          </cell>
          <cell r="AE112" t="str">
            <v>林新龙</v>
          </cell>
        </row>
        <row r="113">
          <cell r="B113" t="str">
            <v>唐锋</v>
          </cell>
          <cell r="C113" t="str">
            <v>发泡</v>
          </cell>
          <cell r="D113">
            <v>45772</v>
          </cell>
          <cell r="E113">
            <v>26</v>
          </cell>
          <cell r="F113">
            <v>27.5</v>
          </cell>
        </row>
        <row r="113">
          <cell r="K113">
            <v>1.5</v>
          </cell>
        </row>
        <row r="113">
          <cell r="T113">
            <v>27</v>
          </cell>
          <cell r="U113">
            <v>27</v>
          </cell>
          <cell r="V113">
            <v>540</v>
          </cell>
        </row>
        <row r="113">
          <cell r="X113">
            <v>88</v>
          </cell>
          <cell r="Y113">
            <v>264</v>
          </cell>
          <cell r="Z113" t="str">
            <v>5.9日12点-10日事假1.5天</v>
          </cell>
          <cell r="AA113" t="str">
            <v>唐锋</v>
          </cell>
          <cell r="AB113" t="str">
            <v>唐锋</v>
          </cell>
          <cell r="AC113" t="str">
            <v>唐锋</v>
          </cell>
          <cell r="AD113" t="str">
            <v>唐锋</v>
          </cell>
          <cell r="AE113" t="str">
            <v>唐锋</v>
          </cell>
        </row>
        <row r="114">
          <cell r="B114" t="str">
            <v>刘红勇</v>
          </cell>
          <cell r="C114" t="str">
            <v>发泡</v>
          </cell>
          <cell r="D114">
            <v>45774</v>
          </cell>
          <cell r="E114">
            <v>26</v>
          </cell>
          <cell r="F114">
            <v>24.5</v>
          </cell>
        </row>
        <row r="114">
          <cell r="K114">
            <v>2.5</v>
          </cell>
        </row>
        <row r="114">
          <cell r="P114">
            <v>1</v>
          </cell>
        </row>
        <row r="114">
          <cell r="T114">
            <v>24</v>
          </cell>
          <cell r="U114">
            <v>24</v>
          </cell>
          <cell r="V114">
            <v>480</v>
          </cell>
        </row>
        <row r="114">
          <cell r="X114">
            <v>83</v>
          </cell>
          <cell r="Y114">
            <v>249</v>
          </cell>
          <cell r="Z114" t="str">
            <v>5.14下午13点-20点事假半天；5.12下午一点-8点学校开家长会；5.9日14点-20点事假6h；5.5家中有事事假1天；5.1日下午1点半-8点；5.29事假1天；5.24有事事假1天</v>
          </cell>
          <cell r="AA114" t="str">
            <v>刘红勇</v>
          </cell>
          <cell r="AB114" t="str">
            <v>刘红勇</v>
          </cell>
          <cell r="AC114" t="str">
            <v>刘红勇</v>
          </cell>
          <cell r="AD114" t="str">
            <v>刘红勇</v>
          </cell>
          <cell r="AE114" t="str">
            <v>刘红勇</v>
          </cell>
        </row>
        <row r="115">
          <cell r="B115" t="str">
            <v>卫伟伟</v>
          </cell>
          <cell r="C115" t="str">
            <v>发泡</v>
          </cell>
          <cell r="D115">
            <v>45771</v>
          </cell>
          <cell r="E115">
            <v>26</v>
          </cell>
          <cell r="F115">
            <v>27</v>
          </cell>
          <cell r="G115">
            <v>27</v>
          </cell>
        </row>
        <row r="115">
          <cell r="K115">
            <v>1</v>
          </cell>
        </row>
        <row r="115">
          <cell r="P115">
            <v>1</v>
          </cell>
        </row>
        <row r="115">
          <cell r="T115">
            <v>27</v>
          </cell>
          <cell r="U115">
            <v>27</v>
          </cell>
          <cell r="V115">
            <v>540</v>
          </cell>
        </row>
        <row r="115">
          <cell r="X115">
            <v>83</v>
          </cell>
          <cell r="Y115">
            <v>249</v>
          </cell>
          <cell r="Z115">
            <v>0</v>
          </cell>
          <cell r="AA115" t="str">
            <v>卫伟伟</v>
          </cell>
          <cell r="AB115" t="str">
            <v>卫伟伟</v>
          </cell>
          <cell r="AC115" t="str">
            <v>卫伟伟</v>
          </cell>
          <cell r="AD115" t="str">
            <v>卫伟伟</v>
          </cell>
          <cell r="AE115" t="str">
            <v>卫伟伟</v>
          </cell>
        </row>
        <row r="116">
          <cell r="B116" t="str">
            <v>刘顺新</v>
          </cell>
          <cell r="C116" t="str">
            <v>发泡</v>
          </cell>
          <cell r="D116">
            <v>45777</v>
          </cell>
          <cell r="E116">
            <v>26</v>
          </cell>
          <cell r="F116">
            <v>27</v>
          </cell>
        </row>
        <row r="116">
          <cell r="P116">
            <v>1</v>
          </cell>
        </row>
        <row r="116">
          <cell r="T116">
            <v>27</v>
          </cell>
          <cell r="U116">
            <v>27</v>
          </cell>
          <cell r="V116">
            <v>540</v>
          </cell>
        </row>
        <row r="116">
          <cell r="X116">
            <v>88</v>
          </cell>
          <cell r="Y116">
            <v>264</v>
          </cell>
          <cell r="Z116">
            <v>0</v>
          </cell>
          <cell r="AA116" t="str">
            <v>刘顺新</v>
          </cell>
          <cell r="AB116" t="str">
            <v>刘顺新</v>
          </cell>
          <cell r="AC116" t="str">
            <v>刘顺新</v>
          </cell>
          <cell r="AD116" t="e">
            <v>#N/A</v>
          </cell>
          <cell r="AE116" t="str">
            <v>刘顺新</v>
          </cell>
        </row>
        <row r="117">
          <cell r="B117" t="str">
            <v>谢宗伏</v>
          </cell>
          <cell r="C117" t="str">
            <v>发泡</v>
          </cell>
          <cell r="D117">
            <v>45775</v>
          </cell>
          <cell r="E117">
            <v>26</v>
          </cell>
          <cell r="F117">
            <v>26.2</v>
          </cell>
        </row>
        <row r="117">
          <cell r="T117">
            <v>26</v>
          </cell>
          <cell r="U117">
            <v>26</v>
          </cell>
          <cell r="V117">
            <v>520</v>
          </cell>
        </row>
        <row r="117">
          <cell r="X117">
            <v>89</v>
          </cell>
          <cell r="Y117">
            <v>267</v>
          </cell>
          <cell r="Z117">
            <v>0</v>
          </cell>
          <cell r="AA117" t="e">
            <v>#N/A</v>
          </cell>
          <cell r="AB117" t="str">
            <v>谢宗伏</v>
          </cell>
          <cell r="AC117" t="str">
            <v>谢宗伏</v>
          </cell>
          <cell r="AD117" t="str">
            <v>谢宗伏</v>
          </cell>
          <cell r="AE117" t="str">
            <v>谢宗伏</v>
          </cell>
        </row>
        <row r="118">
          <cell r="B118" t="str">
            <v>肖星</v>
          </cell>
          <cell r="C118" t="str">
            <v>发泡</v>
          </cell>
          <cell r="D118">
            <v>45789</v>
          </cell>
          <cell r="E118">
            <v>26</v>
          </cell>
          <cell r="F118">
            <v>19</v>
          </cell>
        </row>
        <row r="118">
          <cell r="T118">
            <v>19</v>
          </cell>
          <cell r="U118">
            <v>19</v>
          </cell>
          <cell r="V118">
            <v>380</v>
          </cell>
          <cell r="W118" t="str">
            <v>2025/6/11离职</v>
          </cell>
          <cell r="X118">
            <v>88</v>
          </cell>
          <cell r="Y118">
            <v>264</v>
          </cell>
          <cell r="Z118">
            <v>0</v>
          </cell>
        </row>
        <row r="118">
          <cell r="AB118" t="str">
            <v>肖星</v>
          </cell>
          <cell r="AC118" t="str">
            <v>肖星</v>
          </cell>
        </row>
        <row r="118">
          <cell r="AE118" t="str">
            <v>肖星</v>
          </cell>
        </row>
        <row r="119">
          <cell r="B119" t="str">
            <v>郭鹏</v>
          </cell>
          <cell r="C119" t="str">
            <v>发泡</v>
          </cell>
          <cell r="D119">
            <v>45791</v>
          </cell>
          <cell r="E119">
            <v>26</v>
          </cell>
          <cell r="F119">
            <v>17</v>
          </cell>
        </row>
        <row r="119">
          <cell r="T119">
            <v>17</v>
          </cell>
          <cell r="U119">
            <v>17</v>
          </cell>
          <cell r="V119">
            <v>340</v>
          </cell>
        </row>
        <row r="119">
          <cell r="X119">
            <v>90</v>
          </cell>
          <cell r="Y119">
            <v>270</v>
          </cell>
          <cell r="Z119">
            <v>0</v>
          </cell>
        </row>
        <row r="119">
          <cell r="AB119" t="str">
            <v>郭鹏</v>
          </cell>
          <cell r="AC119" t="str">
            <v>郭鹏</v>
          </cell>
        </row>
        <row r="119">
          <cell r="AE119" t="str">
            <v>郭鹏</v>
          </cell>
        </row>
        <row r="120">
          <cell r="B120" t="str">
            <v>刘爱国</v>
          </cell>
          <cell r="C120" t="str">
            <v>发泡</v>
          </cell>
          <cell r="D120">
            <v>45805</v>
          </cell>
          <cell r="E120">
            <v>26</v>
          </cell>
          <cell r="F120">
            <v>3</v>
          </cell>
        </row>
        <row r="120">
          <cell r="T120">
            <v>3</v>
          </cell>
          <cell r="U120">
            <v>3</v>
          </cell>
          <cell r="V120">
            <v>60</v>
          </cell>
        </row>
        <row r="120">
          <cell r="X120">
            <v>84</v>
          </cell>
          <cell r="Y120">
            <v>252</v>
          </cell>
          <cell r="Z120">
            <v>0</v>
          </cell>
        </row>
        <row r="120">
          <cell r="AB120" t="str">
            <v>刘爱国</v>
          </cell>
          <cell r="AC120" t="str">
            <v>刘爱国</v>
          </cell>
        </row>
        <row r="120">
          <cell r="AE120" t="str">
            <v>刘爱国</v>
          </cell>
        </row>
        <row r="121">
          <cell r="B121" t="str">
            <v>王运凤</v>
          </cell>
          <cell r="C121" t="str">
            <v>发泡-A班</v>
          </cell>
          <cell r="D121">
            <v>44968</v>
          </cell>
          <cell r="E121">
            <v>26</v>
          </cell>
          <cell r="F121">
            <v>25</v>
          </cell>
        </row>
        <row r="121">
          <cell r="T121">
            <v>25</v>
          </cell>
          <cell r="U121">
            <v>25</v>
          </cell>
          <cell r="V121">
            <v>500</v>
          </cell>
          <cell r="W121" t="str">
            <v>2025/05/29离职</v>
          </cell>
          <cell r="X121">
            <v>94</v>
          </cell>
          <cell r="Y121">
            <v>282</v>
          </cell>
          <cell r="Z121">
            <v>0</v>
          </cell>
          <cell r="AA121" t="str">
            <v>王运凤</v>
          </cell>
          <cell r="AB121" t="str">
            <v>王运凤</v>
          </cell>
          <cell r="AC121" t="e">
            <v>#N/A</v>
          </cell>
          <cell r="AD121" t="str">
            <v>王运凤</v>
          </cell>
          <cell r="AE121" t="str">
            <v>王运凤</v>
          </cell>
        </row>
        <row r="122">
          <cell r="B122" t="str">
            <v>刘伟</v>
          </cell>
          <cell r="C122" t="str">
            <v>发泡</v>
          </cell>
          <cell r="D122">
            <v>45637</v>
          </cell>
          <cell r="E122">
            <v>26</v>
          </cell>
          <cell r="F122">
            <v>16</v>
          </cell>
        </row>
        <row r="122">
          <cell r="P122">
            <v>2</v>
          </cell>
        </row>
        <row r="122">
          <cell r="T122">
            <v>16</v>
          </cell>
          <cell r="U122">
            <v>16</v>
          </cell>
          <cell r="V122">
            <v>320</v>
          </cell>
          <cell r="W122" t="str">
            <v>2025/05/20离职</v>
          </cell>
          <cell r="X122">
            <v>87</v>
          </cell>
          <cell r="Y122">
            <v>261</v>
          </cell>
          <cell r="Z122">
            <v>0</v>
          </cell>
          <cell r="AA122" t="str">
            <v>刘伟</v>
          </cell>
          <cell r="AB122" t="str">
            <v>刘伟</v>
          </cell>
          <cell r="AC122" t="e">
            <v>#N/A</v>
          </cell>
          <cell r="AD122" t="str">
            <v>刘伟</v>
          </cell>
          <cell r="AE122" t="str">
            <v>刘伟</v>
          </cell>
        </row>
        <row r="123">
          <cell r="B123" t="str">
            <v>凌勤凡</v>
          </cell>
          <cell r="C123" t="str">
            <v>发泡</v>
          </cell>
          <cell r="D123">
            <v>45717</v>
          </cell>
          <cell r="E123">
            <v>26</v>
          </cell>
          <cell r="F123">
            <v>25</v>
          </cell>
        </row>
        <row r="123">
          <cell r="K123">
            <v>2</v>
          </cell>
        </row>
        <row r="123">
          <cell r="P123">
            <v>1</v>
          </cell>
          <cell r="Q123">
            <v>1</v>
          </cell>
        </row>
        <row r="123">
          <cell r="T123">
            <v>25</v>
          </cell>
          <cell r="U123">
            <v>25</v>
          </cell>
          <cell r="V123">
            <v>500</v>
          </cell>
          <cell r="W123" t="str">
            <v>2025/05/31离职</v>
          </cell>
          <cell r="X123">
            <v>93</v>
          </cell>
          <cell r="Y123">
            <v>279</v>
          </cell>
          <cell r="Z123" t="str">
            <v>5.16日晚班事假1天</v>
          </cell>
          <cell r="AA123" t="str">
            <v>凌勤凡</v>
          </cell>
          <cell r="AB123" t="str">
            <v>凌勤凡</v>
          </cell>
          <cell r="AC123" t="e">
            <v>#N/A</v>
          </cell>
          <cell r="AD123" t="str">
            <v>凌勤凡</v>
          </cell>
          <cell r="AE123" t="str">
            <v>凌勤凡</v>
          </cell>
        </row>
        <row r="124">
          <cell r="B124" t="str">
            <v>贺振杰</v>
          </cell>
          <cell r="C124" t="str">
            <v>发泡</v>
          </cell>
          <cell r="D124">
            <v>45721</v>
          </cell>
          <cell r="E124">
            <v>26</v>
          </cell>
          <cell r="F124">
            <v>15.4</v>
          </cell>
        </row>
        <row r="124">
          <cell r="K124">
            <v>5</v>
          </cell>
        </row>
        <row r="124">
          <cell r="P124">
            <v>1</v>
          </cell>
        </row>
        <row r="124">
          <cell r="T124">
            <v>15</v>
          </cell>
          <cell r="U124">
            <v>15</v>
          </cell>
          <cell r="V124">
            <v>300</v>
          </cell>
          <cell r="W124" t="str">
            <v>2025/05/24离职</v>
          </cell>
          <cell r="X124">
            <v>81</v>
          </cell>
          <cell r="Y124">
            <v>243</v>
          </cell>
          <cell r="Z124" t="str">
            <v>5.16-5.20事假5天</v>
          </cell>
          <cell r="AA124" t="str">
            <v>贺振杰</v>
          </cell>
          <cell r="AB124" t="str">
            <v>贺振杰</v>
          </cell>
          <cell r="AC124" t="e">
            <v>#N/A</v>
          </cell>
          <cell r="AD124" t="str">
            <v>贺振杰</v>
          </cell>
          <cell r="AE124" t="str">
            <v>贺振杰</v>
          </cell>
        </row>
        <row r="125">
          <cell r="B125" t="str">
            <v>黄金容</v>
          </cell>
          <cell r="C125" t="str">
            <v>发泡</v>
          </cell>
          <cell r="D125">
            <v>45729</v>
          </cell>
          <cell r="E125">
            <v>26</v>
          </cell>
          <cell r="F125">
            <v>15</v>
          </cell>
        </row>
        <row r="125">
          <cell r="T125">
            <v>15</v>
          </cell>
          <cell r="U125">
            <v>15</v>
          </cell>
          <cell r="V125">
            <v>300</v>
          </cell>
          <cell r="W125" t="str">
            <v>2025/05/17号离职</v>
          </cell>
          <cell r="X125">
            <v>91</v>
          </cell>
          <cell r="Y125">
            <v>273</v>
          </cell>
          <cell r="Z125">
            <v>0</v>
          </cell>
          <cell r="AA125" t="str">
            <v>黄金容</v>
          </cell>
          <cell r="AB125" t="str">
            <v>黄金容</v>
          </cell>
          <cell r="AC125" t="e">
            <v>#N/A</v>
          </cell>
          <cell r="AD125" t="str">
            <v>黄金容</v>
          </cell>
          <cell r="AE125" t="str">
            <v>黄金容</v>
          </cell>
        </row>
        <row r="126">
          <cell r="B126" t="str">
            <v>罗杰</v>
          </cell>
          <cell r="C126" t="str">
            <v>发泡</v>
          </cell>
          <cell r="D126">
            <v>45741</v>
          </cell>
          <cell r="E126">
            <v>26</v>
          </cell>
          <cell r="F126">
            <v>27</v>
          </cell>
        </row>
        <row r="126">
          <cell r="P126">
            <v>1</v>
          </cell>
        </row>
        <row r="126">
          <cell r="T126">
            <v>27</v>
          </cell>
          <cell r="U126">
            <v>27</v>
          </cell>
          <cell r="V126">
            <v>540</v>
          </cell>
          <cell r="W126" t="str">
            <v>2025/05/31离职</v>
          </cell>
          <cell r="X126">
            <v>89</v>
          </cell>
          <cell r="Y126">
            <v>267</v>
          </cell>
          <cell r="Z126">
            <v>0</v>
          </cell>
          <cell r="AA126" t="str">
            <v>罗杰</v>
          </cell>
          <cell r="AB126" t="str">
            <v>罗杰</v>
          </cell>
          <cell r="AC126" t="e">
            <v>#N/A</v>
          </cell>
          <cell r="AD126" t="str">
            <v>罗杰</v>
          </cell>
          <cell r="AE126" t="str">
            <v>罗杰</v>
          </cell>
        </row>
        <row r="127">
          <cell r="B127" t="str">
            <v>张伟</v>
          </cell>
          <cell r="C127" t="str">
            <v>发泡</v>
          </cell>
          <cell r="D127">
            <v>45733</v>
          </cell>
          <cell r="E127">
            <v>26</v>
          </cell>
          <cell r="F127">
            <v>27</v>
          </cell>
        </row>
        <row r="127">
          <cell r="P127">
            <v>1</v>
          </cell>
        </row>
        <row r="127">
          <cell r="T127">
            <v>27</v>
          </cell>
          <cell r="U127">
            <v>27</v>
          </cell>
          <cell r="V127">
            <v>540</v>
          </cell>
          <cell r="W127" t="str">
            <v>2025/6/2离职</v>
          </cell>
          <cell r="X127">
            <v>82</v>
          </cell>
          <cell r="Y127">
            <v>246</v>
          </cell>
          <cell r="Z127">
            <v>0</v>
          </cell>
          <cell r="AA127" t="str">
            <v>张伟</v>
          </cell>
          <cell r="AB127" t="str">
            <v>张伟</v>
          </cell>
          <cell r="AC127" t="e">
            <v>#N/A</v>
          </cell>
          <cell r="AD127" t="str">
            <v>张伟</v>
          </cell>
          <cell r="AE127" t="str">
            <v>张伟</v>
          </cell>
        </row>
        <row r="128">
          <cell r="B128" t="str">
            <v>刘双军</v>
          </cell>
          <cell r="C128" t="str">
            <v>发泡</v>
          </cell>
          <cell r="D128">
            <v>45784</v>
          </cell>
          <cell r="E128">
            <v>26</v>
          </cell>
          <cell r="F128">
            <v>9</v>
          </cell>
        </row>
        <row r="128">
          <cell r="T128">
            <v>9</v>
          </cell>
          <cell r="U128">
            <v>9</v>
          </cell>
          <cell r="V128">
            <v>180</v>
          </cell>
          <cell r="W128" t="str">
            <v>2025/05/16号离职</v>
          </cell>
          <cell r="X128">
            <v>89</v>
          </cell>
          <cell r="Y128">
            <v>267</v>
          </cell>
          <cell r="Z128">
            <v>0</v>
          </cell>
        </row>
        <row r="128">
          <cell r="AB128" t="str">
            <v>刘双军</v>
          </cell>
          <cell r="AC128" t="e">
            <v>#N/A</v>
          </cell>
        </row>
        <row r="128">
          <cell r="AE128" t="str">
            <v>刘双军</v>
          </cell>
        </row>
        <row r="129">
          <cell r="B129" t="str">
            <v>宋飞翔</v>
          </cell>
          <cell r="C129" t="str">
            <v>发泡</v>
          </cell>
          <cell r="D129">
            <v>45784</v>
          </cell>
          <cell r="E129">
            <v>26</v>
          </cell>
          <cell r="F129">
            <v>23</v>
          </cell>
        </row>
        <row r="129">
          <cell r="T129">
            <v>23</v>
          </cell>
          <cell r="U129">
            <v>23</v>
          </cell>
          <cell r="V129">
            <v>460</v>
          </cell>
          <cell r="W129" t="str">
            <v>2025/05/31离职</v>
          </cell>
          <cell r="X129">
            <v>88</v>
          </cell>
          <cell r="Y129">
            <v>264</v>
          </cell>
          <cell r="Z129">
            <v>0</v>
          </cell>
        </row>
        <row r="129">
          <cell r="AB129" t="str">
            <v>宋飞翔</v>
          </cell>
          <cell r="AC129" t="e">
            <v>#N/A</v>
          </cell>
        </row>
        <row r="129">
          <cell r="AE129" t="str">
            <v>宋飞翔</v>
          </cell>
        </row>
        <row r="130">
          <cell r="B130" t="str">
            <v>张俊</v>
          </cell>
          <cell r="C130" t="str">
            <v>发泡</v>
          </cell>
          <cell r="D130">
            <v>45789</v>
          </cell>
          <cell r="E130">
            <v>26</v>
          </cell>
          <cell r="F130">
            <v>10.5</v>
          </cell>
        </row>
        <row r="130">
          <cell r="K130">
            <v>0.5</v>
          </cell>
        </row>
        <row r="130">
          <cell r="T130">
            <v>10</v>
          </cell>
          <cell r="U130">
            <v>10</v>
          </cell>
          <cell r="V130">
            <v>200</v>
          </cell>
          <cell r="W130" t="str">
            <v>2025/05/23离职</v>
          </cell>
          <cell r="X130">
            <v>84</v>
          </cell>
          <cell r="Y130">
            <v>252</v>
          </cell>
          <cell r="Z130" t="str">
            <v>5.15早上8点-12点事假0.5天</v>
          </cell>
        </row>
        <row r="130">
          <cell r="AB130" t="str">
            <v>张俊</v>
          </cell>
          <cell r="AC130" t="e">
            <v>#N/A</v>
          </cell>
        </row>
        <row r="130">
          <cell r="AE130" t="str">
            <v>张俊</v>
          </cell>
        </row>
        <row r="131">
          <cell r="B131" t="str">
            <v>李锦华</v>
          </cell>
          <cell r="C131" t="str">
            <v>发泡</v>
          </cell>
          <cell r="D131">
            <v>45789</v>
          </cell>
          <cell r="E131">
            <v>26</v>
          </cell>
          <cell r="F131">
            <v>11</v>
          </cell>
        </row>
        <row r="131">
          <cell r="T131">
            <v>11</v>
          </cell>
          <cell r="U131">
            <v>9</v>
          </cell>
          <cell r="V131">
            <v>204</v>
          </cell>
          <cell r="W131" t="str">
            <v>2025/05/23离职</v>
          </cell>
          <cell r="X131">
            <v>84</v>
          </cell>
          <cell r="Y131">
            <v>252</v>
          </cell>
          <cell r="Z131">
            <v>0</v>
          </cell>
        </row>
        <row r="131">
          <cell r="AB131" t="str">
            <v>李锦华</v>
          </cell>
          <cell r="AC131" t="e">
            <v>#N/A</v>
          </cell>
        </row>
        <row r="131">
          <cell r="AE131" t="str">
            <v>李锦华</v>
          </cell>
        </row>
        <row r="132">
          <cell r="B132" t="str">
            <v>黄旭坤</v>
          </cell>
          <cell r="C132" t="str">
            <v>发泡</v>
          </cell>
          <cell r="D132">
            <v>45800</v>
          </cell>
          <cell r="E132">
            <v>26</v>
          </cell>
          <cell r="F132">
            <v>5</v>
          </cell>
        </row>
        <row r="132">
          <cell r="P132">
            <v>2</v>
          </cell>
        </row>
        <row r="132">
          <cell r="T132">
            <v>5</v>
          </cell>
          <cell r="U132">
            <v>5</v>
          </cell>
          <cell r="V132">
            <v>100</v>
          </cell>
          <cell r="W132" t="str">
            <v>2025/05/28离职</v>
          </cell>
          <cell r="X132">
            <v>84</v>
          </cell>
          <cell r="Y132">
            <v>252</v>
          </cell>
          <cell r="Z132">
            <v>0</v>
          </cell>
        </row>
        <row r="132">
          <cell r="AB132" t="str">
            <v>黄旭坤</v>
          </cell>
          <cell r="AC132" t="e">
            <v>#N/A</v>
          </cell>
        </row>
        <row r="132">
          <cell r="AE132" t="str">
            <v>黄旭坤</v>
          </cell>
        </row>
        <row r="133">
          <cell r="B133" t="str">
            <v>石红华</v>
          </cell>
          <cell r="C133" t="str">
            <v>发泡</v>
          </cell>
          <cell r="D133">
            <v>45801</v>
          </cell>
          <cell r="E133">
            <v>26</v>
          </cell>
          <cell r="F133">
            <v>4</v>
          </cell>
        </row>
        <row r="133">
          <cell r="T133">
            <v>4</v>
          </cell>
          <cell r="U133">
            <v>4</v>
          </cell>
          <cell r="V133">
            <v>80</v>
          </cell>
          <cell r="W133" t="str">
            <v>2025/5/27离职</v>
          </cell>
          <cell r="X133">
            <v>84</v>
          </cell>
          <cell r="Y133">
            <v>252</v>
          </cell>
          <cell r="Z133">
            <v>0</v>
          </cell>
        </row>
        <row r="133">
          <cell r="AB133" t="str">
            <v>石红华</v>
          </cell>
          <cell r="AC133" t="e">
            <v>#N/A</v>
          </cell>
        </row>
        <row r="133">
          <cell r="AE133" t="str">
            <v>石红华</v>
          </cell>
        </row>
        <row r="134">
          <cell r="B134" t="str">
            <v>栾建强</v>
          </cell>
          <cell r="C134" t="str">
            <v>发泡</v>
          </cell>
          <cell r="D134">
            <v>45803</v>
          </cell>
          <cell r="E134">
            <v>26</v>
          </cell>
          <cell r="F134">
            <v>7</v>
          </cell>
        </row>
        <row r="134">
          <cell r="T134">
            <v>7</v>
          </cell>
          <cell r="U134">
            <v>7</v>
          </cell>
          <cell r="V134">
            <v>140</v>
          </cell>
          <cell r="W134" t="str">
            <v>2025/05/31离职</v>
          </cell>
          <cell r="X134">
            <v>86</v>
          </cell>
          <cell r="Y134">
            <v>258</v>
          </cell>
          <cell r="Z134">
            <v>0</v>
          </cell>
        </row>
        <row r="134">
          <cell r="AB134" t="str">
            <v>栾建强</v>
          </cell>
          <cell r="AC134" t="e">
            <v>#N/A</v>
          </cell>
        </row>
        <row r="134">
          <cell r="AE134" t="str">
            <v>栾建强</v>
          </cell>
        </row>
        <row r="135">
          <cell r="B135" t="str">
            <v>唐志加</v>
          </cell>
          <cell r="C135" t="str">
            <v>发泡</v>
          </cell>
          <cell r="D135">
            <v>45796</v>
          </cell>
          <cell r="E135">
            <v>26</v>
          </cell>
          <cell r="F135">
            <v>7</v>
          </cell>
        </row>
        <row r="135">
          <cell r="T135">
            <v>7</v>
          </cell>
          <cell r="U135">
            <v>7</v>
          </cell>
          <cell r="V135">
            <v>140</v>
          </cell>
          <cell r="W135" t="str">
            <v>2025/05/25离职</v>
          </cell>
          <cell r="X135">
            <v>84</v>
          </cell>
          <cell r="Y135">
            <v>252</v>
          </cell>
          <cell r="Z135">
            <v>0</v>
          </cell>
        </row>
        <row r="135">
          <cell r="AB135" t="str">
            <v>唐志加</v>
          </cell>
          <cell r="AC135" t="e">
            <v>#N/A</v>
          </cell>
        </row>
        <row r="135">
          <cell r="AE135" t="str">
            <v>唐志加</v>
          </cell>
        </row>
        <row r="136">
          <cell r="B136" t="str">
            <v>郭庆</v>
          </cell>
          <cell r="C136" t="str">
            <v>发泡</v>
          </cell>
          <cell r="D136">
            <v>45803</v>
          </cell>
          <cell r="E136">
            <v>26</v>
          </cell>
          <cell r="F136">
            <v>5</v>
          </cell>
        </row>
        <row r="136">
          <cell r="T136">
            <v>5</v>
          </cell>
          <cell r="U136">
            <v>5</v>
          </cell>
          <cell r="V136">
            <v>100</v>
          </cell>
          <cell r="W136" t="str">
            <v>2025/6/2离职</v>
          </cell>
          <cell r="X136">
            <v>84</v>
          </cell>
          <cell r="Y136">
            <v>252</v>
          </cell>
          <cell r="Z136">
            <v>0</v>
          </cell>
        </row>
        <row r="136">
          <cell r="AB136" t="str">
            <v>郭庆</v>
          </cell>
          <cell r="AC136" t="e">
            <v>#N/A</v>
          </cell>
        </row>
        <row r="136">
          <cell r="AE136" t="str">
            <v>郭庆</v>
          </cell>
        </row>
        <row r="137">
          <cell r="B137" t="str">
            <v>贺钢</v>
          </cell>
          <cell r="C137" t="str">
            <v>发泡</v>
          </cell>
          <cell r="D137">
            <v>45804</v>
          </cell>
          <cell r="E137">
            <v>26</v>
          </cell>
          <cell r="F137">
            <v>4</v>
          </cell>
        </row>
        <row r="137">
          <cell r="T137">
            <v>4</v>
          </cell>
          <cell r="U137">
            <v>4</v>
          </cell>
          <cell r="V137">
            <v>80</v>
          </cell>
          <cell r="W137" t="str">
            <v>2025/6/4离职</v>
          </cell>
          <cell r="X137">
            <v>84</v>
          </cell>
          <cell r="Y137">
            <v>252</v>
          </cell>
          <cell r="Z137">
            <v>0</v>
          </cell>
        </row>
        <row r="137">
          <cell r="AB137" t="str">
            <v>贺钢</v>
          </cell>
          <cell r="AC137" t="e">
            <v>#N/A</v>
          </cell>
        </row>
        <row r="137">
          <cell r="AE137" t="str">
            <v>贺钢</v>
          </cell>
        </row>
        <row r="138">
          <cell r="B138" t="str">
            <v>陈纪龙</v>
          </cell>
          <cell r="C138" t="str">
            <v>发泡</v>
          </cell>
          <cell r="D138">
            <v>45804</v>
          </cell>
          <cell r="E138">
            <v>26</v>
          </cell>
          <cell r="F138">
            <v>8</v>
          </cell>
          <cell r="G138">
            <v>4</v>
          </cell>
        </row>
        <row r="138">
          <cell r="T138">
            <v>8</v>
          </cell>
          <cell r="U138">
            <v>8</v>
          </cell>
          <cell r="V138">
            <v>160</v>
          </cell>
          <cell r="W138" t="str">
            <v>2025/6/6离职</v>
          </cell>
          <cell r="X138">
            <v>87</v>
          </cell>
          <cell r="Y138">
            <v>261</v>
          </cell>
          <cell r="Z138">
            <v>0</v>
          </cell>
        </row>
        <row r="138">
          <cell r="AB138" t="str">
            <v>陈纪龙</v>
          </cell>
          <cell r="AC138" t="e">
            <v>#N/A</v>
          </cell>
        </row>
        <row r="138">
          <cell r="AE138" t="str">
            <v>陈纪龙</v>
          </cell>
        </row>
        <row r="139">
          <cell r="B139" t="str">
            <v>谢波</v>
          </cell>
          <cell r="C139" t="str">
            <v>发泡</v>
          </cell>
          <cell r="D139">
            <v>45779</v>
          </cell>
          <cell r="E139">
            <v>26</v>
          </cell>
          <cell r="F139">
            <v>13</v>
          </cell>
        </row>
        <row r="139">
          <cell r="K139">
            <v>1</v>
          </cell>
        </row>
        <row r="139">
          <cell r="T139">
            <v>13</v>
          </cell>
          <cell r="U139">
            <v>13</v>
          </cell>
          <cell r="V139">
            <v>260</v>
          </cell>
          <cell r="W139" t="str">
            <v>2025/05/16离职</v>
          </cell>
          <cell r="X139">
            <v>78</v>
          </cell>
          <cell r="Y139">
            <v>234</v>
          </cell>
          <cell r="Z139" t="str">
            <v>5.8-5.9家中有急事事假1天</v>
          </cell>
        </row>
        <row r="139">
          <cell r="AB139" t="str">
            <v>谢波</v>
          </cell>
          <cell r="AC139" t="e">
            <v>#N/A</v>
          </cell>
        </row>
        <row r="139">
          <cell r="AE139" t="str">
            <v>谢波</v>
          </cell>
        </row>
        <row r="140">
          <cell r="B140" t="str">
            <v>曾维</v>
          </cell>
          <cell r="C140" t="str">
            <v>发泡</v>
          </cell>
          <cell r="D140">
            <v>45786</v>
          </cell>
          <cell r="E140">
            <v>26</v>
          </cell>
          <cell r="F140">
            <v>11</v>
          </cell>
        </row>
        <row r="140">
          <cell r="K140">
            <v>2</v>
          </cell>
        </row>
        <row r="140">
          <cell r="T140">
            <v>11</v>
          </cell>
          <cell r="U140">
            <v>11</v>
          </cell>
          <cell r="V140">
            <v>220</v>
          </cell>
          <cell r="W140" t="str">
            <v>2025/05/21退回</v>
          </cell>
          <cell r="X140">
            <v>78</v>
          </cell>
          <cell r="Y140">
            <v>234</v>
          </cell>
          <cell r="Z140" t="str">
            <v>5.12-5.14晚班事假2天</v>
          </cell>
        </row>
        <row r="140">
          <cell r="AB140" t="str">
            <v>曾维</v>
          </cell>
          <cell r="AC140" t="e">
            <v>#N/A</v>
          </cell>
        </row>
        <row r="140">
          <cell r="AE140" t="str">
            <v>曾维</v>
          </cell>
        </row>
        <row r="141">
          <cell r="B141" t="str">
            <v>朱友谊</v>
          </cell>
          <cell r="C141" t="str">
            <v>发泡</v>
          </cell>
          <cell r="D141">
            <v>45789</v>
          </cell>
          <cell r="E141">
            <v>26</v>
          </cell>
          <cell r="F141">
            <v>17</v>
          </cell>
        </row>
        <row r="141">
          <cell r="P141">
            <v>2</v>
          </cell>
        </row>
        <row r="141">
          <cell r="T141">
            <v>17</v>
          </cell>
          <cell r="U141">
            <v>17</v>
          </cell>
          <cell r="V141">
            <v>340</v>
          </cell>
          <cell r="W141" t="str">
            <v>2025/05/29离职</v>
          </cell>
          <cell r="X141">
            <v>83</v>
          </cell>
          <cell r="Y141">
            <v>249</v>
          </cell>
          <cell r="Z141">
            <v>0</v>
          </cell>
        </row>
        <row r="141">
          <cell r="AB141" t="str">
            <v>朱友谊</v>
          </cell>
          <cell r="AC141" t="e">
            <v>#N/A</v>
          </cell>
        </row>
        <row r="141">
          <cell r="AE141" t="str">
            <v>朱友谊</v>
          </cell>
        </row>
        <row r="142">
          <cell r="B142" t="str">
            <v>熊宇涛</v>
          </cell>
          <cell r="C142" t="str">
            <v>发泡</v>
          </cell>
          <cell r="D142">
            <v>45789</v>
          </cell>
          <cell r="E142">
            <v>26</v>
          </cell>
          <cell r="F142">
            <v>11.3</v>
          </cell>
        </row>
        <row r="142">
          <cell r="K142">
            <v>1</v>
          </cell>
        </row>
        <row r="142">
          <cell r="T142">
            <v>11</v>
          </cell>
          <cell r="U142">
            <v>11</v>
          </cell>
          <cell r="V142">
            <v>220</v>
          </cell>
          <cell r="W142" t="str">
            <v>2025/05/27离职</v>
          </cell>
          <cell r="X142">
            <v>83</v>
          </cell>
          <cell r="Y142">
            <v>249</v>
          </cell>
          <cell r="Z142" t="str">
            <v>5.22发热中暑</v>
          </cell>
        </row>
        <row r="142">
          <cell r="AB142" t="str">
            <v>熊宇涛</v>
          </cell>
          <cell r="AC142" t="e">
            <v>#N/A</v>
          </cell>
        </row>
        <row r="142">
          <cell r="AE142" t="str">
            <v>熊宇涛</v>
          </cell>
        </row>
        <row r="143">
          <cell r="B143" t="str">
            <v>彭龄萱</v>
          </cell>
          <cell r="C143" t="str">
            <v>发泡</v>
          </cell>
          <cell r="D143">
            <v>45793</v>
          </cell>
          <cell r="E143">
            <v>26</v>
          </cell>
          <cell r="F143">
            <v>6</v>
          </cell>
        </row>
        <row r="143">
          <cell r="T143">
            <v>6</v>
          </cell>
          <cell r="U143">
            <v>6</v>
          </cell>
          <cell r="V143">
            <v>120</v>
          </cell>
          <cell r="W143" t="str">
            <v>2025/05/21离职</v>
          </cell>
          <cell r="X143">
            <v>86</v>
          </cell>
          <cell r="Y143">
            <v>258</v>
          </cell>
          <cell r="Z143">
            <v>0</v>
          </cell>
        </row>
        <row r="143">
          <cell r="AB143" t="str">
            <v>彭龄萱</v>
          </cell>
          <cell r="AC143" t="e">
            <v>#N/A</v>
          </cell>
        </row>
        <row r="143">
          <cell r="AE143" t="str">
            <v>彭龄萱</v>
          </cell>
        </row>
        <row r="144">
          <cell r="B144" t="str">
            <v>戴新亮</v>
          </cell>
          <cell r="C144" t="str">
            <v>发泡</v>
          </cell>
          <cell r="D144">
            <v>45734</v>
          </cell>
          <cell r="E144">
            <v>26</v>
          </cell>
          <cell r="F144">
            <v>6</v>
          </cell>
        </row>
        <row r="144">
          <cell r="K144">
            <v>1</v>
          </cell>
        </row>
        <row r="144">
          <cell r="T144">
            <v>6</v>
          </cell>
          <cell r="U144">
            <v>6</v>
          </cell>
          <cell r="V144">
            <v>120</v>
          </cell>
          <cell r="W144" t="str">
            <v>2025/5/12离职</v>
          </cell>
          <cell r="X144">
            <v>84</v>
          </cell>
          <cell r="Y144">
            <v>252</v>
          </cell>
          <cell r="Z144" t="str">
            <v>5.10-11日事假1天</v>
          </cell>
        </row>
        <row r="144">
          <cell r="AB144" t="str">
            <v>戴新亮</v>
          </cell>
          <cell r="AC144" t="e">
            <v>#N/A</v>
          </cell>
        </row>
        <row r="144">
          <cell r="AE144" t="str">
            <v>戴新亮</v>
          </cell>
        </row>
        <row r="145">
          <cell r="B145" t="str">
            <v>韩海</v>
          </cell>
          <cell r="C145" t="str">
            <v>发泡</v>
          </cell>
          <cell r="D145">
            <v>45744</v>
          </cell>
          <cell r="E145">
            <v>26</v>
          </cell>
          <cell r="F145">
            <v>11</v>
          </cell>
        </row>
        <row r="145">
          <cell r="K145">
            <v>2</v>
          </cell>
        </row>
        <row r="145">
          <cell r="T145">
            <v>11</v>
          </cell>
          <cell r="U145">
            <v>11</v>
          </cell>
          <cell r="V145">
            <v>220</v>
          </cell>
          <cell r="W145" t="str">
            <v>2025/5/17离职</v>
          </cell>
          <cell r="X145">
            <v>77</v>
          </cell>
          <cell r="Y145">
            <v>231</v>
          </cell>
          <cell r="Z145" t="str">
            <v>5.10晚班事假1天；5.17晚班事假一天</v>
          </cell>
        </row>
        <row r="145">
          <cell r="AB145" t="str">
            <v>韩海</v>
          </cell>
          <cell r="AC145" t="e">
            <v>#N/A</v>
          </cell>
        </row>
        <row r="145">
          <cell r="AE145" t="str">
            <v>韩海</v>
          </cell>
        </row>
        <row r="146">
          <cell r="B146" t="str">
            <v>郭朝阳</v>
          </cell>
          <cell r="C146" t="str">
            <v>发泡</v>
          </cell>
          <cell r="D146">
            <v>45784</v>
          </cell>
          <cell r="E146">
            <v>26</v>
          </cell>
          <cell r="F146">
            <v>8</v>
          </cell>
        </row>
        <row r="146">
          <cell r="T146">
            <v>8</v>
          </cell>
          <cell r="U146">
            <v>8</v>
          </cell>
          <cell r="V146">
            <v>160</v>
          </cell>
          <cell r="W146" t="str">
            <v>2025/5/15离职</v>
          </cell>
          <cell r="X146">
            <v>80</v>
          </cell>
          <cell r="Y146">
            <v>240</v>
          </cell>
          <cell r="Z146">
            <v>0</v>
          </cell>
        </row>
        <row r="146">
          <cell r="AB146" t="str">
            <v>郭朝阳</v>
          </cell>
          <cell r="AC146" t="e">
            <v>#N/A</v>
          </cell>
        </row>
        <row r="146">
          <cell r="AE146" t="str">
            <v>郭朝阳</v>
          </cell>
        </row>
        <row r="147">
          <cell r="B147" t="str">
            <v>刘长江</v>
          </cell>
          <cell r="C147" t="str">
            <v>发泡</v>
          </cell>
          <cell r="D147">
            <v>45785</v>
          </cell>
          <cell r="E147">
            <v>26</v>
          </cell>
          <cell r="F147">
            <v>5</v>
          </cell>
        </row>
        <row r="147">
          <cell r="T147">
            <v>5</v>
          </cell>
          <cell r="U147">
            <v>5</v>
          </cell>
          <cell r="V147">
            <v>100</v>
          </cell>
          <cell r="W147" t="str">
            <v>2025/5/12离职</v>
          </cell>
          <cell r="X147">
            <v>80</v>
          </cell>
          <cell r="Y147">
            <v>240</v>
          </cell>
          <cell r="Z147">
            <v>0</v>
          </cell>
        </row>
        <row r="147">
          <cell r="AB147" t="str">
            <v>刘长江</v>
          </cell>
          <cell r="AC147" t="e">
            <v>#N/A</v>
          </cell>
        </row>
        <row r="147">
          <cell r="AE147" t="str">
            <v>刘长江</v>
          </cell>
        </row>
        <row r="148">
          <cell r="B148" t="str">
            <v>向友发</v>
          </cell>
          <cell r="C148" t="str">
            <v>发泡</v>
          </cell>
          <cell r="D148">
            <v>45784</v>
          </cell>
          <cell r="E148">
            <v>26</v>
          </cell>
          <cell r="F148">
            <v>23</v>
          </cell>
        </row>
        <row r="148">
          <cell r="T148">
            <v>23</v>
          </cell>
          <cell r="U148">
            <v>23</v>
          </cell>
          <cell r="V148">
            <v>460</v>
          </cell>
          <cell r="W148" t="str">
            <v>2025/6/5离职</v>
          </cell>
          <cell r="X148">
            <v>82</v>
          </cell>
          <cell r="Y148">
            <v>246</v>
          </cell>
          <cell r="Z148">
            <v>0</v>
          </cell>
        </row>
        <row r="148">
          <cell r="AB148" t="str">
            <v>向友发</v>
          </cell>
          <cell r="AC148" t="e">
            <v>#N/A</v>
          </cell>
        </row>
        <row r="148">
          <cell r="AE148" t="str">
            <v>向友发</v>
          </cell>
        </row>
        <row r="149">
          <cell r="B149" t="str">
            <v>万冯</v>
          </cell>
          <cell r="C149" t="str">
            <v>发泡</v>
          </cell>
          <cell r="D149">
            <v>45784</v>
          </cell>
          <cell r="E149">
            <v>26</v>
          </cell>
          <cell r="F149">
            <v>12</v>
          </cell>
        </row>
        <row r="149">
          <cell r="T149">
            <v>12</v>
          </cell>
          <cell r="U149">
            <v>12</v>
          </cell>
          <cell r="V149">
            <v>240</v>
          </cell>
          <cell r="W149" t="str">
            <v>2025/5/20离职</v>
          </cell>
          <cell r="X149">
            <v>80</v>
          </cell>
          <cell r="Y149">
            <v>240</v>
          </cell>
          <cell r="Z149">
            <v>0</v>
          </cell>
        </row>
        <row r="149">
          <cell r="AB149" t="str">
            <v>万冯</v>
          </cell>
          <cell r="AC149" t="e">
            <v>#N/A</v>
          </cell>
        </row>
        <row r="149">
          <cell r="AE149" t="str">
            <v>万冯</v>
          </cell>
        </row>
        <row r="150">
          <cell r="B150" t="str">
            <v>向鹏</v>
          </cell>
          <cell r="C150" t="str">
            <v>发泡</v>
          </cell>
          <cell r="D150">
            <v>45784</v>
          </cell>
          <cell r="E150">
            <v>26</v>
          </cell>
          <cell r="F150">
            <v>5</v>
          </cell>
        </row>
        <row r="150">
          <cell r="T150">
            <v>5</v>
          </cell>
          <cell r="U150">
            <v>5</v>
          </cell>
          <cell r="V150">
            <v>100</v>
          </cell>
          <cell r="W150" t="str">
            <v>2025/5/12离职</v>
          </cell>
          <cell r="X150">
            <v>80</v>
          </cell>
          <cell r="Y150">
            <v>240</v>
          </cell>
          <cell r="Z150">
            <v>0</v>
          </cell>
        </row>
        <row r="150">
          <cell r="AB150" t="str">
            <v>向鹏</v>
          </cell>
          <cell r="AC150" t="e">
            <v>#N/A</v>
          </cell>
        </row>
        <row r="150">
          <cell r="AE150" t="str">
            <v>向鹏</v>
          </cell>
        </row>
        <row r="151">
          <cell r="B151" t="str">
            <v>丁晓玲</v>
          </cell>
          <cell r="C151" t="str">
            <v>发泡</v>
          </cell>
          <cell r="D151">
            <v>45744</v>
          </cell>
          <cell r="E151">
            <v>26</v>
          </cell>
          <cell r="F151">
            <v>11</v>
          </cell>
        </row>
        <row r="151">
          <cell r="T151">
            <v>11</v>
          </cell>
          <cell r="U151">
            <v>11</v>
          </cell>
          <cell r="V151">
            <v>220</v>
          </cell>
          <cell r="W151" t="str">
            <v>2025/5/12离职</v>
          </cell>
          <cell r="X151">
            <v>88</v>
          </cell>
          <cell r="Y151">
            <v>264</v>
          </cell>
          <cell r="Z151">
            <v>0</v>
          </cell>
        </row>
        <row r="151">
          <cell r="AB151" t="str">
            <v>丁晓玲</v>
          </cell>
          <cell r="AC151" t="e">
            <v>#N/A</v>
          </cell>
        </row>
        <row r="151">
          <cell r="AE151" t="str">
            <v>丁晓玲</v>
          </cell>
        </row>
        <row r="152">
          <cell r="B152" t="str">
            <v>黎湘云</v>
          </cell>
          <cell r="C152" t="str">
            <v>发泡</v>
          </cell>
          <cell r="D152">
            <v>45759</v>
          </cell>
          <cell r="E152">
            <v>26</v>
          </cell>
          <cell r="F152">
            <v>19.5</v>
          </cell>
        </row>
        <row r="152">
          <cell r="T152">
            <v>22</v>
          </cell>
          <cell r="U152">
            <v>22</v>
          </cell>
          <cell r="V152">
            <v>440</v>
          </cell>
          <cell r="W152" t="str">
            <v>2025/5/23离职</v>
          </cell>
          <cell r="X152">
            <v>82</v>
          </cell>
          <cell r="Y152">
            <v>246</v>
          </cell>
          <cell r="Z152">
            <v>0</v>
          </cell>
        </row>
        <row r="152">
          <cell r="AB152" t="str">
            <v>黎湘云</v>
          </cell>
          <cell r="AC152" t="e">
            <v>#N/A</v>
          </cell>
        </row>
        <row r="152">
          <cell r="AE152" t="str">
            <v>黎湘云</v>
          </cell>
        </row>
        <row r="153">
          <cell r="B153" t="str">
            <v>罗铁</v>
          </cell>
          <cell r="C153" t="str">
            <v>发泡</v>
          </cell>
          <cell r="D153">
            <v>45741</v>
          </cell>
          <cell r="E153">
            <v>26</v>
          </cell>
          <cell r="F153">
            <v>28</v>
          </cell>
        </row>
        <row r="153">
          <cell r="T153">
            <v>28</v>
          </cell>
          <cell r="U153">
            <v>28</v>
          </cell>
          <cell r="V153">
            <v>560</v>
          </cell>
          <cell r="W153" t="str">
            <v>2025/5/19离职</v>
          </cell>
          <cell r="X153">
            <v>92</v>
          </cell>
          <cell r="Y153">
            <v>276</v>
          </cell>
          <cell r="Z153">
            <v>0</v>
          </cell>
        </row>
        <row r="153">
          <cell r="AB153" t="str">
            <v>罗铁</v>
          </cell>
          <cell r="AC153" t="e">
            <v>#N/A</v>
          </cell>
        </row>
        <row r="153">
          <cell r="AE153" t="str">
            <v>罗铁</v>
          </cell>
        </row>
        <row r="154">
          <cell r="B154" t="str">
            <v>陈德文</v>
          </cell>
          <cell r="C154" t="str">
            <v>发泡</v>
          </cell>
          <cell r="D154">
            <v>45737</v>
          </cell>
          <cell r="E154">
            <v>26</v>
          </cell>
          <cell r="F154">
            <v>5.4</v>
          </cell>
        </row>
        <row r="154">
          <cell r="T154">
            <v>5</v>
          </cell>
          <cell r="U154">
            <v>5</v>
          </cell>
          <cell r="V154">
            <v>100</v>
          </cell>
          <cell r="W154" t="str">
            <v>2025/05/09号离职</v>
          </cell>
          <cell r="X154">
            <v>83</v>
          </cell>
          <cell r="Y154">
            <v>249</v>
          </cell>
          <cell r="Z154">
            <v>0</v>
          </cell>
        </row>
        <row r="154">
          <cell r="AB154" t="str">
            <v>陈德文</v>
          </cell>
          <cell r="AC154" t="e">
            <v>#N/A</v>
          </cell>
        </row>
        <row r="154">
          <cell r="AE154" t="str">
            <v>陈德文</v>
          </cell>
        </row>
        <row r="155">
          <cell r="B155" t="str">
            <v>张建伟</v>
          </cell>
          <cell r="C155" t="str">
            <v>发泡</v>
          </cell>
          <cell r="D155">
            <v>45764</v>
          </cell>
          <cell r="E155">
            <v>26</v>
          </cell>
          <cell r="F155">
            <v>26</v>
          </cell>
        </row>
        <row r="155">
          <cell r="K155">
            <v>1</v>
          </cell>
        </row>
        <row r="155">
          <cell r="P155">
            <v>1</v>
          </cell>
        </row>
        <row r="155">
          <cell r="T155">
            <v>26</v>
          </cell>
          <cell r="U155">
            <v>26</v>
          </cell>
          <cell r="V155">
            <v>520</v>
          </cell>
          <cell r="W155" t="str">
            <v>2025/5/30离职</v>
          </cell>
          <cell r="X155">
            <v>90</v>
          </cell>
          <cell r="Y155">
            <v>270</v>
          </cell>
          <cell r="Z155" t="str">
            <v>5.26事假1天</v>
          </cell>
          <cell r="AA155" t="str">
            <v>张建伟</v>
          </cell>
          <cell r="AB155" t="str">
            <v>张建伟</v>
          </cell>
          <cell r="AC155" t="e">
            <v>#N/A</v>
          </cell>
          <cell r="AD155" t="str">
            <v>张建伟</v>
          </cell>
          <cell r="AE155" t="str">
            <v>张建伟</v>
          </cell>
        </row>
        <row r="156">
          <cell r="B156" t="str">
            <v>龙必香</v>
          </cell>
          <cell r="C156" t="str">
            <v>发泡</v>
          </cell>
          <cell r="D156">
            <v>45693</v>
          </cell>
          <cell r="E156">
            <v>26</v>
          </cell>
          <cell r="F156">
            <v>7</v>
          </cell>
        </row>
        <row r="156">
          <cell r="T156">
            <v>7</v>
          </cell>
          <cell r="U156">
            <v>7</v>
          </cell>
          <cell r="V156">
            <v>140</v>
          </cell>
          <cell r="W156" t="str">
            <v>2025/05/09号离职</v>
          </cell>
          <cell r="X156">
            <v>91</v>
          </cell>
          <cell r="Y156">
            <v>273</v>
          </cell>
          <cell r="Z156">
            <v>0</v>
          </cell>
          <cell r="AA156" t="str">
            <v>龙必香</v>
          </cell>
          <cell r="AB156" t="str">
            <v>龙必香</v>
          </cell>
          <cell r="AC156" t="e">
            <v>#N/A</v>
          </cell>
          <cell r="AD156" t="str">
            <v>龙必香</v>
          </cell>
          <cell r="AE156" t="str">
            <v>龙必香</v>
          </cell>
        </row>
        <row r="157">
          <cell r="B157" t="str">
            <v>吴建明</v>
          </cell>
          <cell r="C157" t="str">
            <v>发泡</v>
          </cell>
          <cell r="D157">
            <v>45694</v>
          </cell>
          <cell r="E157">
            <v>26</v>
          </cell>
          <cell r="F157">
            <v>20</v>
          </cell>
        </row>
        <row r="157">
          <cell r="T157">
            <v>20</v>
          </cell>
          <cell r="U157">
            <v>20</v>
          </cell>
          <cell r="V157">
            <v>400</v>
          </cell>
          <cell r="W157" t="str">
            <v>2025/05/23号离职</v>
          </cell>
          <cell r="X157">
            <v>84</v>
          </cell>
          <cell r="Y157">
            <v>252</v>
          </cell>
          <cell r="Z157">
            <v>0</v>
          </cell>
          <cell r="AA157" t="str">
            <v>吴建明</v>
          </cell>
          <cell r="AB157" t="str">
            <v>吴建明</v>
          </cell>
          <cell r="AC157" t="e">
            <v>#N/A</v>
          </cell>
          <cell r="AD157" t="str">
            <v>吴建明</v>
          </cell>
          <cell r="AE157" t="str">
            <v>吴建明</v>
          </cell>
        </row>
        <row r="158">
          <cell r="B158" t="str">
            <v>廖益家</v>
          </cell>
          <cell r="C158" t="str">
            <v>发泡</v>
          </cell>
          <cell r="D158">
            <v>45777</v>
          </cell>
          <cell r="E158">
            <v>26</v>
          </cell>
          <cell r="F158">
            <v>6</v>
          </cell>
        </row>
        <row r="158">
          <cell r="T158">
            <v>6</v>
          </cell>
          <cell r="U158">
            <v>6</v>
          </cell>
          <cell r="V158">
            <v>120</v>
          </cell>
          <cell r="W158" t="str">
            <v>2025/5/9离职</v>
          </cell>
          <cell r="X158">
            <v>83</v>
          </cell>
          <cell r="Y158">
            <v>249</v>
          </cell>
          <cell r="Z158">
            <v>0</v>
          </cell>
          <cell r="AA158" t="str">
            <v>廖益家</v>
          </cell>
          <cell r="AB158" t="str">
            <v>廖益家</v>
          </cell>
          <cell r="AC158" t="e">
            <v>#N/A</v>
          </cell>
          <cell r="AD158" t="e">
            <v>#N/A</v>
          </cell>
          <cell r="AE158" t="str">
            <v>廖益家</v>
          </cell>
        </row>
        <row r="159">
          <cell r="B159" t="str">
            <v>周忠有</v>
          </cell>
          <cell r="C159" t="str">
            <v>发泡</v>
          </cell>
          <cell r="D159">
            <v>45775</v>
          </cell>
          <cell r="E159">
            <v>26</v>
          </cell>
          <cell r="F159">
            <v>25</v>
          </cell>
        </row>
        <row r="159">
          <cell r="T159">
            <v>25</v>
          </cell>
          <cell r="U159">
            <v>25</v>
          </cell>
          <cell r="V159">
            <v>500</v>
          </cell>
          <cell r="W159" t="str">
            <v>2025/6/2退回</v>
          </cell>
          <cell r="X159">
            <v>90</v>
          </cell>
          <cell r="Y159">
            <v>270</v>
          </cell>
          <cell r="Z159">
            <v>0</v>
          </cell>
          <cell r="AA159" t="str">
            <v>周忠有</v>
          </cell>
          <cell r="AB159" t="str">
            <v>周忠有</v>
          </cell>
          <cell r="AC159" t="e">
            <v>#N/A</v>
          </cell>
          <cell r="AD159" t="str">
            <v>周忠有</v>
          </cell>
          <cell r="AE159" t="str">
            <v>周忠有</v>
          </cell>
        </row>
        <row r="160">
          <cell r="B160" t="str">
            <v>唐镇宇</v>
          </cell>
          <cell r="C160" t="str">
            <v>发泡</v>
          </cell>
          <cell r="D160">
            <v>45789</v>
          </cell>
          <cell r="E160">
            <v>26</v>
          </cell>
          <cell r="F160">
            <v>4</v>
          </cell>
        </row>
        <row r="160">
          <cell r="P160">
            <v>2</v>
          </cell>
        </row>
        <row r="160">
          <cell r="T160">
            <v>4</v>
          </cell>
          <cell r="U160">
            <v>4</v>
          </cell>
          <cell r="V160">
            <v>80</v>
          </cell>
          <cell r="W160" t="str">
            <v>2025/05/16退回</v>
          </cell>
        </row>
        <row r="160">
          <cell r="Y160">
            <v>0</v>
          </cell>
          <cell r="Z160">
            <v>0</v>
          </cell>
        </row>
        <row r="160">
          <cell r="AB160" t="str">
            <v>唐镇宇</v>
          </cell>
          <cell r="AC160" t="e">
            <v>#N/A</v>
          </cell>
        </row>
        <row r="160">
          <cell r="AE160" t="str">
            <v>唐镇宇</v>
          </cell>
        </row>
        <row r="161">
          <cell r="B161" t="str">
            <v>阳香娇</v>
          </cell>
          <cell r="C161" t="str">
            <v>发泡</v>
          </cell>
          <cell r="D161">
            <v>45789</v>
          </cell>
          <cell r="E161">
            <v>26</v>
          </cell>
          <cell r="F161">
            <v>7</v>
          </cell>
        </row>
        <row r="161">
          <cell r="T161">
            <v>7</v>
          </cell>
          <cell r="U161">
            <v>7</v>
          </cell>
          <cell r="V161">
            <v>140</v>
          </cell>
          <cell r="W161" t="str">
            <v>2025/05/20离职</v>
          </cell>
          <cell r="X161">
            <v>90</v>
          </cell>
          <cell r="Y161">
            <v>270</v>
          </cell>
          <cell r="Z161">
            <v>0</v>
          </cell>
        </row>
        <row r="161">
          <cell r="AB161" t="str">
            <v>阳香娇</v>
          </cell>
          <cell r="AC161" t="e">
            <v>#N/A</v>
          </cell>
        </row>
        <row r="161">
          <cell r="AE161" t="str">
            <v>阳香娇</v>
          </cell>
        </row>
        <row r="162">
          <cell r="B162" t="str">
            <v>朱孟希</v>
          </cell>
          <cell r="C162" t="str">
            <v>发泡</v>
          </cell>
          <cell r="D162">
            <v>45759</v>
          </cell>
          <cell r="E162">
            <v>26</v>
          </cell>
          <cell r="F162">
            <v>7</v>
          </cell>
        </row>
        <row r="162">
          <cell r="T162">
            <v>7</v>
          </cell>
          <cell r="U162">
            <v>7</v>
          </cell>
          <cell r="V162">
            <v>140</v>
          </cell>
          <cell r="W162" t="str">
            <v>2025/5/12离职</v>
          </cell>
          <cell r="X162">
            <v>90</v>
          </cell>
          <cell r="Y162">
            <v>270</v>
          </cell>
          <cell r="Z162">
            <v>0</v>
          </cell>
        </row>
        <row r="162">
          <cell r="AB162" t="str">
            <v>朱孟希</v>
          </cell>
          <cell r="AC162" t="e">
            <v>#N/A</v>
          </cell>
        </row>
        <row r="162">
          <cell r="AE162" t="str">
            <v>朱孟希</v>
          </cell>
        </row>
        <row r="163">
          <cell r="B163" t="str">
            <v>游思法</v>
          </cell>
          <cell r="C163" t="str">
            <v>发泡</v>
          </cell>
          <cell r="D163">
            <v>45789</v>
          </cell>
          <cell r="E163">
            <v>26</v>
          </cell>
          <cell r="F163">
            <v>2.5</v>
          </cell>
        </row>
        <row r="163">
          <cell r="K163">
            <v>0.5</v>
          </cell>
        </row>
        <row r="163">
          <cell r="T163">
            <v>2</v>
          </cell>
          <cell r="U163">
            <v>2</v>
          </cell>
          <cell r="V163">
            <v>40</v>
          </cell>
          <cell r="W163" t="str">
            <v>2025/05/16号退回</v>
          </cell>
        </row>
        <row r="163">
          <cell r="Y163">
            <v>0</v>
          </cell>
          <cell r="Z163" t="str">
            <v>5.14日下午5点半-8点；15日早上8点-10点合计半天</v>
          </cell>
        </row>
        <row r="163">
          <cell r="AB163" t="str">
            <v>游思法</v>
          </cell>
          <cell r="AC163" t="e">
            <v>#N/A</v>
          </cell>
        </row>
        <row r="163">
          <cell r="AE163" t="str">
            <v>游思法</v>
          </cell>
        </row>
        <row r="164">
          <cell r="B164" t="str">
            <v>易铃仙</v>
          </cell>
          <cell r="C164" t="str">
            <v>发泡</v>
          </cell>
          <cell r="D164">
            <v>45789</v>
          </cell>
          <cell r="E164">
            <v>26</v>
          </cell>
          <cell r="F164">
            <v>12</v>
          </cell>
        </row>
        <row r="164">
          <cell r="T164">
            <v>12</v>
          </cell>
          <cell r="U164">
            <v>12</v>
          </cell>
          <cell r="V164">
            <v>240</v>
          </cell>
          <cell r="W164" t="str">
            <v>2025/5/24离职</v>
          </cell>
          <cell r="X164">
            <v>87</v>
          </cell>
          <cell r="Y164">
            <v>261</v>
          </cell>
          <cell r="Z164" t="str">
            <v>5.14日下午5点半-8点；15日早上8点-11点合计半天</v>
          </cell>
        </row>
        <row r="164">
          <cell r="AB164" t="str">
            <v>易铃仙</v>
          </cell>
          <cell r="AC164" t="e">
            <v>#N/A</v>
          </cell>
        </row>
        <row r="164">
          <cell r="AE164" t="str">
            <v>易铃仙</v>
          </cell>
        </row>
        <row r="165">
          <cell r="B165" t="str">
            <v>程金娥</v>
          </cell>
          <cell r="C165" t="str">
            <v>发泡</v>
          </cell>
          <cell r="D165">
            <v>45785</v>
          </cell>
          <cell r="E165">
            <v>26</v>
          </cell>
          <cell r="F165">
            <v>6</v>
          </cell>
        </row>
        <row r="165">
          <cell r="T165">
            <v>6</v>
          </cell>
          <cell r="U165">
            <v>6</v>
          </cell>
          <cell r="V165">
            <v>120</v>
          </cell>
          <cell r="W165" t="str">
            <v>2025/05/12自离</v>
          </cell>
          <cell r="X165">
            <v>88</v>
          </cell>
          <cell r="Y165">
            <v>264</v>
          </cell>
          <cell r="Z165">
            <v>0</v>
          </cell>
        </row>
        <row r="165">
          <cell r="AB165" t="str">
            <v>程金娥</v>
          </cell>
          <cell r="AC165" t="e">
            <v>#N/A</v>
          </cell>
        </row>
        <row r="165">
          <cell r="AE165" t="str">
            <v>程金娥</v>
          </cell>
        </row>
        <row r="166">
          <cell r="B166" t="str">
            <v>雍期望</v>
          </cell>
          <cell r="C166" t="str">
            <v>焊接车间</v>
          </cell>
          <cell r="D166">
            <v>42602</v>
          </cell>
          <cell r="E166">
            <v>20</v>
          </cell>
          <cell r="F166">
            <v>20</v>
          </cell>
        </row>
        <row r="166">
          <cell r="T166">
            <v>20</v>
          </cell>
          <cell r="U166">
            <v>4</v>
          </cell>
          <cell r="V166">
            <v>272</v>
          </cell>
        </row>
        <row r="166">
          <cell r="X166">
            <v>97</v>
          </cell>
          <cell r="Y166">
            <v>291</v>
          </cell>
          <cell r="Z166">
            <v>0</v>
          </cell>
          <cell r="AA166" t="str">
            <v>雍期望</v>
          </cell>
          <cell r="AB166" t="str">
            <v>雍期望</v>
          </cell>
          <cell r="AC166" t="str">
            <v>雍期望</v>
          </cell>
          <cell r="AD166" t="str">
            <v>雍期望</v>
          </cell>
          <cell r="AE166" t="e">
            <v>#N/A</v>
          </cell>
        </row>
        <row r="167">
          <cell r="B167" t="str">
            <v>邹文祥</v>
          </cell>
          <cell r="C167" t="str">
            <v>焊接车间</v>
          </cell>
          <cell r="D167">
            <v>42262</v>
          </cell>
          <cell r="E167">
            <v>24</v>
          </cell>
          <cell r="F167">
            <v>24</v>
          </cell>
        </row>
        <row r="167">
          <cell r="T167">
            <v>24</v>
          </cell>
          <cell r="U167">
            <v>3</v>
          </cell>
          <cell r="V167">
            <v>312</v>
          </cell>
        </row>
        <row r="167">
          <cell r="X167">
            <v>97</v>
          </cell>
          <cell r="Y167">
            <v>291</v>
          </cell>
          <cell r="Z167">
            <v>0</v>
          </cell>
          <cell r="AA167" t="str">
            <v>邹文祥</v>
          </cell>
          <cell r="AB167" t="str">
            <v>邹文祥</v>
          </cell>
          <cell r="AC167" t="str">
            <v>邹文祥</v>
          </cell>
          <cell r="AD167" t="str">
            <v>邹文祥</v>
          </cell>
          <cell r="AE167" t="e">
            <v>#N/A</v>
          </cell>
        </row>
        <row r="168">
          <cell r="B168" t="str">
            <v>张周</v>
          </cell>
          <cell r="C168" t="str">
            <v>焊接车间</v>
          </cell>
          <cell r="D168">
            <v>42665</v>
          </cell>
          <cell r="E168">
            <v>24</v>
          </cell>
          <cell r="F168">
            <v>24</v>
          </cell>
        </row>
        <row r="168">
          <cell r="P168">
            <v>1</v>
          </cell>
        </row>
        <row r="168">
          <cell r="T168">
            <v>24</v>
          </cell>
          <cell r="U168">
            <v>4</v>
          </cell>
          <cell r="V168">
            <v>320</v>
          </cell>
        </row>
        <row r="168">
          <cell r="X168">
            <v>97</v>
          </cell>
          <cell r="Y168">
            <v>291</v>
          </cell>
          <cell r="Z168">
            <v>0</v>
          </cell>
          <cell r="AA168" t="str">
            <v>张周</v>
          </cell>
          <cell r="AB168" t="str">
            <v>张周</v>
          </cell>
          <cell r="AC168" t="str">
            <v>张周</v>
          </cell>
          <cell r="AD168" t="str">
            <v>张周</v>
          </cell>
          <cell r="AE168" t="e">
            <v>#N/A</v>
          </cell>
        </row>
        <row r="169">
          <cell r="B169" t="str">
            <v>霍海涛</v>
          </cell>
          <cell r="C169" t="str">
            <v>焊接车间</v>
          </cell>
          <cell r="D169">
            <v>41463</v>
          </cell>
          <cell r="E169">
            <v>23</v>
          </cell>
          <cell r="F169">
            <v>23</v>
          </cell>
        </row>
        <row r="169">
          <cell r="P169">
            <v>2</v>
          </cell>
        </row>
        <row r="169">
          <cell r="T169">
            <v>23</v>
          </cell>
          <cell r="U169">
            <v>4</v>
          </cell>
          <cell r="V169">
            <v>308</v>
          </cell>
        </row>
        <row r="169">
          <cell r="X169">
            <v>94</v>
          </cell>
          <cell r="Y169">
            <v>282</v>
          </cell>
          <cell r="Z169">
            <v>0</v>
          </cell>
          <cell r="AA169" t="str">
            <v>霍海涛</v>
          </cell>
          <cell r="AB169" t="str">
            <v>霍海涛</v>
          </cell>
          <cell r="AC169" t="str">
            <v>霍海涛</v>
          </cell>
          <cell r="AD169" t="str">
            <v>霍海涛</v>
          </cell>
          <cell r="AE169" t="e">
            <v>#N/A</v>
          </cell>
        </row>
        <row r="170">
          <cell r="B170" t="str">
            <v>谭刚</v>
          </cell>
          <cell r="C170" t="str">
            <v>焊接车间</v>
          </cell>
          <cell r="D170">
            <v>43292</v>
          </cell>
          <cell r="E170">
            <v>22</v>
          </cell>
          <cell r="F170">
            <v>22</v>
          </cell>
        </row>
        <row r="170">
          <cell r="P170">
            <v>1</v>
          </cell>
        </row>
        <row r="170">
          <cell r="T170">
            <v>22</v>
          </cell>
          <cell r="U170">
            <v>2</v>
          </cell>
          <cell r="V170">
            <v>280</v>
          </cell>
        </row>
        <row r="170">
          <cell r="X170">
            <v>97</v>
          </cell>
          <cell r="Y170">
            <v>291</v>
          </cell>
          <cell r="Z170">
            <v>0</v>
          </cell>
          <cell r="AA170" t="str">
            <v>谭刚</v>
          </cell>
          <cell r="AB170" t="str">
            <v>谭刚</v>
          </cell>
          <cell r="AC170" t="str">
            <v>谭刚</v>
          </cell>
          <cell r="AD170" t="str">
            <v>谭刚</v>
          </cell>
          <cell r="AE170" t="e">
            <v>#N/A</v>
          </cell>
        </row>
        <row r="171">
          <cell r="B171" t="str">
            <v>伍志强</v>
          </cell>
          <cell r="C171" t="str">
            <v>焊接车间</v>
          </cell>
          <cell r="D171">
            <v>43242</v>
          </cell>
          <cell r="E171">
            <v>18</v>
          </cell>
          <cell r="F171">
            <v>18</v>
          </cell>
        </row>
        <row r="171">
          <cell r="T171">
            <v>18</v>
          </cell>
          <cell r="U171">
            <v>3</v>
          </cell>
          <cell r="V171">
            <v>240</v>
          </cell>
        </row>
        <row r="171">
          <cell r="X171">
            <v>92</v>
          </cell>
          <cell r="Y171">
            <v>276</v>
          </cell>
          <cell r="Z171">
            <v>0</v>
          </cell>
          <cell r="AA171" t="str">
            <v>伍志强</v>
          </cell>
          <cell r="AB171" t="str">
            <v>伍志强</v>
          </cell>
          <cell r="AC171" t="str">
            <v>伍志强</v>
          </cell>
          <cell r="AD171" t="str">
            <v>伍志强</v>
          </cell>
          <cell r="AE171" t="e">
            <v>#N/A</v>
          </cell>
        </row>
        <row r="172">
          <cell r="B172" t="str">
            <v>邹明旺</v>
          </cell>
          <cell r="C172" t="str">
            <v>焊接车间</v>
          </cell>
          <cell r="D172">
            <v>43551</v>
          </cell>
          <cell r="E172">
            <v>22</v>
          </cell>
          <cell r="F172">
            <v>22</v>
          </cell>
        </row>
        <row r="172">
          <cell r="T172">
            <v>22</v>
          </cell>
          <cell r="U172">
            <v>5</v>
          </cell>
          <cell r="V172">
            <v>304</v>
          </cell>
        </row>
        <row r="172">
          <cell r="X172">
            <v>96</v>
          </cell>
          <cell r="Y172">
            <v>288</v>
          </cell>
          <cell r="Z172">
            <v>0</v>
          </cell>
          <cell r="AA172" t="str">
            <v>邹明旺</v>
          </cell>
          <cell r="AB172" t="str">
            <v>邹明旺</v>
          </cell>
          <cell r="AC172" t="str">
            <v>邹明旺</v>
          </cell>
          <cell r="AD172" t="str">
            <v>邹明旺</v>
          </cell>
          <cell r="AE172" t="e">
            <v>#N/A</v>
          </cell>
        </row>
        <row r="173">
          <cell r="B173" t="str">
            <v>彭孜刚</v>
          </cell>
          <cell r="C173" t="str">
            <v>焊接车间</v>
          </cell>
          <cell r="D173">
            <v>43675</v>
          </cell>
          <cell r="E173">
            <v>23</v>
          </cell>
          <cell r="F173">
            <v>23</v>
          </cell>
        </row>
        <row r="173">
          <cell r="T173">
            <v>23</v>
          </cell>
          <cell r="U173">
            <v>5</v>
          </cell>
          <cell r="V173">
            <v>316</v>
          </cell>
        </row>
        <row r="173">
          <cell r="X173">
            <v>97</v>
          </cell>
          <cell r="Y173">
            <v>291</v>
          </cell>
          <cell r="Z173">
            <v>0</v>
          </cell>
          <cell r="AA173" t="str">
            <v>彭孜刚</v>
          </cell>
          <cell r="AB173" t="str">
            <v>彭孜刚</v>
          </cell>
          <cell r="AC173" t="str">
            <v>彭孜刚</v>
          </cell>
          <cell r="AD173" t="str">
            <v>彭孜刚</v>
          </cell>
          <cell r="AE173" t="e">
            <v>#N/A</v>
          </cell>
        </row>
        <row r="174">
          <cell r="B174" t="str">
            <v>吴朗</v>
          </cell>
          <cell r="C174" t="str">
            <v>焊接车间</v>
          </cell>
          <cell r="D174">
            <v>44730</v>
          </cell>
          <cell r="E174">
            <v>22</v>
          </cell>
          <cell r="F174">
            <v>21</v>
          </cell>
        </row>
        <row r="174">
          <cell r="K174">
            <v>1</v>
          </cell>
        </row>
        <row r="174">
          <cell r="P174">
            <v>3</v>
          </cell>
        </row>
        <row r="174">
          <cell r="T174">
            <v>21</v>
          </cell>
          <cell r="U174">
            <v>3</v>
          </cell>
          <cell r="V174">
            <v>276</v>
          </cell>
        </row>
        <row r="174">
          <cell r="X174">
            <v>96</v>
          </cell>
          <cell r="Y174">
            <v>288</v>
          </cell>
          <cell r="Z174" t="str">
            <v>5.30事假1天</v>
          </cell>
          <cell r="AA174" t="str">
            <v>吴朗</v>
          </cell>
          <cell r="AB174" t="str">
            <v>吴朗</v>
          </cell>
          <cell r="AC174" t="str">
            <v>吴朗</v>
          </cell>
          <cell r="AD174" t="str">
            <v>吴朗</v>
          </cell>
          <cell r="AE174" t="e">
            <v>#N/A</v>
          </cell>
        </row>
        <row r="175">
          <cell r="B175" t="str">
            <v>刘辉兵</v>
          </cell>
          <cell r="C175" t="str">
            <v>焊接车间</v>
          </cell>
          <cell r="D175">
            <v>41856</v>
          </cell>
          <cell r="E175">
            <v>22</v>
          </cell>
          <cell r="F175">
            <v>22</v>
          </cell>
        </row>
        <row r="175">
          <cell r="T175">
            <v>22</v>
          </cell>
          <cell r="U175">
            <v>6</v>
          </cell>
          <cell r="V175">
            <v>312</v>
          </cell>
        </row>
        <row r="175">
          <cell r="X175">
            <v>96</v>
          </cell>
          <cell r="Y175">
            <v>288</v>
          </cell>
          <cell r="Z175">
            <v>0</v>
          </cell>
          <cell r="AA175" t="str">
            <v>刘辉兵</v>
          </cell>
          <cell r="AB175" t="str">
            <v>刘辉兵</v>
          </cell>
          <cell r="AC175" t="str">
            <v>刘辉兵</v>
          </cell>
          <cell r="AD175" t="str">
            <v>刘辉兵</v>
          </cell>
          <cell r="AE175" t="e">
            <v>#N/A</v>
          </cell>
        </row>
        <row r="176">
          <cell r="B176" t="str">
            <v>范文榜</v>
          </cell>
          <cell r="C176" t="str">
            <v>焊接车间</v>
          </cell>
          <cell r="D176">
            <v>42070</v>
          </cell>
          <cell r="E176">
            <v>24</v>
          </cell>
          <cell r="F176">
            <v>24</v>
          </cell>
        </row>
        <row r="176">
          <cell r="P176">
            <v>1</v>
          </cell>
        </row>
        <row r="176">
          <cell r="T176">
            <v>24</v>
          </cell>
          <cell r="U176">
            <v>6</v>
          </cell>
          <cell r="V176">
            <v>336</v>
          </cell>
        </row>
        <row r="176">
          <cell r="X176">
            <v>96</v>
          </cell>
          <cell r="Y176">
            <v>288</v>
          </cell>
          <cell r="Z176">
            <v>0</v>
          </cell>
          <cell r="AA176" t="str">
            <v>范文榜</v>
          </cell>
          <cell r="AB176" t="str">
            <v>范文榜</v>
          </cell>
          <cell r="AC176" t="str">
            <v>范文榜</v>
          </cell>
          <cell r="AD176" t="str">
            <v>范文榜</v>
          </cell>
          <cell r="AE176" t="e">
            <v>#N/A</v>
          </cell>
        </row>
        <row r="177">
          <cell r="B177" t="str">
            <v>李石云</v>
          </cell>
          <cell r="C177" t="str">
            <v>焊接车间</v>
          </cell>
          <cell r="D177">
            <v>44820</v>
          </cell>
          <cell r="E177">
            <v>26</v>
          </cell>
          <cell r="F177">
            <v>14</v>
          </cell>
        </row>
        <row r="177">
          <cell r="T177">
            <v>14</v>
          </cell>
          <cell r="U177">
            <v>0</v>
          </cell>
          <cell r="V177">
            <v>168</v>
          </cell>
        </row>
        <row r="177">
          <cell r="Y177">
            <v>0</v>
          </cell>
          <cell r="Z177">
            <v>0</v>
          </cell>
          <cell r="AA177" t="str">
            <v>李石云</v>
          </cell>
          <cell r="AB177" t="str">
            <v>李石云</v>
          </cell>
          <cell r="AC177" t="str">
            <v>李石云</v>
          </cell>
          <cell r="AD177" t="str">
            <v>李石云</v>
          </cell>
          <cell r="AE177" t="e">
            <v>#N/A</v>
          </cell>
        </row>
        <row r="178">
          <cell r="B178" t="str">
            <v>付雄</v>
          </cell>
          <cell r="C178" t="str">
            <v>焊接车间</v>
          </cell>
          <cell r="D178">
            <v>44826</v>
          </cell>
          <cell r="E178">
            <v>26</v>
          </cell>
          <cell r="F178">
            <v>14</v>
          </cell>
        </row>
        <row r="178">
          <cell r="P178">
            <v>1</v>
          </cell>
        </row>
        <row r="178">
          <cell r="T178">
            <v>14</v>
          </cell>
          <cell r="U178">
            <v>0</v>
          </cell>
          <cell r="V178">
            <v>168</v>
          </cell>
        </row>
        <row r="178">
          <cell r="Y178">
            <v>0</v>
          </cell>
          <cell r="Z178">
            <v>0</v>
          </cell>
          <cell r="AA178" t="str">
            <v>付雄</v>
          </cell>
          <cell r="AB178" t="str">
            <v>付雄</v>
          </cell>
          <cell r="AC178" t="str">
            <v>付雄</v>
          </cell>
          <cell r="AD178" t="str">
            <v>付雄</v>
          </cell>
          <cell r="AE178" t="e">
            <v>#N/A</v>
          </cell>
        </row>
        <row r="179">
          <cell r="B179" t="str">
            <v>彭光宏</v>
          </cell>
          <cell r="C179" t="str">
            <v>焊接车间</v>
          </cell>
          <cell r="D179">
            <v>44805</v>
          </cell>
          <cell r="E179">
            <v>26</v>
          </cell>
          <cell r="F179">
            <v>10.5</v>
          </cell>
        </row>
        <row r="179">
          <cell r="P179">
            <v>1</v>
          </cell>
        </row>
        <row r="179">
          <cell r="T179">
            <v>9</v>
          </cell>
          <cell r="U179">
            <v>0</v>
          </cell>
          <cell r="V179">
            <v>108</v>
          </cell>
        </row>
        <row r="179">
          <cell r="Y179">
            <v>0</v>
          </cell>
          <cell r="Z179">
            <v>0</v>
          </cell>
          <cell r="AA179" t="str">
            <v>彭光宏</v>
          </cell>
          <cell r="AB179" t="str">
            <v>彭光宏</v>
          </cell>
          <cell r="AC179" t="str">
            <v>彭光宏</v>
          </cell>
          <cell r="AD179" t="str">
            <v>彭光宏</v>
          </cell>
          <cell r="AE179" t="e">
            <v>#N/A</v>
          </cell>
        </row>
        <row r="180">
          <cell r="B180" t="str">
            <v>蔡归仓</v>
          </cell>
          <cell r="C180" t="str">
            <v>焊接车间</v>
          </cell>
          <cell r="D180">
            <v>45594</v>
          </cell>
          <cell r="E180">
            <v>26</v>
          </cell>
          <cell r="F180">
            <v>4</v>
          </cell>
        </row>
        <row r="180">
          <cell r="T180">
            <v>4</v>
          </cell>
          <cell r="U180">
            <v>1</v>
          </cell>
          <cell r="V180">
            <v>56</v>
          </cell>
          <cell r="W180" t="str">
            <v>2025/5/8离职</v>
          </cell>
        </row>
        <row r="180">
          <cell r="Y180">
            <v>0</v>
          </cell>
          <cell r="Z180">
            <v>0</v>
          </cell>
          <cell r="AA180" t="str">
            <v>蔡归仓</v>
          </cell>
          <cell r="AB180" t="str">
            <v>蔡归仓</v>
          </cell>
          <cell r="AC180" t="e">
            <v>#N/A</v>
          </cell>
          <cell r="AD180" t="str">
            <v>蔡归仓</v>
          </cell>
          <cell r="AE180" t="e">
            <v>#N/A</v>
          </cell>
        </row>
        <row r="181">
          <cell r="B181" t="str">
            <v>黄杰</v>
          </cell>
          <cell r="C181" t="str">
            <v>焊接车间</v>
          </cell>
          <cell r="D181">
            <v>45630</v>
          </cell>
          <cell r="E181">
            <v>26</v>
          </cell>
          <cell r="F181">
            <v>4</v>
          </cell>
        </row>
        <row r="181">
          <cell r="T181">
            <v>4</v>
          </cell>
          <cell r="U181">
            <v>0</v>
          </cell>
          <cell r="V181">
            <v>48</v>
          </cell>
          <cell r="W181" t="str">
            <v>2025/5/8离职</v>
          </cell>
        </row>
        <row r="181">
          <cell r="Y181">
            <v>0</v>
          </cell>
          <cell r="Z181">
            <v>0</v>
          </cell>
          <cell r="AA181" t="str">
            <v>黄杰</v>
          </cell>
          <cell r="AB181" t="str">
            <v>黄杰</v>
          </cell>
          <cell r="AC181" t="e">
            <v>#N/A</v>
          </cell>
          <cell r="AD181" t="str">
            <v>黄杰</v>
          </cell>
          <cell r="AE181" t="e">
            <v>#N/A</v>
          </cell>
        </row>
        <row r="182">
          <cell r="B182" t="str">
            <v>罗亚南</v>
          </cell>
          <cell r="C182" t="str">
            <v>总装车间</v>
          </cell>
          <cell r="D182">
            <v>41612</v>
          </cell>
          <cell r="E182">
            <v>22.5</v>
          </cell>
          <cell r="F182">
            <v>22.5</v>
          </cell>
        </row>
        <row r="182">
          <cell r="H182">
            <v>0</v>
          </cell>
        </row>
        <row r="182">
          <cell r="P182">
            <v>2</v>
          </cell>
        </row>
        <row r="182">
          <cell r="T182">
            <v>22</v>
          </cell>
          <cell r="U182">
            <v>3</v>
          </cell>
          <cell r="V182">
            <v>288</v>
          </cell>
        </row>
        <row r="182">
          <cell r="X182">
            <v>96</v>
          </cell>
          <cell r="Y182">
            <v>288</v>
          </cell>
          <cell r="Z182">
            <v>0</v>
          </cell>
          <cell r="AA182" t="str">
            <v>罗亚南</v>
          </cell>
          <cell r="AB182" t="str">
            <v>罗亚南</v>
          </cell>
          <cell r="AC182" t="str">
            <v>罗亚南</v>
          </cell>
          <cell r="AD182" t="str">
            <v>罗亚南</v>
          </cell>
          <cell r="AE182" t="e">
            <v>#N/A</v>
          </cell>
        </row>
        <row r="183">
          <cell r="B183" t="str">
            <v>欧响亮</v>
          </cell>
          <cell r="C183" t="str">
            <v>总装前排</v>
          </cell>
          <cell r="D183">
            <v>43595</v>
          </cell>
          <cell r="E183">
            <v>23</v>
          </cell>
          <cell r="F183">
            <v>22</v>
          </cell>
        </row>
        <row r="183">
          <cell r="H183">
            <v>4.25</v>
          </cell>
        </row>
        <row r="183">
          <cell r="K183">
            <v>1</v>
          </cell>
        </row>
        <row r="183">
          <cell r="P183">
            <v>1</v>
          </cell>
        </row>
        <row r="183">
          <cell r="T183">
            <v>21</v>
          </cell>
          <cell r="U183">
            <v>4</v>
          </cell>
          <cell r="V183">
            <v>284</v>
          </cell>
        </row>
        <row r="183">
          <cell r="X183">
            <v>95</v>
          </cell>
          <cell r="Y183">
            <v>285</v>
          </cell>
          <cell r="Z183" t="str">
            <v>5.8事假1天</v>
          </cell>
          <cell r="AA183" t="str">
            <v>欧响亮</v>
          </cell>
          <cell r="AB183" t="str">
            <v>欧响亮</v>
          </cell>
          <cell r="AC183" t="str">
            <v>欧响亮</v>
          </cell>
          <cell r="AD183" t="str">
            <v>欧响亮</v>
          </cell>
          <cell r="AE183" t="e">
            <v>#N/A</v>
          </cell>
        </row>
        <row r="184">
          <cell r="B184" t="str">
            <v>刘明</v>
          </cell>
          <cell r="C184" t="str">
            <v>总装前排</v>
          </cell>
          <cell r="D184">
            <v>44306</v>
          </cell>
          <cell r="E184">
            <v>21.5</v>
          </cell>
          <cell r="F184">
            <v>21.5</v>
          </cell>
        </row>
        <row r="184">
          <cell r="H184">
            <v>0</v>
          </cell>
        </row>
        <row r="184">
          <cell r="T184">
            <v>21</v>
          </cell>
          <cell r="U184">
            <v>3</v>
          </cell>
          <cell r="V184">
            <v>276</v>
          </cell>
        </row>
        <row r="184">
          <cell r="X184">
            <v>94</v>
          </cell>
          <cell r="Y184">
            <v>282</v>
          </cell>
          <cell r="Z184">
            <v>0</v>
          </cell>
          <cell r="AA184" t="str">
            <v>刘明</v>
          </cell>
          <cell r="AB184" t="str">
            <v>刘明</v>
          </cell>
          <cell r="AC184" t="str">
            <v>刘明</v>
          </cell>
          <cell r="AD184" t="str">
            <v>刘明</v>
          </cell>
          <cell r="AE184" t="e">
            <v>#N/A</v>
          </cell>
        </row>
        <row r="185">
          <cell r="B185" t="str">
            <v>苏超</v>
          </cell>
          <cell r="C185" t="str">
            <v>总装前排</v>
          </cell>
          <cell r="D185">
            <v>41884</v>
          </cell>
          <cell r="E185">
            <v>23</v>
          </cell>
          <cell r="F185">
            <v>23</v>
          </cell>
          <cell r="G185">
            <v>2.5</v>
          </cell>
          <cell r="H185">
            <v>2.25</v>
          </cell>
        </row>
        <row r="185">
          <cell r="T185">
            <v>22</v>
          </cell>
          <cell r="U185">
            <v>3</v>
          </cell>
          <cell r="V185">
            <v>288</v>
          </cell>
        </row>
        <row r="185">
          <cell r="X185">
            <v>91</v>
          </cell>
          <cell r="Y185">
            <v>273</v>
          </cell>
          <cell r="Z185">
            <v>0</v>
          </cell>
          <cell r="AA185" t="str">
            <v>苏超</v>
          </cell>
          <cell r="AB185" t="str">
            <v>苏超</v>
          </cell>
          <cell r="AC185" t="str">
            <v>苏超</v>
          </cell>
          <cell r="AD185" t="str">
            <v>苏超</v>
          </cell>
          <cell r="AE185" t="e">
            <v>#N/A</v>
          </cell>
        </row>
        <row r="186">
          <cell r="B186" t="str">
            <v>吴陈</v>
          </cell>
          <cell r="C186" t="str">
            <v>总装前排</v>
          </cell>
          <cell r="D186">
            <v>42107</v>
          </cell>
          <cell r="E186">
            <v>21.5</v>
          </cell>
          <cell r="F186">
            <v>21.5</v>
          </cell>
          <cell r="G186">
            <v>2</v>
          </cell>
          <cell r="H186">
            <v>2.9</v>
          </cell>
        </row>
        <row r="186">
          <cell r="P186">
            <v>1</v>
          </cell>
        </row>
        <row r="186">
          <cell r="T186">
            <v>20</v>
          </cell>
          <cell r="U186">
            <v>5</v>
          </cell>
          <cell r="V186">
            <v>280</v>
          </cell>
        </row>
        <row r="186">
          <cell r="X186">
            <v>91</v>
          </cell>
          <cell r="Y186">
            <v>273</v>
          </cell>
          <cell r="Z186">
            <v>0</v>
          </cell>
          <cell r="AA186" t="str">
            <v>吴陈</v>
          </cell>
          <cell r="AB186" t="str">
            <v>吴陈</v>
          </cell>
          <cell r="AC186" t="str">
            <v>吴陈</v>
          </cell>
          <cell r="AD186" t="str">
            <v>吴陈</v>
          </cell>
          <cell r="AE186" t="e">
            <v>#N/A</v>
          </cell>
        </row>
        <row r="187">
          <cell r="B187" t="str">
            <v>李亦斌</v>
          </cell>
          <cell r="C187" t="str">
            <v>总装前排</v>
          </cell>
          <cell r="D187">
            <v>41718</v>
          </cell>
          <cell r="E187">
            <v>21.5</v>
          </cell>
          <cell r="F187">
            <v>21.5</v>
          </cell>
          <cell r="G187">
            <v>2.5</v>
          </cell>
          <cell r="H187">
            <v>3.3</v>
          </cell>
        </row>
        <row r="187">
          <cell r="T187">
            <v>20</v>
          </cell>
          <cell r="U187">
            <v>5</v>
          </cell>
          <cell r="V187">
            <v>280</v>
          </cell>
        </row>
        <row r="187">
          <cell r="X187">
            <v>88</v>
          </cell>
          <cell r="Y187">
            <v>264</v>
          </cell>
          <cell r="Z187">
            <v>0</v>
          </cell>
          <cell r="AA187" t="str">
            <v>李亦斌</v>
          </cell>
          <cell r="AB187" t="str">
            <v>李亦斌</v>
          </cell>
          <cell r="AC187" t="str">
            <v>李亦斌</v>
          </cell>
          <cell r="AD187" t="str">
            <v>李亦斌</v>
          </cell>
          <cell r="AE187" t="e">
            <v>#N/A</v>
          </cell>
        </row>
        <row r="188">
          <cell r="B188" t="str">
            <v>刘文强</v>
          </cell>
          <cell r="C188" t="str">
            <v>总装前排</v>
          </cell>
          <cell r="D188">
            <v>42554</v>
          </cell>
          <cell r="E188">
            <v>21.5</v>
          </cell>
          <cell r="F188">
            <v>21.5</v>
          </cell>
          <cell r="G188">
            <v>2</v>
          </cell>
          <cell r="H188">
            <v>2.9</v>
          </cell>
        </row>
        <row r="188">
          <cell r="T188">
            <v>20</v>
          </cell>
          <cell r="U188">
            <v>5</v>
          </cell>
          <cell r="V188">
            <v>280</v>
          </cell>
        </row>
        <row r="188">
          <cell r="X188">
            <v>92</v>
          </cell>
          <cell r="Y188">
            <v>276</v>
          </cell>
          <cell r="Z188">
            <v>0</v>
          </cell>
          <cell r="AA188" t="str">
            <v>刘文强</v>
          </cell>
          <cell r="AB188" t="str">
            <v>刘文强</v>
          </cell>
          <cell r="AC188" t="str">
            <v>刘文强</v>
          </cell>
          <cell r="AD188" t="str">
            <v>刘文强</v>
          </cell>
          <cell r="AE188" t="e">
            <v>#N/A</v>
          </cell>
        </row>
        <row r="189">
          <cell r="B189" t="str">
            <v>罗鹏</v>
          </cell>
          <cell r="C189" t="str">
            <v>总装前排</v>
          </cell>
          <cell r="D189">
            <v>41213</v>
          </cell>
          <cell r="E189">
            <v>22.5</v>
          </cell>
          <cell r="F189">
            <v>22.5</v>
          </cell>
          <cell r="G189">
            <v>3</v>
          </cell>
          <cell r="H189">
            <v>2.9</v>
          </cell>
        </row>
        <row r="189">
          <cell r="T189">
            <v>21</v>
          </cell>
          <cell r="U189">
            <v>5</v>
          </cell>
          <cell r="V189">
            <v>292</v>
          </cell>
        </row>
        <row r="189">
          <cell r="X189">
            <v>94</v>
          </cell>
          <cell r="Y189">
            <v>282</v>
          </cell>
          <cell r="Z189">
            <v>0</v>
          </cell>
          <cell r="AA189" t="str">
            <v>罗鹏</v>
          </cell>
          <cell r="AB189" t="str">
            <v>罗鹏</v>
          </cell>
          <cell r="AC189" t="str">
            <v>罗鹏</v>
          </cell>
          <cell r="AD189" t="str">
            <v>罗鹏</v>
          </cell>
          <cell r="AE189" t="e">
            <v>#N/A</v>
          </cell>
        </row>
        <row r="190">
          <cell r="B190" t="str">
            <v>易任红</v>
          </cell>
          <cell r="C190" t="str">
            <v>总装前排</v>
          </cell>
          <cell r="D190">
            <v>41332</v>
          </cell>
          <cell r="E190">
            <v>23.5</v>
          </cell>
          <cell r="F190">
            <v>21.5</v>
          </cell>
          <cell r="G190">
            <v>4</v>
          </cell>
          <cell r="H190">
            <v>3.4</v>
          </cell>
        </row>
        <row r="190">
          <cell r="K190">
            <v>2</v>
          </cell>
        </row>
        <row r="190">
          <cell r="T190">
            <v>20</v>
          </cell>
          <cell r="U190">
            <v>4</v>
          </cell>
          <cell r="V190">
            <v>272</v>
          </cell>
        </row>
        <row r="190">
          <cell r="X190">
            <v>93</v>
          </cell>
          <cell r="Y190">
            <v>279</v>
          </cell>
          <cell r="Z190" t="str">
            <v>5.25事假1天</v>
          </cell>
          <cell r="AA190" t="str">
            <v>易任红</v>
          </cell>
          <cell r="AB190" t="str">
            <v>易任红</v>
          </cell>
          <cell r="AC190" t="str">
            <v>易任红</v>
          </cell>
          <cell r="AD190" t="str">
            <v>易任红</v>
          </cell>
          <cell r="AE190" t="e">
            <v>#N/A</v>
          </cell>
        </row>
        <row r="191">
          <cell r="B191" t="str">
            <v>邓日顺</v>
          </cell>
          <cell r="C191" t="str">
            <v>总装前排</v>
          </cell>
          <cell r="D191">
            <v>41881</v>
          </cell>
          <cell r="E191">
            <v>20.5</v>
          </cell>
          <cell r="F191">
            <v>20.5</v>
          </cell>
          <cell r="G191">
            <v>1</v>
          </cell>
          <cell r="H191">
            <v>1.35</v>
          </cell>
        </row>
        <row r="191">
          <cell r="T191">
            <v>19</v>
          </cell>
          <cell r="U191">
            <v>3</v>
          </cell>
          <cell r="V191">
            <v>252</v>
          </cell>
        </row>
        <row r="191">
          <cell r="X191">
            <v>89</v>
          </cell>
          <cell r="Y191">
            <v>267</v>
          </cell>
          <cell r="Z191">
            <v>0</v>
          </cell>
          <cell r="AA191" t="str">
            <v>邓日顺</v>
          </cell>
          <cell r="AB191" t="str">
            <v>邓日顺</v>
          </cell>
          <cell r="AC191" t="str">
            <v>邓日顺</v>
          </cell>
          <cell r="AD191" t="str">
            <v>邓日顺</v>
          </cell>
          <cell r="AE191" t="e">
            <v>#N/A</v>
          </cell>
        </row>
        <row r="192">
          <cell r="B192" t="str">
            <v>曹卫清</v>
          </cell>
          <cell r="C192" t="str">
            <v>总装前排</v>
          </cell>
          <cell r="D192">
            <v>44753</v>
          </cell>
          <cell r="E192">
            <v>20.5</v>
          </cell>
          <cell r="F192">
            <v>20.5</v>
          </cell>
          <cell r="G192">
            <v>2</v>
          </cell>
          <cell r="H192">
            <v>1.85</v>
          </cell>
        </row>
        <row r="192">
          <cell r="P192">
            <v>1</v>
          </cell>
        </row>
        <row r="192">
          <cell r="T192">
            <v>19</v>
          </cell>
          <cell r="U192">
            <v>3</v>
          </cell>
          <cell r="V192">
            <v>252</v>
          </cell>
        </row>
        <row r="192">
          <cell r="X192">
            <v>83</v>
          </cell>
          <cell r="Y192">
            <v>249</v>
          </cell>
          <cell r="Z192">
            <v>0</v>
          </cell>
          <cell r="AA192" t="str">
            <v>曹卫清</v>
          </cell>
          <cell r="AB192" t="str">
            <v>曹卫清</v>
          </cell>
          <cell r="AC192" t="str">
            <v>曹卫清</v>
          </cell>
          <cell r="AD192" t="str">
            <v>曹卫清</v>
          </cell>
          <cell r="AE192" t="e">
            <v>#N/A</v>
          </cell>
        </row>
        <row r="193">
          <cell r="B193" t="str">
            <v>胡荣华</v>
          </cell>
          <cell r="C193" t="str">
            <v>总装前排</v>
          </cell>
          <cell r="D193">
            <v>41518</v>
          </cell>
          <cell r="E193">
            <v>21.5</v>
          </cell>
          <cell r="F193">
            <v>21.5</v>
          </cell>
          <cell r="G193">
            <v>2</v>
          </cell>
          <cell r="H193">
            <v>1.85</v>
          </cell>
        </row>
        <row r="193">
          <cell r="T193">
            <v>20</v>
          </cell>
          <cell r="U193">
            <v>3</v>
          </cell>
          <cell r="V193">
            <v>264</v>
          </cell>
        </row>
        <row r="193">
          <cell r="X193">
            <v>82</v>
          </cell>
          <cell r="Y193">
            <v>246</v>
          </cell>
          <cell r="Z193">
            <v>0</v>
          </cell>
          <cell r="AA193" t="str">
            <v>胡荣华</v>
          </cell>
          <cell r="AB193" t="str">
            <v>胡荣华</v>
          </cell>
          <cell r="AC193" t="str">
            <v>胡荣华</v>
          </cell>
          <cell r="AD193" t="str">
            <v>胡荣华</v>
          </cell>
          <cell r="AE193" t="e">
            <v>#N/A</v>
          </cell>
        </row>
        <row r="194">
          <cell r="B194" t="str">
            <v>杨亮亮</v>
          </cell>
          <cell r="C194" t="str">
            <v>总装前排</v>
          </cell>
          <cell r="D194">
            <v>43685</v>
          </cell>
          <cell r="E194">
            <v>22.5</v>
          </cell>
          <cell r="F194">
            <v>22.5</v>
          </cell>
          <cell r="G194">
            <v>2.5</v>
          </cell>
          <cell r="H194">
            <v>3.25</v>
          </cell>
        </row>
        <row r="194">
          <cell r="T194">
            <v>21</v>
          </cell>
          <cell r="U194">
            <v>4</v>
          </cell>
          <cell r="V194">
            <v>284</v>
          </cell>
        </row>
        <row r="194">
          <cell r="X194">
            <v>89</v>
          </cell>
          <cell r="Y194">
            <v>267</v>
          </cell>
          <cell r="Z194">
            <v>0</v>
          </cell>
          <cell r="AA194" t="str">
            <v>杨亮亮</v>
          </cell>
          <cell r="AB194" t="str">
            <v>杨亮亮</v>
          </cell>
          <cell r="AC194" t="str">
            <v>杨亮亮</v>
          </cell>
          <cell r="AD194" t="str">
            <v>杨亮亮</v>
          </cell>
          <cell r="AE194" t="e">
            <v>#N/A</v>
          </cell>
        </row>
        <row r="195">
          <cell r="B195" t="str">
            <v>李知洋</v>
          </cell>
          <cell r="C195" t="str">
            <v>总装前排</v>
          </cell>
          <cell r="D195">
            <v>44788</v>
          </cell>
          <cell r="E195">
            <v>23</v>
          </cell>
          <cell r="F195">
            <v>22.5</v>
          </cell>
          <cell r="G195">
            <v>3</v>
          </cell>
          <cell r="H195">
            <v>2.65</v>
          </cell>
        </row>
        <row r="195">
          <cell r="K195">
            <v>0.5</v>
          </cell>
        </row>
        <row r="195">
          <cell r="P195">
            <v>1</v>
          </cell>
        </row>
        <row r="195">
          <cell r="T195">
            <v>21</v>
          </cell>
          <cell r="U195">
            <v>4</v>
          </cell>
          <cell r="V195">
            <v>284</v>
          </cell>
        </row>
        <row r="195">
          <cell r="X195">
            <v>88</v>
          </cell>
          <cell r="Y195">
            <v>264</v>
          </cell>
          <cell r="Z195" t="str">
            <v>5.9日早上8点-12点事假半天</v>
          </cell>
          <cell r="AA195" t="str">
            <v>李知洋</v>
          </cell>
          <cell r="AB195" t="str">
            <v>李知洋</v>
          </cell>
          <cell r="AC195" t="str">
            <v>李知洋</v>
          </cell>
          <cell r="AD195" t="str">
            <v>李知洋</v>
          </cell>
          <cell r="AE195" t="e">
            <v>#N/A</v>
          </cell>
        </row>
        <row r="196">
          <cell r="B196" t="str">
            <v>曾李文</v>
          </cell>
          <cell r="C196" t="str">
            <v>总装前排</v>
          </cell>
          <cell r="D196">
            <v>45116</v>
          </cell>
          <cell r="E196">
            <v>22.5</v>
          </cell>
          <cell r="F196">
            <v>22.5</v>
          </cell>
          <cell r="G196">
            <v>2.5</v>
          </cell>
          <cell r="H196">
            <v>3.05</v>
          </cell>
        </row>
        <row r="196">
          <cell r="T196">
            <v>21</v>
          </cell>
          <cell r="U196">
            <v>4</v>
          </cell>
          <cell r="V196">
            <v>284</v>
          </cell>
        </row>
        <row r="196">
          <cell r="X196">
            <v>90</v>
          </cell>
          <cell r="Y196">
            <v>270</v>
          </cell>
          <cell r="Z196">
            <v>0</v>
          </cell>
          <cell r="AA196" t="str">
            <v>曾李文</v>
          </cell>
          <cell r="AB196" t="str">
            <v>曾李文</v>
          </cell>
          <cell r="AC196" t="str">
            <v>曾李文</v>
          </cell>
          <cell r="AD196" t="str">
            <v>曾李文</v>
          </cell>
          <cell r="AE196" t="e">
            <v>#N/A</v>
          </cell>
        </row>
        <row r="197">
          <cell r="B197" t="str">
            <v>刘谦</v>
          </cell>
          <cell r="C197" t="str">
            <v>总装前排</v>
          </cell>
          <cell r="D197">
            <v>42783</v>
          </cell>
          <cell r="E197">
            <v>22</v>
          </cell>
          <cell r="F197">
            <v>22</v>
          </cell>
          <cell r="G197">
            <v>2</v>
          </cell>
          <cell r="H197">
            <v>2.85</v>
          </cell>
        </row>
        <row r="197">
          <cell r="T197">
            <v>20</v>
          </cell>
          <cell r="U197">
            <v>4</v>
          </cell>
          <cell r="V197">
            <v>272</v>
          </cell>
        </row>
        <row r="197">
          <cell r="X197">
            <v>90</v>
          </cell>
          <cell r="Y197">
            <v>270</v>
          </cell>
          <cell r="Z197">
            <v>0</v>
          </cell>
          <cell r="AA197" t="str">
            <v>刘谦</v>
          </cell>
          <cell r="AB197" t="str">
            <v>刘谦</v>
          </cell>
          <cell r="AC197" t="str">
            <v>刘谦</v>
          </cell>
          <cell r="AD197" t="str">
            <v>刘谦</v>
          </cell>
          <cell r="AE197" t="e">
            <v>#N/A</v>
          </cell>
        </row>
        <row r="198">
          <cell r="B198" t="str">
            <v>王锋卡</v>
          </cell>
          <cell r="C198" t="str">
            <v>总装前排</v>
          </cell>
          <cell r="D198">
            <v>45102</v>
          </cell>
          <cell r="E198">
            <v>22</v>
          </cell>
          <cell r="F198">
            <v>21</v>
          </cell>
          <cell r="G198">
            <v>2</v>
          </cell>
          <cell r="H198">
            <v>1.85</v>
          </cell>
        </row>
        <row r="198">
          <cell r="K198">
            <v>1</v>
          </cell>
        </row>
        <row r="198">
          <cell r="T198">
            <v>20</v>
          </cell>
          <cell r="U198">
            <v>3</v>
          </cell>
          <cell r="V198">
            <v>264</v>
          </cell>
        </row>
        <row r="198">
          <cell r="X198">
            <v>93</v>
          </cell>
          <cell r="Y198">
            <v>279</v>
          </cell>
          <cell r="Z198" t="str">
            <v>5.10事假1天</v>
          </cell>
          <cell r="AA198" t="str">
            <v>王锋卡</v>
          </cell>
          <cell r="AB198" t="str">
            <v>王锋卡</v>
          </cell>
          <cell r="AC198" t="str">
            <v>王锋卡</v>
          </cell>
          <cell r="AD198" t="str">
            <v>王锋卡</v>
          </cell>
          <cell r="AE198" t="e">
            <v>#N/A</v>
          </cell>
        </row>
        <row r="199">
          <cell r="B199" t="str">
            <v>蒋正林</v>
          </cell>
          <cell r="C199" t="str">
            <v>总装后排-发泡</v>
          </cell>
          <cell r="D199">
            <v>41520</v>
          </cell>
          <cell r="E199">
            <v>26</v>
          </cell>
          <cell r="F199">
            <v>25</v>
          </cell>
        </row>
        <row r="199">
          <cell r="K199">
            <v>1</v>
          </cell>
        </row>
        <row r="199">
          <cell r="T199">
            <v>25</v>
          </cell>
          <cell r="U199">
            <v>25</v>
          </cell>
          <cell r="V199">
            <v>500</v>
          </cell>
        </row>
        <row r="199">
          <cell r="X199">
            <v>83</v>
          </cell>
          <cell r="Y199">
            <v>249</v>
          </cell>
          <cell r="Z199" t="str">
            <v>5.17事假1天</v>
          </cell>
          <cell r="AA199" t="str">
            <v>蒋正林</v>
          </cell>
          <cell r="AB199" t="str">
            <v>蒋正林</v>
          </cell>
          <cell r="AC199" t="str">
            <v>蒋正林</v>
          </cell>
          <cell r="AD199" t="str">
            <v>蒋正林</v>
          </cell>
          <cell r="AE199" t="str">
            <v>蒋正林</v>
          </cell>
        </row>
        <row r="200">
          <cell r="B200" t="str">
            <v>刘孝其</v>
          </cell>
          <cell r="C200" t="str">
            <v>总装头枕-发泡</v>
          </cell>
          <cell r="D200">
            <v>41325</v>
          </cell>
          <cell r="E200">
            <v>26</v>
          </cell>
          <cell r="F200">
            <v>18</v>
          </cell>
        </row>
        <row r="200">
          <cell r="K200">
            <v>1</v>
          </cell>
          <cell r="L200">
            <v>10</v>
          </cell>
        </row>
        <row r="200">
          <cell r="T200">
            <v>18</v>
          </cell>
          <cell r="U200">
            <v>17</v>
          </cell>
          <cell r="V200">
            <v>352</v>
          </cell>
        </row>
        <row r="200">
          <cell r="X200">
            <v>84</v>
          </cell>
          <cell r="Y200">
            <v>252</v>
          </cell>
          <cell r="Z200" t="str">
            <v>5.2-5.11腰椎向前移位，住院治疗10天；5.20老婆脚痛请假1天</v>
          </cell>
          <cell r="AA200" t="str">
            <v>刘孝其</v>
          </cell>
          <cell r="AB200" t="str">
            <v>刘孝其</v>
          </cell>
          <cell r="AC200" t="str">
            <v>刘孝其</v>
          </cell>
          <cell r="AD200" t="str">
            <v>刘孝其</v>
          </cell>
          <cell r="AE200" t="str">
            <v>刘孝其</v>
          </cell>
        </row>
        <row r="201">
          <cell r="B201" t="str">
            <v>冉景斌</v>
          </cell>
          <cell r="C201" t="str">
            <v>支援发泡</v>
          </cell>
          <cell r="D201">
            <v>41396</v>
          </cell>
          <cell r="E201">
            <v>26</v>
          </cell>
          <cell r="F201">
            <v>28</v>
          </cell>
        </row>
        <row r="201">
          <cell r="P201">
            <v>1</v>
          </cell>
        </row>
        <row r="201">
          <cell r="T201">
            <v>28</v>
          </cell>
          <cell r="U201">
            <v>28</v>
          </cell>
          <cell r="V201">
            <v>560</v>
          </cell>
        </row>
        <row r="201">
          <cell r="X201">
            <v>89</v>
          </cell>
          <cell r="Y201">
            <v>267</v>
          </cell>
          <cell r="Z201">
            <v>0</v>
          </cell>
          <cell r="AA201" t="str">
            <v>冉景斌</v>
          </cell>
          <cell r="AB201" t="str">
            <v>冉景斌</v>
          </cell>
          <cell r="AC201" t="str">
            <v>冉景斌</v>
          </cell>
          <cell r="AD201" t="str">
            <v>冉景斌</v>
          </cell>
          <cell r="AE201" t="str">
            <v>冉景斌</v>
          </cell>
        </row>
        <row r="202">
          <cell r="B202" t="str">
            <v>林虎</v>
          </cell>
          <cell r="C202" t="str">
            <v>支援发泡</v>
          </cell>
          <cell r="D202">
            <v>41904</v>
          </cell>
          <cell r="E202">
            <v>26</v>
          </cell>
          <cell r="F202">
            <v>29</v>
          </cell>
        </row>
        <row r="202">
          <cell r="T202">
            <v>29</v>
          </cell>
          <cell r="U202">
            <v>29</v>
          </cell>
          <cell r="V202">
            <v>580</v>
          </cell>
        </row>
        <row r="202">
          <cell r="X202">
            <v>92</v>
          </cell>
          <cell r="Y202">
            <v>276</v>
          </cell>
          <cell r="Z202">
            <v>0</v>
          </cell>
          <cell r="AA202" t="str">
            <v>林虎</v>
          </cell>
          <cell r="AB202" t="str">
            <v>林虎</v>
          </cell>
          <cell r="AC202" t="str">
            <v>林虎</v>
          </cell>
          <cell r="AD202" t="str">
            <v>林虎</v>
          </cell>
          <cell r="AE202" t="str">
            <v>林虎</v>
          </cell>
        </row>
        <row r="203">
          <cell r="B203" t="str">
            <v>郭正军</v>
          </cell>
          <cell r="C203" t="str">
            <v>支援发泡</v>
          </cell>
          <cell r="D203">
            <v>44712</v>
          </cell>
          <cell r="E203">
            <v>26</v>
          </cell>
          <cell r="F203">
            <v>26</v>
          </cell>
        </row>
        <row r="203">
          <cell r="T203">
            <v>26</v>
          </cell>
          <cell r="U203">
            <v>26</v>
          </cell>
          <cell r="V203">
            <v>520</v>
          </cell>
        </row>
        <row r="203">
          <cell r="X203">
            <v>94</v>
          </cell>
          <cell r="Y203">
            <v>282</v>
          </cell>
          <cell r="Z203">
            <v>0</v>
          </cell>
          <cell r="AA203" t="str">
            <v>郭正军</v>
          </cell>
          <cell r="AB203" t="str">
            <v>郭正军</v>
          </cell>
          <cell r="AC203" t="str">
            <v>郭正军</v>
          </cell>
          <cell r="AD203" t="str">
            <v>郭正军</v>
          </cell>
          <cell r="AE203" t="str">
            <v>郭正军</v>
          </cell>
        </row>
        <row r="204">
          <cell r="B204" t="str">
            <v>刘志平</v>
          </cell>
          <cell r="C204" t="str">
            <v>支援发泡</v>
          </cell>
          <cell r="D204">
            <v>41253</v>
          </cell>
          <cell r="E204">
            <v>26</v>
          </cell>
          <cell r="F204">
            <v>29</v>
          </cell>
        </row>
        <row r="204">
          <cell r="P204">
            <v>1</v>
          </cell>
        </row>
        <row r="204">
          <cell r="T204">
            <v>29</v>
          </cell>
          <cell r="U204">
            <v>29</v>
          </cell>
          <cell r="V204">
            <v>580</v>
          </cell>
        </row>
        <row r="204">
          <cell r="X204">
            <v>93</v>
          </cell>
          <cell r="Y204">
            <v>279</v>
          </cell>
          <cell r="Z204">
            <v>0</v>
          </cell>
          <cell r="AA204" t="str">
            <v>刘志平</v>
          </cell>
          <cell r="AB204" t="str">
            <v>刘志平</v>
          </cell>
          <cell r="AC204" t="str">
            <v>刘志平</v>
          </cell>
          <cell r="AD204" t="str">
            <v>刘志平</v>
          </cell>
          <cell r="AE204" t="str">
            <v>刘志平</v>
          </cell>
        </row>
        <row r="205">
          <cell r="B205" t="str">
            <v>高万</v>
          </cell>
        </row>
        <row r="205">
          <cell r="D205">
            <v>45309</v>
          </cell>
          <cell r="E205">
            <v>23</v>
          </cell>
          <cell r="F205">
            <v>23</v>
          </cell>
        </row>
        <row r="205">
          <cell r="T205">
            <v>0</v>
          </cell>
          <cell r="U205">
            <v>0</v>
          </cell>
          <cell r="V205">
            <v>0</v>
          </cell>
          <cell r="W205" t="str">
            <v>残疾人安置</v>
          </cell>
        </row>
        <row r="205">
          <cell r="Z205">
            <v>0</v>
          </cell>
          <cell r="AA205" t="str">
            <v>高万</v>
          </cell>
          <cell r="AB205" t="str">
            <v>高万</v>
          </cell>
          <cell r="AC205" t="str">
            <v>高万</v>
          </cell>
          <cell r="AD205" t="str">
            <v>高万</v>
          </cell>
          <cell r="AE205" t="e">
            <v>#N/A</v>
          </cell>
        </row>
        <row r="206">
          <cell r="H206">
            <v>25</v>
          </cell>
          <cell r="I206">
            <v>0</v>
          </cell>
        </row>
        <row r="207">
          <cell r="B207" t="str">
            <v>考勤人数</v>
          </cell>
          <cell r="C207">
            <v>202</v>
          </cell>
          <cell r="D207" t="str">
            <v>含离职48人</v>
          </cell>
        </row>
        <row r="207">
          <cell r="H207" t="str">
            <v>A线</v>
          </cell>
          <cell r="I207" t="str">
            <v>打杂其他</v>
          </cell>
        </row>
        <row r="208">
          <cell r="B208" t="str">
            <v>工资表人数</v>
          </cell>
          <cell r="C208">
            <v>205</v>
          </cell>
          <cell r="D208" t="str">
            <v>赵平无考勤、谭剑补上月；小时工1人</v>
          </cell>
        </row>
        <row r="209">
          <cell r="B209" t="str">
            <v>长沙现服</v>
          </cell>
          <cell r="C209">
            <v>1</v>
          </cell>
          <cell r="D209" t="str">
            <v>11月转公司</v>
          </cell>
        </row>
        <row r="210">
          <cell r="B210" t="str">
            <v>在职花名册</v>
          </cell>
          <cell r="C210">
            <v>154</v>
          </cell>
          <cell r="D210" t="str">
            <v>小时工1人不含48人离职</v>
          </cell>
        </row>
        <row r="210">
          <cell r="G210">
            <v>64</v>
          </cell>
          <cell r="H210">
            <v>76.95</v>
          </cell>
          <cell r="I210">
            <v>5</v>
          </cell>
          <cell r="J210">
            <v>0</v>
          </cell>
          <cell r="K210">
            <v>60.1</v>
          </cell>
          <cell r="L210">
            <v>16</v>
          </cell>
          <cell r="M210">
            <v>11</v>
          </cell>
          <cell r="N210">
            <v>0</v>
          </cell>
          <cell r="O210">
            <v>0</v>
          </cell>
          <cell r="P210">
            <v>75</v>
          </cell>
          <cell r="Q210">
            <v>2</v>
          </cell>
          <cell r="R210">
            <v>58.85</v>
          </cell>
          <cell r="S210">
            <v>174.55</v>
          </cell>
          <cell r="T210">
            <v>3873.4</v>
          </cell>
          <cell r="U210">
            <v>2869.4</v>
          </cell>
          <cell r="V210">
            <v>69436</v>
          </cell>
        </row>
        <row r="211">
          <cell r="B211" t="str">
            <v>不含</v>
          </cell>
          <cell r="C211">
            <v>48</v>
          </cell>
          <cell r="D211" t="str">
            <v>离职</v>
          </cell>
        </row>
        <row r="212">
          <cell r="M212">
            <v>1</v>
          </cell>
        </row>
        <row r="212">
          <cell r="O212" t="str">
            <v>一线</v>
          </cell>
          <cell r="P212">
            <v>68</v>
          </cell>
        </row>
        <row r="213">
          <cell r="B213" t="str">
            <v>社保人数</v>
          </cell>
          <cell r="C213">
            <v>162</v>
          </cell>
          <cell r="D213" t="str">
            <v>李开阳重复</v>
          </cell>
        </row>
        <row r="213">
          <cell r="M213">
            <v>2</v>
          </cell>
        </row>
        <row r="213">
          <cell r="O213" t="str">
            <v>销售</v>
          </cell>
          <cell r="P213">
            <v>2</v>
          </cell>
        </row>
        <row r="214">
          <cell r="D214" t="str">
            <v>李开阳退休返聘诚展交商业工伤</v>
          </cell>
        </row>
        <row r="214">
          <cell r="O214" t="str">
            <v>研发</v>
          </cell>
          <cell r="P214">
            <v>0</v>
          </cell>
        </row>
        <row r="215">
          <cell r="M215">
            <v>8</v>
          </cell>
        </row>
        <row r="215">
          <cell r="O215" t="str">
            <v>科室</v>
          </cell>
          <cell r="P215">
            <v>7</v>
          </cell>
          <cell r="Q215">
            <v>7</v>
          </cell>
        </row>
        <row r="216">
          <cell r="P216">
            <v>-2</v>
          </cell>
        </row>
        <row r="217">
          <cell r="C217" t="str">
            <v>发泡</v>
          </cell>
          <cell r="D217">
            <v>45777</v>
          </cell>
          <cell r="E217">
            <v>26</v>
          </cell>
          <cell r="F217">
            <v>1</v>
          </cell>
          <cell r="G217">
            <v>5</v>
          </cell>
        </row>
        <row r="217">
          <cell r="I217" t="str">
            <v>唐标</v>
          </cell>
        </row>
        <row r="217">
          <cell r="T217">
            <v>1</v>
          </cell>
          <cell r="U217">
            <v>1</v>
          </cell>
          <cell r="V217">
            <v>120</v>
          </cell>
          <cell r="W217" t="str">
            <v>2025/5/10离职</v>
          </cell>
        </row>
        <row r="217">
          <cell r="Y217">
            <v>0</v>
          </cell>
          <cell r="Z217">
            <v>0</v>
          </cell>
          <cell r="AA217" t="e">
            <v>#N/A</v>
          </cell>
        </row>
        <row r="217">
          <cell r="AD217" t="e">
            <v>#N/A</v>
          </cell>
          <cell r="AE217" t="e">
            <v>#N/A</v>
          </cell>
        </row>
        <row r="218">
          <cell r="C218" t="str">
            <v>发泡</v>
          </cell>
          <cell r="D218">
            <v>45772</v>
          </cell>
          <cell r="E218">
            <v>26</v>
          </cell>
          <cell r="F218">
            <v>6</v>
          </cell>
          <cell r="G218">
            <v>5</v>
          </cell>
        </row>
        <row r="218">
          <cell r="I218" t="str">
            <v>尹水英</v>
          </cell>
        </row>
        <row r="218">
          <cell r="T218">
            <v>6</v>
          </cell>
          <cell r="U218">
            <v>6</v>
          </cell>
          <cell r="V218">
            <v>220</v>
          </cell>
          <cell r="W218" t="str">
            <v>2025/5/7离职</v>
          </cell>
          <cell r="X218">
            <v>91</v>
          </cell>
          <cell r="Y218">
            <v>273</v>
          </cell>
          <cell r="Z218">
            <v>0</v>
          </cell>
          <cell r="AA218" t="e">
            <v>#N/A</v>
          </cell>
        </row>
        <row r="218">
          <cell r="AD218" t="str">
            <v>尹水英</v>
          </cell>
          <cell r="AE218" t="e">
            <v>#N/A</v>
          </cell>
        </row>
        <row r="219">
          <cell r="C219" t="str">
            <v>发泡</v>
          </cell>
          <cell r="D219">
            <v>45775</v>
          </cell>
          <cell r="E219">
            <v>26</v>
          </cell>
          <cell r="F219">
            <v>3</v>
          </cell>
          <cell r="G219">
            <v>4</v>
          </cell>
        </row>
        <row r="219">
          <cell r="I219" t="str">
            <v>谭剑</v>
          </cell>
        </row>
        <row r="219">
          <cell r="T219">
            <v>3</v>
          </cell>
          <cell r="U219">
            <v>3</v>
          </cell>
          <cell r="V219">
            <v>140</v>
          </cell>
          <cell r="W219" t="str">
            <v>2025/5/8离职</v>
          </cell>
          <cell r="X219">
            <v>85</v>
          </cell>
          <cell r="Y219">
            <v>255</v>
          </cell>
          <cell r="Z219">
            <v>0</v>
          </cell>
          <cell r="AA219" t="str">
            <v>谭剑</v>
          </cell>
        </row>
        <row r="219">
          <cell r="AD219" t="str">
            <v>谭剑</v>
          </cell>
          <cell r="AE219" t="e">
            <v>#N/A</v>
          </cell>
        </row>
        <row r="220">
          <cell r="C220" t="str">
            <v>发泡</v>
          </cell>
          <cell r="D220">
            <v>45771</v>
          </cell>
          <cell r="E220">
            <v>26</v>
          </cell>
          <cell r="F220">
            <v>4</v>
          </cell>
          <cell r="G220">
            <v>4</v>
          </cell>
        </row>
        <row r="220">
          <cell r="I220" t="str">
            <v>田志国</v>
          </cell>
        </row>
        <row r="220">
          <cell r="T220">
            <v>4</v>
          </cell>
          <cell r="U220">
            <v>4</v>
          </cell>
          <cell r="V220">
            <v>160</v>
          </cell>
          <cell r="W220" t="str">
            <v>2025/5/6离职</v>
          </cell>
          <cell r="X220">
            <v>91</v>
          </cell>
          <cell r="Y220">
            <v>273</v>
          </cell>
          <cell r="Z220">
            <v>0</v>
          </cell>
          <cell r="AA220" t="e">
            <v>#N/A</v>
          </cell>
        </row>
        <row r="220">
          <cell r="AD220" t="str">
            <v>田志国</v>
          </cell>
          <cell r="AE220" t="e">
            <v>#N/A</v>
          </cell>
        </row>
        <row r="221">
          <cell r="C221" t="str">
            <v>发泡</v>
          </cell>
          <cell r="D221">
            <v>45775</v>
          </cell>
          <cell r="E221">
            <v>26</v>
          </cell>
          <cell r="F221">
            <v>4</v>
          </cell>
          <cell r="G221">
            <v>3</v>
          </cell>
        </row>
        <row r="221">
          <cell r="I221" t="str">
            <v>李全省</v>
          </cell>
        </row>
        <row r="221">
          <cell r="P221">
            <v>1</v>
          </cell>
        </row>
        <row r="221">
          <cell r="T221">
            <v>4</v>
          </cell>
          <cell r="U221">
            <v>3</v>
          </cell>
          <cell r="V221">
            <v>132</v>
          </cell>
          <cell r="W221" t="str">
            <v>2025/5/5离职</v>
          </cell>
        </row>
        <row r="221">
          <cell r="Y221">
            <v>0</v>
          </cell>
          <cell r="Z221">
            <v>0</v>
          </cell>
          <cell r="AA221" t="e">
            <v>#N/A</v>
          </cell>
        </row>
        <row r="221">
          <cell r="AD221" t="str">
            <v>李全省</v>
          </cell>
          <cell r="AE221" t="e">
            <v>#N/A</v>
          </cell>
        </row>
        <row r="222">
          <cell r="C222" t="str">
            <v>发泡</v>
          </cell>
          <cell r="D222">
            <v>45758</v>
          </cell>
          <cell r="E222">
            <v>26</v>
          </cell>
          <cell r="F222">
            <v>14</v>
          </cell>
          <cell r="G222">
            <v>1</v>
          </cell>
        </row>
        <row r="222">
          <cell r="I222" t="str">
            <v>王碧祥</v>
          </cell>
        </row>
        <row r="222">
          <cell r="T222">
            <v>14</v>
          </cell>
          <cell r="U222">
            <v>14</v>
          </cell>
          <cell r="V222">
            <v>300</v>
          </cell>
          <cell r="W222" t="str">
            <v>2025/5/6离职</v>
          </cell>
          <cell r="X222">
            <v>94</v>
          </cell>
          <cell r="Y222">
            <v>282</v>
          </cell>
          <cell r="Z222">
            <v>0</v>
          </cell>
          <cell r="AA222" t="e">
            <v>#N/A</v>
          </cell>
        </row>
        <row r="222">
          <cell r="AD222" t="str">
            <v>王碧祥</v>
          </cell>
          <cell r="AE222" t="e">
            <v>#N/A</v>
          </cell>
        </row>
        <row r="223">
          <cell r="B223" t="str">
            <v>花名册查无此人</v>
          </cell>
        </row>
        <row r="223">
          <cell r="Z223">
            <v>0</v>
          </cell>
        </row>
        <row r="223">
          <cell r="AE223" t="e">
            <v>#N/A</v>
          </cell>
        </row>
        <row r="224">
          <cell r="B224">
            <v>1</v>
          </cell>
          <cell r="C224" t="str">
            <v>刘拥军</v>
          </cell>
          <cell r="D224">
            <v>45759</v>
          </cell>
        </row>
        <row r="224">
          <cell r="F224">
            <v>4.5</v>
          </cell>
        </row>
        <row r="224">
          <cell r="M224">
            <v>2</v>
          </cell>
        </row>
        <row r="224">
          <cell r="P224">
            <v>0</v>
          </cell>
          <cell r="Q224">
            <v>-5</v>
          </cell>
        </row>
        <row r="224">
          <cell r="Z224">
            <v>0</v>
          </cell>
        </row>
        <row r="224">
          <cell r="AE224" t="e">
            <v>#N/A</v>
          </cell>
        </row>
        <row r="225">
          <cell r="B225">
            <v>2</v>
          </cell>
          <cell r="C225" t="str">
            <v>易柳</v>
          </cell>
          <cell r="D225">
            <v>45765</v>
          </cell>
        </row>
        <row r="225">
          <cell r="F225">
            <v>5</v>
          </cell>
        </row>
        <row r="225">
          <cell r="Z225">
            <v>0</v>
          </cell>
        </row>
        <row r="225">
          <cell r="AE225" t="e">
            <v>#N/A</v>
          </cell>
        </row>
        <row r="226">
          <cell r="B226">
            <v>3</v>
          </cell>
          <cell r="C226" t="str">
            <v>陶万敏</v>
          </cell>
          <cell r="D226">
            <v>45758</v>
          </cell>
        </row>
        <row r="226">
          <cell r="F226">
            <v>3</v>
          </cell>
        </row>
        <row r="226">
          <cell r="Z226">
            <v>0</v>
          </cell>
        </row>
        <row r="226">
          <cell r="AE226" t="e">
            <v>#N/A</v>
          </cell>
        </row>
        <row r="227">
          <cell r="B227">
            <v>4</v>
          </cell>
          <cell r="C227" t="str">
            <v>李荣</v>
          </cell>
          <cell r="D227">
            <v>45758</v>
          </cell>
        </row>
        <row r="227">
          <cell r="F227">
            <v>4</v>
          </cell>
        </row>
        <row r="227">
          <cell r="Z227">
            <v>0</v>
          </cell>
        </row>
        <row r="227">
          <cell r="AE227" t="e">
            <v>#N/A</v>
          </cell>
        </row>
        <row r="228">
          <cell r="AE228" t="e">
            <v>#N/A</v>
          </cell>
        </row>
        <row r="229">
          <cell r="Z229" t="e">
            <v>#REF!</v>
          </cell>
        </row>
        <row r="229">
          <cell r="AE229" t="e">
            <v>#N/A</v>
          </cell>
        </row>
        <row r="230">
          <cell r="C230" t="str">
            <v>发泡</v>
          </cell>
          <cell r="D230">
            <v>45784</v>
          </cell>
          <cell r="E230">
            <v>26</v>
          </cell>
          <cell r="F230">
            <v>2</v>
          </cell>
        </row>
        <row r="230">
          <cell r="I230" t="str">
            <v>胡银和</v>
          </cell>
        </row>
        <row r="230">
          <cell r="T230">
            <v>2</v>
          </cell>
          <cell r="U230">
            <v>2</v>
          </cell>
          <cell r="V230">
            <v>40</v>
          </cell>
          <cell r="W230" t="str">
            <v>2025/05/10号离职</v>
          </cell>
        </row>
        <row r="230">
          <cell r="Z230">
            <v>0</v>
          </cell>
        </row>
        <row r="230">
          <cell r="AC230" t="e">
            <v>#N/A</v>
          </cell>
        </row>
        <row r="230">
          <cell r="AE230" t="e">
            <v>#N/A</v>
          </cell>
        </row>
        <row r="231">
          <cell r="C231" t="str">
            <v>发泡</v>
          </cell>
          <cell r="D231">
            <v>45785</v>
          </cell>
          <cell r="E231">
            <v>26</v>
          </cell>
          <cell r="F231">
            <v>2</v>
          </cell>
        </row>
        <row r="231">
          <cell r="I231" t="str">
            <v>张海峰</v>
          </cell>
        </row>
        <row r="231">
          <cell r="T231">
            <v>2</v>
          </cell>
          <cell r="U231">
            <v>2</v>
          </cell>
          <cell r="V231">
            <v>40</v>
          </cell>
          <cell r="W231" t="str">
            <v>2025/05/09号离职</v>
          </cell>
        </row>
        <row r="231">
          <cell r="Z231">
            <v>0</v>
          </cell>
        </row>
        <row r="231">
          <cell r="AC231" t="e">
            <v>#N/A</v>
          </cell>
        </row>
        <row r="231">
          <cell r="AE231" t="e">
            <v>#N/A</v>
          </cell>
        </row>
        <row r="232">
          <cell r="C232" t="str">
            <v>发泡</v>
          </cell>
          <cell r="D232">
            <v>45789</v>
          </cell>
          <cell r="E232">
            <v>26</v>
          </cell>
          <cell r="F232">
            <v>2</v>
          </cell>
        </row>
        <row r="232">
          <cell r="I232" t="str">
            <v>胡敏</v>
          </cell>
        </row>
        <row r="232">
          <cell r="T232">
            <v>2</v>
          </cell>
          <cell r="U232">
            <v>2</v>
          </cell>
          <cell r="V232">
            <v>40</v>
          </cell>
          <cell r="W232" t="str">
            <v>2025/05/16号自离</v>
          </cell>
        </row>
        <row r="232">
          <cell r="Z232">
            <v>0</v>
          </cell>
        </row>
        <row r="232">
          <cell r="AC232" t="e">
            <v>#N/A</v>
          </cell>
        </row>
        <row r="232">
          <cell r="AE232" t="e">
            <v>#N/A</v>
          </cell>
        </row>
        <row r="233">
          <cell r="C233" t="str">
            <v>发泡</v>
          </cell>
          <cell r="D233">
            <v>45785</v>
          </cell>
          <cell r="E233">
            <v>26</v>
          </cell>
          <cell r="F233">
            <v>2</v>
          </cell>
        </row>
        <row r="233">
          <cell r="I233" t="str">
            <v>程佳琳</v>
          </cell>
        </row>
        <row r="233">
          <cell r="T233">
            <v>2</v>
          </cell>
          <cell r="U233">
            <v>2</v>
          </cell>
          <cell r="V233">
            <v>40</v>
          </cell>
          <cell r="W233" t="str">
            <v>2025/5/21退回</v>
          </cell>
        </row>
        <row r="233">
          <cell r="Z233">
            <v>0</v>
          </cell>
        </row>
        <row r="233">
          <cell r="AC233" t="e">
            <v>#N/A</v>
          </cell>
        </row>
        <row r="233">
          <cell r="AE233" t="e">
            <v>#N/A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人工费用汇总"/>
      <sheetName val="荣昌工资表科室人员"/>
      <sheetName val="荣昌工资表一线员工"/>
      <sheetName val="荣昌工资表销售人员"/>
      <sheetName val="劳务公司工资表同工同酬"/>
      <sheetName val="荣昌工资表研发人员"/>
      <sheetName val="荣昌工资表小时工"/>
      <sheetName val="劳务公司工资表小时工"/>
      <sheetName val="五险"/>
      <sheetName val="公积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</row>
        <row r="3">
          <cell r="B3" t="str">
            <v>姓名</v>
          </cell>
          <cell r="C3" t="str">
            <v>性别</v>
          </cell>
          <cell r="D3" t="str">
            <v>身份证号码</v>
          </cell>
          <cell r="E3" t="str">
            <v>参保时间</v>
          </cell>
          <cell r="F3" t="str">
            <v>社保基数</v>
          </cell>
        </row>
        <row r="3">
          <cell r="P3" t="str">
            <v>单位承担社保部分</v>
          </cell>
        </row>
        <row r="4">
          <cell r="F4" t="str">
            <v>光荣参保</v>
          </cell>
        </row>
        <row r="4">
          <cell r="J4" t="str">
            <v>劳务参保</v>
          </cell>
        </row>
        <row r="5">
          <cell r="F5" t="str">
            <v>养老基数</v>
          </cell>
          <cell r="G5" t="str">
            <v>失业基数</v>
          </cell>
          <cell r="H5" t="str">
            <v>医疗生育基数</v>
          </cell>
          <cell r="I5" t="str">
            <v>工伤基数（0.96%）</v>
          </cell>
          <cell r="J5" t="str">
            <v>养老基数</v>
          </cell>
          <cell r="K5" t="str">
            <v>失业基数</v>
          </cell>
          <cell r="L5" t="str">
            <v>医疗生育基数</v>
          </cell>
          <cell r="M5" t="str">
            <v>工伤基数（1.23%）</v>
          </cell>
        </row>
        <row r="5">
          <cell r="O5" t="str">
            <v>服务费</v>
          </cell>
          <cell r="P5" t="str">
            <v>养老(16%)</v>
          </cell>
          <cell r="Q5" t="str">
            <v>养老减免/补退</v>
          </cell>
          <cell r="R5" t="str">
            <v>养老补退补收</v>
          </cell>
          <cell r="S5" t="str">
            <v>失业(0.7%)</v>
          </cell>
          <cell r="T5" t="str">
            <v>失业补退补收</v>
          </cell>
          <cell r="U5" t="str">
            <v>医疗(8.7%)</v>
          </cell>
        </row>
        <row r="6">
          <cell r="B6" t="str">
            <v>曹蜜</v>
          </cell>
          <cell r="C6" t="str">
            <v>男</v>
          </cell>
          <cell r="D6" t="str">
            <v>432524198406256417</v>
          </cell>
          <cell r="E6">
            <v>42064</v>
          </cell>
          <cell r="F6">
            <v>8960</v>
          </cell>
          <cell r="G6">
            <v>8960</v>
          </cell>
          <cell r="H6">
            <v>8960</v>
          </cell>
          <cell r="I6">
            <v>8960</v>
          </cell>
        </row>
        <row r="6">
          <cell r="P6">
            <v>1433.6</v>
          </cell>
        </row>
        <row r="6">
          <cell r="S6">
            <v>62.72</v>
          </cell>
        </row>
        <row r="6">
          <cell r="U6">
            <v>779.52</v>
          </cell>
        </row>
        <row r="7">
          <cell r="B7" t="str">
            <v>刘心</v>
          </cell>
          <cell r="C7" t="str">
            <v>女</v>
          </cell>
          <cell r="D7" t="str">
            <v>430702198510205223</v>
          </cell>
          <cell r="E7">
            <v>42064</v>
          </cell>
          <cell r="F7">
            <v>5160</v>
          </cell>
          <cell r="G7">
            <v>5160</v>
          </cell>
          <cell r="H7">
            <v>5160</v>
          </cell>
          <cell r="I7">
            <v>5160</v>
          </cell>
        </row>
        <row r="7">
          <cell r="P7">
            <v>825.6</v>
          </cell>
        </row>
        <row r="7">
          <cell r="S7">
            <v>36.12</v>
          </cell>
        </row>
        <row r="7">
          <cell r="U7">
            <v>448.92</v>
          </cell>
        </row>
        <row r="8">
          <cell r="B8" t="str">
            <v>李开阳</v>
          </cell>
          <cell r="C8" t="str">
            <v>男</v>
          </cell>
          <cell r="D8" t="str">
            <v>422426196407203858</v>
          </cell>
          <cell r="E8">
            <v>42125</v>
          </cell>
          <cell r="F8">
            <v>0</v>
          </cell>
          <cell r="G8">
            <v>0</v>
          </cell>
          <cell r="H8">
            <v>13000</v>
          </cell>
          <cell r="I8">
            <v>0</v>
          </cell>
        </row>
        <row r="8">
          <cell r="P8">
            <v>0</v>
          </cell>
        </row>
        <row r="8">
          <cell r="S8">
            <v>0</v>
          </cell>
        </row>
        <row r="8">
          <cell r="U8">
            <v>1131</v>
          </cell>
        </row>
        <row r="9">
          <cell r="B9" t="str">
            <v>马英</v>
          </cell>
          <cell r="C9" t="str">
            <v>男</v>
          </cell>
          <cell r="D9" t="str">
            <v>430203198510146015</v>
          </cell>
          <cell r="E9">
            <v>42125</v>
          </cell>
          <cell r="F9">
            <v>7420</v>
          </cell>
          <cell r="G9">
            <v>7420</v>
          </cell>
          <cell r="H9">
            <v>7420</v>
          </cell>
          <cell r="I9">
            <v>7420</v>
          </cell>
        </row>
        <row r="9">
          <cell r="P9">
            <v>1187.2</v>
          </cell>
        </row>
        <row r="9">
          <cell r="S9">
            <v>51.94</v>
          </cell>
        </row>
        <row r="9">
          <cell r="U9">
            <v>645.54</v>
          </cell>
        </row>
        <row r="10">
          <cell r="B10" t="str">
            <v>曾琼</v>
          </cell>
          <cell r="C10" t="str">
            <v>女</v>
          </cell>
          <cell r="D10" t="str">
            <v>432524199110091427</v>
          </cell>
          <cell r="E10">
            <v>42125</v>
          </cell>
          <cell r="F10">
            <v>6280</v>
          </cell>
          <cell r="G10">
            <v>6280</v>
          </cell>
          <cell r="H10">
            <v>6280</v>
          </cell>
          <cell r="I10">
            <v>6280</v>
          </cell>
        </row>
        <row r="10">
          <cell r="P10">
            <v>1004.8</v>
          </cell>
        </row>
        <row r="10">
          <cell r="S10">
            <v>43.96</v>
          </cell>
        </row>
        <row r="10">
          <cell r="U10">
            <v>546.36</v>
          </cell>
        </row>
        <row r="11">
          <cell r="B11" t="str">
            <v>赵新辉</v>
          </cell>
          <cell r="C11" t="str">
            <v>男</v>
          </cell>
          <cell r="D11" t="str">
            <v>430423198210115811</v>
          </cell>
          <cell r="E11">
            <v>42156</v>
          </cell>
          <cell r="F11">
            <v>4308</v>
          </cell>
          <cell r="G11">
            <v>4308</v>
          </cell>
          <cell r="H11">
            <v>4308</v>
          </cell>
          <cell r="I11">
            <v>4308</v>
          </cell>
        </row>
        <row r="11">
          <cell r="P11">
            <v>689.28</v>
          </cell>
        </row>
        <row r="11">
          <cell r="S11">
            <v>30.16</v>
          </cell>
        </row>
        <row r="11">
          <cell r="U11">
            <v>374.8</v>
          </cell>
        </row>
        <row r="12">
          <cell r="B12" t="str">
            <v>霍海涛</v>
          </cell>
          <cell r="C12" t="str">
            <v>男</v>
          </cell>
          <cell r="D12" t="str">
            <v>230834197309170879</v>
          </cell>
          <cell r="E12">
            <v>42186</v>
          </cell>
          <cell r="F12">
            <v>5740</v>
          </cell>
          <cell r="G12">
            <v>5740</v>
          </cell>
          <cell r="H12">
            <v>5740</v>
          </cell>
          <cell r="I12">
            <v>5740</v>
          </cell>
        </row>
        <row r="12">
          <cell r="P12">
            <v>918.4</v>
          </cell>
        </row>
        <row r="12">
          <cell r="S12">
            <v>40.18</v>
          </cell>
        </row>
        <row r="12">
          <cell r="U12">
            <v>499.38</v>
          </cell>
        </row>
        <row r="13">
          <cell r="B13" t="str">
            <v>张海波</v>
          </cell>
          <cell r="C13" t="str">
            <v>男</v>
          </cell>
          <cell r="D13" t="str">
            <v>430124198209127970</v>
          </cell>
          <cell r="E13">
            <v>42217</v>
          </cell>
          <cell r="F13">
            <v>8500</v>
          </cell>
          <cell r="G13">
            <v>8500</v>
          </cell>
          <cell r="H13">
            <v>8500</v>
          </cell>
          <cell r="I13">
            <v>8500</v>
          </cell>
        </row>
        <row r="13">
          <cell r="P13">
            <v>1360</v>
          </cell>
        </row>
        <row r="13">
          <cell r="S13">
            <v>59.5</v>
          </cell>
        </row>
        <row r="13">
          <cell r="U13">
            <v>739.5</v>
          </cell>
        </row>
        <row r="14">
          <cell r="B14" t="str">
            <v>罗亚南</v>
          </cell>
          <cell r="C14" t="str">
            <v>男</v>
          </cell>
          <cell r="D14" t="str">
            <v>430202197709246071</v>
          </cell>
          <cell r="E14">
            <v>42309</v>
          </cell>
          <cell r="F14">
            <v>5580</v>
          </cell>
          <cell r="G14">
            <v>5580</v>
          </cell>
          <cell r="H14">
            <v>5580</v>
          </cell>
          <cell r="I14">
            <v>5580</v>
          </cell>
        </row>
        <row r="14">
          <cell r="P14">
            <v>892.8</v>
          </cell>
        </row>
        <row r="14">
          <cell r="S14">
            <v>39.06</v>
          </cell>
        </row>
        <row r="14">
          <cell r="U14">
            <v>485.46</v>
          </cell>
        </row>
        <row r="15">
          <cell r="B15" t="str">
            <v>刘辉兵</v>
          </cell>
          <cell r="C15" t="str">
            <v>男</v>
          </cell>
          <cell r="D15" t="str">
            <v>43021119701215451X</v>
          </cell>
          <cell r="E15">
            <v>42309</v>
          </cell>
          <cell r="F15">
            <v>4560</v>
          </cell>
          <cell r="G15">
            <v>4560</v>
          </cell>
          <cell r="H15">
            <v>4560</v>
          </cell>
          <cell r="I15">
            <v>4560</v>
          </cell>
        </row>
        <row r="15">
          <cell r="P15">
            <v>729.6</v>
          </cell>
        </row>
        <row r="15">
          <cell r="S15">
            <v>31.92</v>
          </cell>
        </row>
        <row r="15">
          <cell r="U15">
            <v>396.72</v>
          </cell>
        </row>
        <row r="16">
          <cell r="B16" t="str">
            <v>殷胜</v>
          </cell>
          <cell r="C16" t="str">
            <v>男</v>
          </cell>
          <cell r="D16" t="str">
            <v>430211199107030412</v>
          </cell>
          <cell r="E16">
            <v>42339</v>
          </cell>
          <cell r="F16">
            <v>4308</v>
          </cell>
          <cell r="G16">
            <v>4308</v>
          </cell>
          <cell r="H16">
            <v>4100</v>
          </cell>
          <cell r="I16">
            <v>4308</v>
          </cell>
        </row>
        <row r="16">
          <cell r="P16">
            <v>689.28</v>
          </cell>
        </row>
        <row r="16">
          <cell r="S16">
            <v>30.16</v>
          </cell>
        </row>
        <row r="16">
          <cell r="U16">
            <v>356.7</v>
          </cell>
        </row>
        <row r="17">
          <cell r="B17" t="str">
            <v>苏超</v>
          </cell>
          <cell r="C17" t="str">
            <v>男</v>
          </cell>
          <cell r="D17" t="str">
            <v>432502198409158371</v>
          </cell>
          <cell r="E17">
            <v>42370</v>
          </cell>
          <cell r="F17">
            <v>5000</v>
          </cell>
          <cell r="G17">
            <v>5000</v>
          </cell>
          <cell r="H17">
            <v>5000</v>
          </cell>
          <cell r="I17">
            <v>5000</v>
          </cell>
        </row>
        <row r="17">
          <cell r="P17">
            <v>800</v>
          </cell>
        </row>
        <row r="17">
          <cell r="S17">
            <v>35</v>
          </cell>
        </row>
        <row r="17">
          <cell r="U17">
            <v>435</v>
          </cell>
        </row>
        <row r="18">
          <cell r="B18" t="str">
            <v>胡荣华</v>
          </cell>
          <cell r="C18" t="str">
            <v>男</v>
          </cell>
          <cell r="D18" t="str">
            <v>430219197407087017</v>
          </cell>
          <cell r="E18">
            <v>42370</v>
          </cell>
          <cell r="F18">
            <v>4760</v>
          </cell>
          <cell r="G18">
            <v>4760</v>
          </cell>
          <cell r="H18">
            <v>4760</v>
          </cell>
          <cell r="I18">
            <v>4760</v>
          </cell>
        </row>
        <row r="18">
          <cell r="P18">
            <v>761.6</v>
          </cell>
        </row>
        <row r="18">
          <cell r="S18">
            <v>33.32</v>
          </cell>
        </row>
        <row r="18">
          <cell r="U18">
            <v>414.12</v>
          </cell>
        </row>
        <row r="19">
          <cell r="B19" t="str">
            <v>贺王瑜</v>
          </cell>
          <cell r="C19" t="str">
            <v>男</v>
          </cell>
          <cell r="D19" t="str">
            <v>430203197207186036</v>
          </cell>
          <cell r="E19">
            <v>42401</v>
          </cell>
          <cell r="F19">
            <v>4520</v>
          </cell>
          <cell r="G19">
            <v>4520</v>
          </cell>
          <cell r="H19">
            <v>4520</v>
          </cell>
          <cell r="I19">
            <v>4520</v>
          </cell>
        </row>
        <row r="19">
          <cell r="P19">
            <v>723.2</v>
          </cell>
        </row>
        <row r="19">
          <cell r="S19">
            <v>31.64</v>
          </cell>
        </row>
        <row r="19">
          <cell r="U19">
            <v>393.24</v>
          </cell>
        </row>
        <row r="20">
          <cell r="B20" t="str">
            <v>刘孝其</v>
          </cell>
          <cell r="C20" t="str">
            <v>男</v>
          </cell>
          <cell r="D20" t="str">
            <v>430221196508206879</v>
          </cell>
          <cell r="E20">
            <v>42401</v>
          </cell>
          <cell r="F20">
            <v>4820</v>
          </cell>
          <cell r="G20">
            <v>4820</v>
          </cell>
          <cell r="H20">
            <v>4820</v>
          </cell>
          <cell r="I20">
            <v>4820</v>
          </cell>
        </row>
        <row r="20">
          <cell r="P20">
            <v>771.2</v>
          </cell>
        </row>
        <row r="20">
          <cell r="S20">
            <v>33.74</v>
          </cell>
        </row>
        <row r="20">
          <cell r="U20">
            <v>419.34</v>
          </cell>
        </row>
        <row r="21">
          <cell r="B21" t="str">
            <v>文洪亮</v>
          </cell>
          <cell r="C21" t="str">
            <v>男</v>
          </cell>
          <cell r="D21" t="str">
            <v>430221197911288119</v>
          </cell>
          <cell r="E21">
            <v>42401</v>
          </cell>
          <cell r="F21">
            <v>4308</v>
          </cell>
          <cell r="G21">
            <v>4308</v>
          </cell>
          <cell r="H21">
            <v>4308</v>
          </cell>
          <cell r="I21">
            <v>4308</v>
          </cell>
        </row>
        <row r="21">
          <cell r="P21">
            <v>689.28</v>
          </cell>
        </row>
        <row r="21">
          <cell r="S21">
            <v>30.16</v>
          </cell>
        </row>
        <row r="21">
          <cell r="U21">
            <v>374.8</v>
          </cell>
        </row>
        <row r="22">
          <cell r="B22" t="str">
            <v>林虎</v>
          </cell>
          <cell r="C22" t="str">
            <v>男</v>
          </cell>
          <cell r="D22" t="str">
            <v>430321197201117871</v>
          </cell>
          <cell r="E22">
            <v>42401</v>
          </cell>
          <cell r="F22">
            <v>4360</v>
          </cell>
          <cell r="G22">
            <v>4360</v>
          </cell>
          <cell r="H22">
            <v>4360</v>
          </cell>
          <cell r="I22">
            <v>4360</v>
          </cell>
        </row>
        <row r="22">
          <cell r="P22">
            <v>697.6</v>
          </cell>
        </row>
        <row r="22">
          <cell r="S22">
            <v>30.52</v>
          </cell>
        </row>
        <row r="22">
          <cell r="U22">
            <v>379.32</v>
          </cell>
        </row>
        <row r="23">
          <cell r="B23" t="str">
            <v>范文榜</v>
          </cell>
          <cell r="C23" t="str">
            <v>男</v>
          </cell>
          <cell r="D23" t="str">
            <v>429006198105306331</v>
          </cell>
          <cell r="E23">
            <v>42491</v>
          </cell>
          <cell r="F23">
            <v>5680</v>
          </cell>
          <cell r="G23">
            <v>5680</v>
          </cell>
          <cell r="H23">
            <v>5680</v>
          </cell>
          <cell r="I23">
            <v>5680</v>
          </cell>
        </row>
        <row r="23">
          <cell r="P23">
            <v>908.8</v>
          </cell>
        </row>
        <row r="23">
          <cell r="S23">
            <v>39.76</v>
          </cell>
        </row>
        <row r="23">
          <cell r="U23">
            <v>494.16</v>
          </cell>
        </row>
        <row r="24">
          <cell r="B24" t="str">
            <v>邹文祥</v>
          </cell>
          <cell r="C24" t="str">
            <v>男</v>
          </cell>
          <cell r="D24" t="str">
            <v>430221198907110814</v>
          </cell>
          <cell r="E24">
            <v>42491</v>
          </cell>
          <cell r="F24">
            <v>6180</v>
          </cell>
          <cell r="G24">
            <v>6180</v>
          </cell>
          <cell r="H24">
            <v>6180</v>
          </cell>
          <cell r="I24">
            <v>6180</v>
          </cell>
        </row>
        <row r="24">
          <cell r="P24">
            <v>988.8</v>
          </cell>
        </row>
        <row r="24">
          <cell r="S24">
            <v>43.26</v>
          </cell>
        </row>
        <row r="24">
          <cell r="U24">
            <v>537.66</v>
          </cell>
        </row>
        <row r="25">
          <cell r="B25" t="str">
            <v>吴陈</v>
          </cell>
          <cell r="C25" t="str">
            <v>男</v>
          </cell>
          <cell r="D25" t="str">
            <v>430203199001137035</v>
          </cell>
          <cell r="E25">
            <v>42552</v>
          </cell>
          <cell r="F25">
            <v>4560</v>
          </cell>
          <cell r="G25">
            <v>4560</v>
          </cell>
          <cell r="H25">
            <v>4560</v>
          </cell>
          <cell r="I25">
            <v>4560</v>
          </cell>
        </row>
        <row r="25">
          <cell r="P25">
            <v>729.6</v>
          </cell>
        </row>
        <row r="25">
          <cell r="S25">
            <v>31.92</v>
          </cell>
        </row>
        <row r="25">
          <cell r="U25">
            <v>396.72</v>
          </cell>
        </row>
        <row r="26">
          <cell r="B26" t="str">
            <v>彭健</v>
          </cell>
          <cell r="C26" t="str">
            <v>男</v>
          </cell>
          <cell r="D26" t="str">
            <v>430281198712019195</v>
          </cell>
          <cell r="E26">
            <v>42583</v>
          </cell>
          <cell r="F26">
            <v>4308</v>
          </cell>
          <cell r="G26">
            <v>4308</v>
          </cell>
          <cell r="H26">
            <v>4308</v>
          </cell>
          <cell r="I26">
            <v>4308</v>
          </cell>
        </row>
        <row r="26">
          <cell r="P26">
            <v>689.28</v>
          </cell>
        </row>
        <row r="26">
          <cell r="S26">
            <v>30.16</v>
          </cell>
        </row>
        <row r="26">
          <cell r="U26">
            <v>374.8</v>
          </cell>
        </row>
        <row r="27">
          <cell r="B27" t="str">
            <v>何胜春</v>
          </cell>
          <cell r="C27" t="str">
            <v>男</v>
          </cell>
          <cell r="D27" t="str">
            <v>430221198602281137</v>
          </cell>
          <cell r="E27">
            <v>42614</v>
          </cell>
          <cell r="F27">
            <v>6340</v>
          </cell>
          <cell r="G27">
            <v>6340</v>
          </cell>
          <cell r="H27">
            <v>6340</v>
          </cell>
          <cell r="I27">
            <v>6340</v>
          </cell>
        </row>
        <row r="27">
          <cell r="P27">
            <v>1014.4</v>
          </cell>
        </row>
        <row r="27">
          <cell r="S27">
            <v>44.38</v>
          </cell>
        </row>
        <row r="27">
          <cell r="U27">
            <v>551.58</v>
          </cell>
        </row>
        <row r="28">
          <cell r="B28" t="str">
            <v>冉景斌</v>
          </cell>
          <cell r="C28" t="str">
            <v>男</v>
          </cell>
          <cell r="D28" t="str">
            <v>522128196705130837</v>
          </cell>
          <cell r="E28">
            <v>42614</v>
          </cell>
          <cell r="F28">
            <v>4380</v>
          </cell>
          <cell r="G28">
            <v>4380</v>
          </cell>
          <cell r="H28">
            <v>4380</v>
          </cell>
          <cell r="I28">
            <v>4380</v>
          </cell>
        </row>
        <row r="28">
          <cell r="P28">
            <v>700.8</v>
          </cell>
        </row>
        <row r="28">
          <cell r="S28">
            <v>30.66</v>
          </cell>
        </row>
        <row r="28">
          <cell r="U28">
            <v>381.06</v>
          </cell>
        </row>
        <row r="29">
          <cell r="B29" t="str">
            <v>邓日顺</v>
          </cell>
          <cell r="C29" t="str">
            <v>男</v>
          </cell>
          <cell r="D29" t="str">
            <v>430204199302173239</v>
          </cell>
          <cell r="E29">
            <v>42644</v>
          </cell>
          <cell r="F29">
            <v>4460</v>
          </cell>
          <cell r="G29">
            <v>4460</v>
          </cell>
          <cell r="H29">
            <v>4460</v>
          </cell>
          <cell r="I29">
            <v>4460</v>
          </cell>
        </row>
        <row r="29">
          <cell r="P29">
            <v>713.6</v>
          </cell>
        </row>
        <row r="29">
          <cell r="S29">
            <v>31.22</v>
          </cell>
        </row>
        <row r="29">
          <cell r="U29">
            <v>388.02</v>
          </cell>
        </row>
        <row r="30">
          <cell r="B30" t="str">
            <v>齐承平</v>
          </cell>
          <cell r="C30" t="str">
            <v>男</v>
          </cell>
          <cell r="D30" t="str">
            <v>430221199005141712</v>
          </cell>
          <cell r="E30">
            <v>42705</v>
          </cell>
          <cell r="F30">
            <v>4308</v>
          </cell>
          <cell r="G30">
            <v>4308</v>
          </cell>
          <cell r="H30">
            <v>4308</v>
          </cell>
          <cell r="I30">
            <v>4308</v>
          </cell>
        </row>
        <row r="30">
          <cell r="P30">
            <v>689.28</v>
          </cell>
        </row>
        <row r="30">
          <cell r="S30">
            <v>30.16</v>
          </cell>
        </row>
        <row r="30">
          <cell r="U30">
            <v>374.8</v>
          </cell>
        </row>
        <row r="31">
          <cell r="B31" t="str">
            <v>吴国秋</v>
          </cell>
          <cell r="C31" t="str">
            <v>男</v>
          </cell>
          <cell r="D31" t="str">
            <v>430221198608302314</v>
          </cell>
          <cell r="E31">
            <v>42705</v>
          </cell>
          <cell r="F31">
            <v>4308</v>
          </cell>
          <cell r="G31">
            <v>4308</v>
          </cell>
          <cell r="H31">
            <v>4308</v>
          </cell>
          <cell r="I31">
            <v>4308</v>
          </cell>
        </row>
        <row r="31">
          <cell r="P31">
            <v>689.28</v>
          </cell>
        </row>
        <row r="31">
          <cell r="S31">
            <v>30.16</v>
          </cell>
        </row>
        <row r="31">
          <cell r="U31">
            <v>374.8</v>
          </cell>
        </row>
        <row r="32">
          <cell r="B32" t="str">
            <v>雍期望</v>
          </cell>
          <cell r="C32" t="str">
            <v>男</v>
          </cell>
          <cell r="D32" t="str">
            <v>43032119801119001X</v>
          </cell>
          <cell r="E32">
            <v>42887</v>
          </cell>
          <cell r="F32">
            <v>5140</v>
          </cell>
          <cell r="G32">
            <v>5140</v>
          </cell>
          <cell r="H32">
            <v>5140</v>
          </cell>
          <cell r="I32">
            <v>5140</v>
          </cell>
        </row>
        <row r="32">
          <cell r="P32">
            <v>822.4</v>
          </cell>
        </row>
        <row r="32">
          <cell r="S32">
            <v>35.98</v>
          </cell>
        </row>
        <row r="32">
          <cell r="U32">
            <v>447.18</v>
          </cell>
        </row>
        <row r="33">
          <cell r="B33" t="str">
            <v>易兰</v>
          </cell>
          <cell r="C33" t="str">
            <v>女</v>
          </cell>
          <cell r="D33" t="str">
            <v>430203198304104025</v>
          </cell>
          <cell r="E33">
            <v>42979</v>
          </cell>
          <cell r="F33">
            <v>5500</v>
          </cell>
          <cell r="G33">
            <v>5500</v>
          </cell>
          <cell r="H33">
            <v>5500</v>
          </cell>
          <cell r="I33">
            <v>5500</v>
          </cell>
        </row>
        <row r="33">
          <cell r="P33">
            <v>880</v>
          </cell>
        </row>
        <row r="33">
          <cell r="S33">
            <v>38.5</v>
          </cell>
        </row>
        <row r="33">
          <cell r="U33">
            <v>478.5</v>
          </cell>
        </row>
        <row r="34">
          <cell r="B34" t="str">
            <v>刘志平</v>
          </cell>
          <cell r="C34" t="str">
            <v>男</v>
          </cell>
          <cell r="D34" t="str">
            <v>430481199112246971</v>
          </cell>
          <cell r="E34">
            <v>43101</v>
          </cell>
          <cell r="F34">
            <v>5020</v>
          </cell>
          <cell r="G34">
            <v>5020</v>
          </cell>
          <cell r="H34">
            <v>5020</v>
          </cell>
          <cell r="I34">
            <v>5020</v>
          </cell>
        </row>
        <row r="34">
          <cell r="P34">
            <v>803.2</v>
          </cell>
        </row>
        <row r="34">
          <cell r="S34">
            <v>35.14</v>
          </cell>
        </row>
        <row r="34">
          <cell r="U34">
            <v>436.74</v>
          </cell>
        </row>
        <row r="35">
          <cell r="B35" t="str">
            <v>李亦斌</v>
          </cell>
          <cell r="C35" t="str">
            <v>男</v>
          </cell>
          <cell r="D35" t="str">
            <v>430223197710281810</v>
          </cell>
          <cell r="E35">
            <v>43132</v>
          </cell>
          <cell r="F35">
            <v>4540</v>
          </cell>
          <cell r="G35">
            <v>4540</v>
          </cell>
          <cell r="H35">
            <v>4540</v>
          </cell>
          <cell r="I35">
            <v>4540</v>
          </cell>
        </row>
        <row r="35">
          <cell r="P35">
            <v>726.4</v>
          </cell>
        </row>
        <row r="35">
          <cell r="S35">
            <v>31.78</v>
          </cell>
        </row>
        <row r="35">
          <cell r="U35">
            <v>394.98</v>
          </cell>
        </row>
        <row r="36">
          <cell r="B36" t="str">
            <v>张周</v>
          </cell>
          <cell r="C36" t="str">
            <v>男</v>
          </cell>
          <cell r="D36" t="str">
            <v>430321199908306237</v>
          </cell>
          <cell r="E36">
            <v>43132</v>
          </cell>
          <cell r="F36">
            <v>6320</v>
          </cell>
          <cell r="G36">
            <v>6320</v>
          </cell>
          <cell r="H36">
            <v>6320</v>
          </cell>
          <cell r="I36">
            <v>6320</v>
          </cell>
        </row>
        <row r="36">
          <cell r="P36">
            <v>1011.2</v>
          </cell>
        </row>
        <row r="36">
          <cell r="S36">
            <v>44.24</v>
          </cell>
        </row>
        <row r="36">
          <cell r="U36">
            <v>549.84</v>
          </cell>
        </row>
        <row r="37">
          <cell r="B37" t="str">
            <v>卢中华</v>
          </cell>
          <cell r="C37" t="str">
            <v>男</v>
          </cell>
          <cell r="D37" t="str">
            <v>430321198306291571</v>
          </cell>
          <cell r="E37">
            <v>42583</v>
          </cell>
          <cell r="F37">
            <v>13000</v>
          </cell>
          <cell r="G37">
            <v>13000</v>
          </cell>
          <cell r="H37">
            <v>13000</v>
          </cell>
          <cell r="I37">
            <v>13000</v>
          </cell>
        </row>
        <row r="37">
          <cell r="P37">
            <v>2080</v>
          </cell>
        </row>
        <row r="37">
          <cell r="S37">
            <v>91</v>
          </cell>
        </row>
        <row r="37">
          <cell r="U37">
            <v>1131</v>
          </cell>
        </row>
        <row r="38">
          <cell r="B38" t="str">
            <v>赵五祥</v>
          </cell>
          <cell r="C38" t="str">
            <v>男</v>
          </cell>
          <cell r="D38" t="str">
            <v>43252419910529545X</v>
          </cell>
          <cell r="E38">
            <v>43282</v>
          </cell>
          <cell r="F38">
            <v>4760</v>
          </cell>
          <cell r="G38">
            <v>4760</v>
          </cell>
          <cell r="H38">
            <v>4760</v>
          </cell>
          <cell r="I38">
            <v>4760</v>
          </cell>
        </row>
        <row r="38">
          <cell r="P38">
            <v>761.6</v>
          </cell>
        </row>
        <row r="38">
          <cell r="S38">
            <v>33.32</v>
          </cell>
        </row>
        <row r="38">
          <cell r="U38">
            <v>414.12</v>
          </cell>
        </row>
        <row r="39">
          <cell r="B39" t="str">
            <v>肖玲</v>
          </cell>
          <cell r="C39" t="str">
            <v>女</v>
          </cell>
          <cell r="D39" t="str">
            <v>431123199108060024</v>
          </cell>
          <cell r="E39">
            <v>43709</v>
          </cell>
          <cell r="F39">
            <v>4600</v>
          </cell>
          <cell r="G39">
            <v>4600</v>
          </cell>
          <cell r="H39">
            <v>4600</v>
          </cell>
          <cell r="I39">
            <v>4600</v>
          </cell>
        </row>
        <row r="39">
          <cell r="P39">
            <v>736</v>
          </cell>
        </row>
        <row r="39">
          <cell r="S39">
            <v>32.2</v>
          </cell>
        </row>
        <row r="39">
          <cell r="U39">
            <v>400.2</v>
          </cell>
        </row>
        <row r="40">
          <cell r="B40" t="str">
            <v>伍赤诚</v>
          </cell>
          <cell r="C40" t="str">
            <v>男</v>
          </cell>
          <cell r="D40" t="str">
            <v>430321199804192212</v>
          </cell>
          <cell r="E40">
            <v>43800</v>
          </cell>
          <cell r="F40">
            <v>4380</v>
          </cell>
          <cell r="G40">
            <v>4380</v>
          </cell>
          <cell r="H40">
            <v>4380</v>
          </cell>
          <cell r="I40">
            <v>4380</v>
          </cell>
        </row>
        <row r="40">
          <cell r="P40">
            <v>700.8</v>
          </cell>
        </row>
        <row r="40">
          <cell r="S40">
            <v>30.66</v>
          </cell>
        </row>
        <row r="40">
          <cell r="U40">
            <v>381.06</v>
          </cell>
        </row>
        <row r="41">
          <cell r="B41" t="str">
            <v>刘文强</v>
          </cell>
          <cell r="C41" t="str">
            <v>男</v>
          </cell>
          <cell r="D41" t="str">
            <v>430921198101045118</v>
          </cell>
          <cell r="E41">
            <v>43800</v>
          </cell>
          <cell r="F41">
            <v>4440</v>
          </cell>
          <cell r="G41">
            <v>4440</v>
          </cell>
          <cell r="H41">
            <v>4440</v>
          </cell>
          <cell r="I41">
            <v>4440</v>
          </cell>
        </row>
        <row r="41">
          <cell r="P41">
            <v>710.4</v>
          </cell>
        </row>
        <row r="41">
          <cell r="S41">
            <v>31.08</v>
          </cell>
        </row>
        <row r="41">
          <cell r="U41">
            <v>386.28</v>
          </cell>
        </row>
        <row r="42">
          <cell r="B42" t="str">
            <v>刘谦</v>
          </cell>
          <cell r="C42" t="str">
            <v>男</v>
          </cell>
          <cell r="D42" t="str">
            <v>43028119810403683X</v>
          </cell>
          <cell r="E42">
            <v>43800</v>
          </cell>
          <cell r="F42">
            <v>4440</v>
          </cell>
          <cell r="G42">
            <v>4440</v>
          </cell>
          <cell r="H42">
            <v>4440</v>
          </cell>
          <cell r="I42">
            <v>4440</v>
          </cell>
        </row>
        <row r="42">
          <cell r="P42">
            <v>710.4</v>
          </cell>
        </row>
        <row r="42">
          <cell r="S42">
            <v>31.08</v>
          </cell>
        </row>
        <row r="42">
          <cell r="U42">
            <v>386.28</v>
          </cell>
        </row>
        <row r="43">
          <cell r="B43" t="str">
            <v>谭刚</v>
          </cell>
          <cell r="C43" t="str">
            <v>男</v>
          </cell>
          <cell r="D43" t="str">
            <v>430223199310026510</v>
          </cell>
          <cell r="E43">
            <v>43800</v>
          </cell>
          <cell r="F43">
            <v>5820</v>
          </cell>
          <cell r="G43">
            <v>5820</v>
          </cell>
          <cell r="H43">
            <v>5820</v>
          </cell>
          <cell r="I43">
            <v>5820</v>
          </cell>
        </row>
        <row r="43">
          <cell r="P43">
            <v>931.2</v>
          </cell>
        </row>
        <row r="43">
          <cell r="S43">
            <v>40.74</v>
          </cell>
        </row>
        <row r="43">
          <cell r="U43">
            <v>506.34</v>
          </cell>
        </row>
        <row r="44">
          <cell r="B44" t="str">
            <v>邹明旺</v>
          </cell>
          <cell r="C44" t="str">
            <v>男</v>
          </cell>
          <cell r="D44" t="str">
            <v>43022119871212081X</v>
          </cell>
          <cell r="E44">
            <v>43800</v>
          </cell>
          <cell r="F44">
            <v>6100</v>
          </cell>
          <cell r="G44">
            <v>6100</v>
          </cell>
          <cell r="H44">
            <v>6100</v>
          </cell>
          <cell r="I44">
            <v>6100</v>
          </cell>
        </row>
        <row r="44">
          <cell r="P44">
            <v>976</v>
          </cell>
        </row>
        <row r="44">
          <cell r="S44">
            <v>42.7</v>
          </cell>
        </row>
        <row r="44">
          <cell r="U44">
            <v>530.7</v>
          </cell>
        </row>
        <row r="45">
          <cell r="B45" t="str">
            <v>左昌福</v>
          </cell>
          <cell r="C45" t="str">
            <v>男</v>
          </cell>
          <cell r="D45" t="str">
            <v>430281199707024314</v>
          </cell>
          <cell r="E45">
            <v>43800</v>
          </cell>
          <cell r="F45">
            <v>4308</v>
          </cell>
          <cell r="G45">
            <v>4308</v>
          </cell>
          <cell r="H45">
            <v>4308</v>
          </cell>
          <cell r="I45">
            <v>4308</v>
          </cell>
        </row>
        <row r="45">
          <cell r="P45">
            <v>689.28</v>
          </cell>
        </row>
        <row r="45">
          <cell r="S45">
            <v>30.16</v>
          </cell>
        </row>
        <row r="45">
          <cell r="U45">
            <v>374.8</v>
          </cell>
        </row>
        <row r="46">
          <cell r="B46" t="str">
            <v>欧响亮</v>
          </cell>
          <cell r="C46" t="str">
            <v>男</v>
          </cell>
          <cell r="D46" t="str">
            <v>430221199006283835</v>
          </cell>
          <cell r="E46">
            <v>43800</v>
          </cell>
          <cell r="F46">
            <v>4360</v>
          </cell>
          <cell r="G46">
            <v>4360</v>
          </cell>
          <cell r="H46">
            <v>4360</v>
          </cell>
          <cell r="I46">
            <v>4360</v>
          </cell>
        </row>
        <row r="46">
          <cell r="P46">
            <v>697.6</v>
          </cell>
        </row>
        <row r="46">
          <cell r="S46">
            <v>30.52</v>
          </cell>
        </row>
        <row r="46">
          <cell r="U46">
            <v>379.32</v>
          </cell>
        </row>
        <row r="47">
          <cell r="B47" t="str">
            <v>罗鹏</v>
          </cell>
          <cell r="C47" t="str">
            <v>男</v>
          </cell>
          <cell r="D47" t="str">
            <v>430221198105216510</v>
          </cell>
          <cell r="E47">
            <v>42278</v>
          </cell>
          <cell r="F47">
            <v>5260</v>
          </cell>
          <cell r="G47">
            <v>5260</v>
          </cell>
          <cell r="H47">
            <v>5260</v>
          </cell>
          <cell r="I47">
            <v>5260</v>
          </cell>
        </row>
        <row r="47">
          <cell r="P47">
            <v>841.6</v>
          </cell>
        </row>
        <row r="47">
          <cell r="S47">
            <v>36.82</v>
          </cell>
        </row>
        <row r="47">
          <cell r="U47">
            <v>457.62</v>
          </cell>
        </row>
        <row r="48">
          <cell r="B48" t="str">
            <v>刘文向</v>
          </cell>
          <cell r="C48" t="str">
            <v>男</v>
          </cell>
          <cell r="D48" t="str">
            <v>430527197408118731</v>
          </cell>
          <cell r="E48">
            <v>44774</v>
          </cell>
          <cell r="F48">
            <v>5700</v>
          </cell>
          <cell r="G48">
            <v>5700</v>
          </cell>
          <cell r="H48">
            <v>5700</v>
          </cell>
          <cell r="I48">
            <v>5700</v>
          </cell>
        </row>
        <row r="48">
          <cell r="P48">
            <v>912</v>
          </cell>
        </row>
        <row r="48">
          <cell r="S48">
            <v>39.9</v>
          </cell>
        </row>
        <row r="48">
          <cell r="U48">
            <v>495.9</v>
          </cell>
        </row>
        <row r="49">
          <cell r="B49" t="str">
            <v>李晶</v>
          </cell>
          <cell r="C49" t="str">
            <v>女</v>
          </cell>
          <cell r="D49" t="str">
            <v>43022519870326004X</v>
          </cell>
          <cell r="E49">
            <v>44835</v>
          </cell>
          <cell r="F49">
            <v>5100</v>
          </cell>
          <cell r="G49">
            <v>5100</v>
          </cell>
          <cell r="H49">
            <v>5100</v>
          </cell>
          <cell r="I49">
            <v>5100</v>
          </cell>
        </row>
        <row r="49">
          <cell r="P49">
            <v>816</v>
          </cell>
        </row>
        <row r="49">
          <cell r="S49">
            <v>35.7</v>
          </cell>
        </row>
        <row r="49">
          <cell r="U49">
            <v>443.7</v>
          </cell>
        </row>
        <row r="50">
          <cell r="B50" t="str">
            <v>陈子豪</v>
          </cell>
          <cell r="C50" t="str">
            <v>男</v>
          </cell>
          <cell r="D50" t="str">
            <v>430224199501210034</v>
          </cell>
          <cell r="E50">
            <v>44958</v>
          </cell>
          <cell r="F50">
            <v>5800</v>
          </cell>
          <cell r="G50">
            <v>5800</v>
          </cell>
          <cell r="H50">
            <v>5800</v>
          </cell>
          <cell r="I50">
            <v>5800</v>
          </cell>
        </row>
        <row r="50">
          <cell r="P50">
            <v>928</v>
          </cell>
        </row>
        <row r="50">
          <cell r="S50">
            <v>40.6</v>
          </cell>
        </row>
        <row r="50">
          <cell r="U50">
            <v>504.6</v>
          </cell>
        </row>
        <row r="51">
          <cell r="B51" t="str">
            <v>肖燕丹</v>
          </cell>
          <cell r="C51" t="str">
            <v>女</v>
          </cell>
          <cell r="D51" t="str">
            <v>43032119730510854X</v>
          </cell>
          <cell r="E51">
            <v>44783</v>
          </cell>
          <cell r="F51">
            <v>4308</v>
          </cell>
          <cell r="G51">
            <v>4308</v>
          </cell>
          <cell r="H51">
            <v>4053</v>
          </cell>
          <cell r="I51">
            <v>4308</v>
          </cell>
        </row>
        <row r="51">
          <cell r="P51">
            <v>689.28</v>
          </cell>
        </row>
        <row r="51">
          <cell r="S51">
            <v>30.16</v>
          </cell>
        </row>
        <row r="51">
          <cell r="U51">
            <v>352.61</v>
          </cell>
        </row>
        <row r="52">
          <cell r="B52" t="str">
            <v>高万</v>
          </cell>
          <cell r="C52" t="str">
            <v>男</v>
          </cell>
          <cell r="D52" t="str">
            <v>430124198511037000</v>
          </cell>
          <cell r="E52" t="str">
            <v>2024.01.31</v>
          </cell>
          <cell r="F52">
            <v>4308</v>
          </cell>
          <cell r="G52">
            <v>4308</v>
          </cell>
          <cell r="H52">
            <v>4308</v>
          </cell>
          <cell r="I52">
            <v>4308</v>
          </cell>
        </row>
        <row r="52">
          <cell r="P52">
            <v>689.28</v>
          </cell>
        </row>
        <row r="52">
          <cell r="S52">
            <v>30.16</v>
          </cell>
        </row>
        <row r="52">
          <cell r="U52">
            <v>374.8</v>
          </cell>
        </row>
        <row r="53">
          <cell r="B53" t="str">
            <v>何柒林</v>
          </cell>
          <cell r="C53" t="str">
            <v>男</v>
          </cell>
          <cell r="D53" t="str">
            <v>430203197604116015</v>
          </cell>
          <cell r="E53">
            <v>45658</v>
          </cell>
          <cell r="F53">
            <v>4308</v>
          </cell>
          <cell r="G53">
            <v>4308</v>
          </cell>
          <cell r="H53">
            <v>4027</v>
          </cell>
          <cell r="I53">
            <v>4308</v>
          </cell>
        </row>
        <row r="53">
          <cell r="P53">
            <v>689.28</v>
          </cell>
        </row>
        <row r="53">
          <cell r="S53">
            <v>30.16</v>
          </cell>
        </row>
        <row r="53">
          <cell r="U53">
            <v>350.35</v>
          </cell>
        </row>
        <row r="54">
          <cell r="B54" t="str">
            <v>谭海波</v>
          </cell>
          <cell r="C54" t="str">
            <v>男</v>
          </cell>
          <cell r="D54" t="str">
            <v>430221198307296539</v>
          </cell>
          <cell r="E54">
            <v>45602</v>
          </cell>
          <cell r="F54">
            <v>4308</v>
          </cell>
          <cell r="G54">
            <v>4308</v>
          </cell>
          <cell r="H54">
            <v>4027</v>
          </cell>
          <cell r="I54">
            <v>4308</v>
          </cell>
        </row>
        <row r="54">
          <cell r="P54">
            <v>689.28</v>
          </cell>
        </row>
        <row r="54">
          <cell r="S54">
            <v>30.16</v>
          </cell>
        </row>
        <row r="54">
          <cell r="U54">
            <v>350.35</v>
          </cell>
        </row>
        <row r="55">
          <cell r="B55" t="str">
            <v>罗冰</v>
          </cell>
          <cell r="C55" t="str">
            <v>女</v>
          </cell>
        </row>
        <row r="55">
          <cell r="F55">
            <v>4308</v>
          </cell>
          <cell r="G55">
            <v>4308</v>
          </cell>
          <cell r="H55">
            <v>4308</v>
          </cell>
          <cell r="I55">
            <v>4308</v>
          </cell>
        </row>
        <row r="55">
          <cell r="P55">
            <v>689.28</v>
          </cell>
        </row>
        <row r="55">
          <cell r="S55">
            <v>30.16</v>
          </cell>
        </row>
        <row r="55">
          <cell r="U55">
            <v>374.8</v>
          </cell>
        </row>
        <row r="56">
          <cell r="B56" t="str">
            <v>邹彬彬</v>
          </cell>
        </row>
        <row r="56">
          <cell r="F56">
            <v>4308</v>
          </cell>
          <cell r="G56">
            <v>4308</v>
          </cell>
          <cell r="H56">
            <v>4308</v>
          </cell>
          <cell r="I56">
            <v>4308</v>
          </cell>
        </row>
        <row r="56">
          <cell r="P56">
            <v>689.28</v>
          </cell>
        </row>
        <row r="56">
          <cell r="S56">
            <v>30.16</v>
          </cell>
        </row>
        <row r="56">
          <cell r="U56">
            <v>374.8</v>
          </cell>
        </row>
        <row r="57">
          <cell r="B57" t="str">
            <v>谭丽平</v>
          </cell>
        </row>
        <row r="57">
          <cell r="F57">
            <v>4308</v>
          </cell>
          <cell r="G57">
            <v>4308</v>
          </cell>
          <cell r="H57">
            <v>4308</v>
          </cell>
          <cell r="I57">
            <v>4308</v>
          </cell>
        </row>
        <row r="57">
          <cell r="P57">
            <v>689.28</v>
          </cell>
        </row>
        <row r="57">
          <cell r="S57">
            <v>30.16</v>
          </cell>
        </row>
        <row r="57">
          <cell r="U57">
            <v>374.8</v>
          </cell>
        </row>
        <row r="58">
          <cell r="E58">
            <v>52</v>
          </cell>
        </row>
        <row r="59">
          <cell r="E59">
            <v>0</v>
          </cell>
        </row>
        <row r="60">
          <cell r="P60">
            <v>42856.32</v>
          </cell>
          <cell r="Q60">
            <v>0</v>
          </cell>
          <cell r="R60">
            <v>0</v>
          </cell>
          <cell r="S60">
            <v>1875.02</v>
          </cell>
          <cell r="T60">
            <v>0</v>
          </cell>
          <cell r="U60">
            <v>24344.99</v>
          </cell>
        </row>
        <row r="62">
          <cell r="B62" t="str">
            <v>史双宇</v>
          </cell>
          <cell r="C62" t="str">
            <v>男</v>
          </cell>
          <cell r="D62" t="str">
            <v>430321199107192217</v>
          </cell>
          <cell r="E62">
            <v>45573</v>
          </cell>
        </row>
        <row r="62">
          <cell r="J62">
            <v>4308</v>
          </cell>
          <cell r="K62">
            <v>4308</v>
          </cell>
          <cell r="L62">
            <v>4027</v>
          </cell>
          <cell r="M62">
            <v>4308</v>
          </cell>
        </row>
        <row r="62">
          <cell r="O62">
            <v>150</v>
          </cell>
          <cell r="P62">
            <v>689.28</v>
          </cell>
        </row>
        <row r="62">
          <cell r="S62">
            <v>30.16</v>
          </cell>
        </row>
        <row r="62">
          <cell r="U62">
            <v>350.35</v>
          </cell>
        </row>
        <row r="63">
          <cell r="B63" t="str">
            <v>谢桂华</v>
          </cell>
          <cell r="C63" t="str">
            <v>女</v>
          </cell>
          <cell r="D63" t="str">
            <v>430203197507056022</v>
          </cell>
          <cell r="E63">
            <v>45579</v>
          </cell>
        </row>
        <row r="63">
          <cell r="J63">
            <v>4308</v>
          </cell>
          <cell r="K63">
            <v>4308</v>
          </cell>
          <cell r="L63">
            <v>4027</v>
          </cell>
          <cell r="M63">
            <v>4308</v>
          </cell>
        </row>
        <row r="63">
          <cell r="O63">
            <v>150</v>
          </cell>
          <cell r="P63">
            <v>689.28</v>
          </cell>
        </row>
        <row r="63">
          <cell r="S63">
            <v>30.16</v>
          </cell>
        </row>
        <row r="63">
          <cell r="U63">
            <v>350.35</v>
          </cell>
        </row>
        <row r="64">
          <cell r="B64" t="str">
            <v>董婧雯</v>
          </cell>
          <cell r="C64" t="str">
            <v>女</v>
          </cell>
          <cell r="D64" t="str">
            <v>430223200502118722</v>
          </cell>
          <cell r="E64">
            <v>45579</v>
          </cell>
        </row>
        <row r="64">
          <cell r="J64">
            <v>4308</v>
          </cell>
          <cell r="K64">
            <v>4308</v>
          </cell>
          <cell r="L64">
            <v>4027</v>
          </cell>
          <cell r="M64">
            <v>4308</v>
          </cell>
        </row>
        <row r="64">
          <cell r="O64">
            <v>150</v>
          </cell>
          <cell r="P64">
            <v>689.28</v>
          </cell>
        </row>
        <row r="64">
          <cell r="S64">
            <v>30.16</v>
          </cell>
        </row>
        <row r="64">
          <cell r="U64">
            <v>350.35</v>
          </cell>
        </row>
        <row r="65">
          <cell r="B65" t="str">
            <v>罗熠鹏</v>
          </cell>
          <cell r="C65" t="str">
            <v>男</v>
          </cell>
          <cell r="D65" t="str">
            <v>430211199810151814</v>
          </cell>
          <cell r="E65">
            <v>45587</v>
          </cell>
        </row>
        <row r="65">
          <cell r="J65">
            <v>4308</v>
          </cell>
          <cell r="K65">
            <v>4308</v>
          </cell>
          <cell r="L65">
            <v>4027</v>
          </cell>
          <cell r="M65">
            <v>4308</v>
          </cell>
        </row>
        <row r="65">
          <cell r="O65">
            <v>150</v>
          </cell>
          <cell r="P65">
            <v>689.28</v>
          </cell>
        </row>
        <row r="65">
          <cell r="S65">
            <v>30.16</v>
          </cell>
        </row>
        <row r="65">
          <cell r="U65">
            <v>350.35</v>
          </cell>
        </row>
        <row r="66">
          <cell r="B66" t="str">
            <v>张忠宝</v>
          </cell>
          <cell r="C66" t="str">
            <v>男</v>
          </cell>
          <cell r="D66" t="str">
            <v>513021198108216753</v>
          </cell>
          <cell r="E66">
            <v>45587</v>
          </cell>
        </row>
        <row r="66">
          <cell r="J66">
            <v>4308</v>
          </cell>
          <cell r="K66">
            <v>4308</v>
          </cell>
          <cell r="L66">
            <v>4027</v>
          </cell>
          <cell r="M66">
            <v>4308</v>
          </cell>
        </row>
        <row r="66">
          <cell r="O66">
            <v>150</v>
          </cell>
          <cell r="P66">
            <v>689.28</v>
          </cell>
        </row>
        <row r="66">
          <cell r="S66">
            <v>30.16</v>
          </cell>
        </row>
        <row r="66">
          <cell r="U66">
            <v>350.35</v>
          </cell>
        </row>
        <row r="67">
          <cell r="B67" t="str">
            <v>唐亮</v>
          </cell>
          <cell r="C67" t="str">
            <v>男</v>
          </cell>
          <cell r="D67" t="str">
            <v>430221197802277138</v>
          </cell>
          <cell r="E67">
            <v>45587</v>
          </cell>
        </row>
        <row r="67">
          <cell r="J67">
            <v>4308</v>
          </cell>
          <cell r="K67">
            <v>4308</v>
          </cell>
          <cell r="L67">
            <v>4027</v>
          </cell>
          <cell r="M67">
            <v>4308</v>
          </cell>
        </row>
        <row r="67">
          <cell r="O67">
            <v>150</v>
          </cell>
          <cell r="P67">
            <v>689.28</v>
          </cell>
        </row>
        <row r="67">
          <cell r="S67">
            <v>30.16</v>
          </cell>
        </row>
        <row r="67">
          <cell r="U67">
            <v>350.35</v>
          </cell>
        </row>
        <row r="68">
          <cell r="B68" t="str">
            <v>李需</v>
          </cell>
          <cell r="C68" t="str">
            <v>女</v>
          </cell>
          <cell r="D68" t="str">
            <v>430281198610134520</v>
          </cell>
          <cell r="E68">
            <v>45591</v>
          </cell>
        </row>
        <row r="68">
          <cell r="J68">
            <v>4308</v>
          </cell>
          <cell r="K68">
            <v>4308</v>
          </cell>
          <cell r="L68">
            <v>4027</v>
          </cell>
          <cell r="M68">
            <v>4308</v>
          </cell>
        </row>
        <row r="68">
          <cell r="O68">
            <v>150</v>
          </cell>
          <cell r="P68">
            <v>689.28</v>
          </cell>
        </row>
        <row r="68">
          <cell r="S68">
            <v>30.16</v>
          </cell>
        </row>
        <row r="68">
          <cell r="U68">
            <v>350.35</v>
          </cell>
        </row>
        <row r="69">
          <cell r="B69" t="str">
            <v>刘湘宇</v>
          </cell>
          <cell r="C69" t="str">
            <v>男</v>
          </cell>
          <cell r="D69" t="str">
            <v>430921198610175770</v>
          </cell>
          <cell r="E69">
            <v>45591</v>
          </cell>
        </row>
        <row r="69">
          <cell r="J69">
            <v>4308</v>
          </cell>
          <cell r="K69">
            <v>4308</v>
          </cell>
          <cell r="L69">
            <v>4027</v>
          </cell>
          <cell r="M69">
            <v>4308</v>
          </cell>
        </row>
        <row r="69">
          <cell r="O69">
            <v>150</v>
          </cell>
          <cell r="P69">
            <v>689.28</v>
          </cell>
        </row>
        <row r="69">
          <cell r="S69">
            <v>30.16</v>
          </cell>
        </row>
        <row r="69">
          <cell r="U69">
            <v>350.35</v>
          </cell>
        </row>
        <row r="70">
          <cell r="B70" t="str">
            <v>罗向锋</v>
          </cell>
          <cell r="C70" t="str">
            <v>男</v>
          </cell>
          <cell r="D70" t="str">
            <v>43028119761104627X</v>
          </cell>
          <cell r="E70">
            <v>45637</v>
          </cell>
        </row>
        <row r="70">
          <cell r="J70">
            <v>4308</v>
          </cell>
          <cell r="K70">
            <v>4308</v>
          </cell>
          <cell r="L70">
            <v>4027</v>
          </cell>
          <cell r="M70">
            <v>4308</v>
          </cell>
        </row>
        <row r="70">
          <cell r="O70">
            <v>150</v>
          </cell>
          <cell r="P70">
            <v>689.28</v>
          </cell>
        </row>
        <row r="70">
          <cell r="S70">
            <v>30.16</v>
          </cell>
        </row>
        <row r="70">
          <cell r="U70">
            <v>350.35</v>
          </cell>
        </row>
        <row r="71">
          <cell r="B71" t="str">
            <v>李力争</v>
          </cell>
          <cell r="C71" t="str">
            <v>男</v>
          </cell>
          <cell r="D71" t="str">
            <v>430221197702135618</v>
          </cell>
          <cell r="E71">
            <v>45643</v>
          </cell>
        </row>
        <row r="71">
          <cell r="J71">
            <v>4308</v>
          </cell>
          <cell r="K71">
            <v>4308</v>
          </cell>
          <cell r="L71">
            <v>4027</v>
          </cell>
          <cell r="M71">
            <v>4308</v>
          </cell>
        </row>
        <row r="71">
          <cell r="O71">
            <v>150</v>
          </cell>
          <cell r="P71">
            <v>689.28</v>
          </cell>
        </row>
        <row r="71">
          <cell r="S71">
            <v>30.16</v>
          </cell>
        </row>
        <row r="71">
          <cell r="U71">
            <v>350.35</v>
          </cell>
        </row>
        <row r="72">
          <cell r="B72" t="str">
            <v>王明</v>
          </cell>
          <cell r="C72" t="str">
            <v>男</v>
          </cell>
          <cell r="D72" t="str">
            <v>430221199404100811</v>
          </cell>
          <cell r="E72">
            <v>45677</v>
          </cell>
        </row>
        <row r="72">
          <cell r="J72">
            <v>4308</v>
          </cell>
          <cell r="K72">
            <v>4308</v>
          </cell>
          <cell r="L72">
            <v>4027</v>
          </cell>
          <cell r="M72">
            <v>4308</v>
          </cell>
        </row>
        <row r="72">
          <cell r="O72">
            <v>150</v>
          </cell>
          <cell r="P72">
            <v>689.28</v>
          </cell>
        </row>
        <row r="72">
          <cell r="S72">
            <v>30.16</v>
          </cell>
        </row>
        <row r="72">
          <cell r="U72">
            <v>350.35</v>
          </cell>
        </row>
        <row r="73">
          <cell r="B73" t="str">
            <v>殷耀华</v>
          </cell>
          <cell r="C73" t="str">
            <v>男</v>
          </cell>
          <cell r="D73" t="str">
            <v>430211200306280014</v>
          </cell>
          <cell r="E73">
            <v>45693</v>
          </cell>
        </row>
        <row r="73">
          <cell r="J73">
            <v>4308</v>
          </cell>
          <cell r="K73">
            <v>4308</v>
          </cell>
          <cell r="L73">
            <v>4027</v>
          </cell>
          <cell r="M73">
            <v>4308</v>
          </cell>
        </row>
        <row r="73">
          <cell r="O73">
            <v>150</v>
          </cell>
          <cell r="P73">
            <v>689.28</v>
          </cell>
        </row>
        <row r="73">
          <cell r="S73">
            <v>30.16</v>
          </cell>
        </row>
        <row r="73">
          <cell r="U73">
            <v>350.35</v>
          </cell>
        </row>
        <row r="74">
          <cell r="B74" t="str">
            <v>曾强</v>
          </cell>
          <cell r="C74" t="str">
            <v>男</v>
          </cell>
          <cell r="D74" t="str">
            <v>430221197304123515</v>
          </cell>
          <cell r="E74">
            <v>45699</v>
          </cell>
        </row>
        <row r="74">
          <cell r="O74">
            <v>150</v>
          </cell>
        </row>
        <row r="75">
          <cell r="B75" t="str">
            <v>谭金祥</v>
          </cell>
          <cell r="C75" t="str">
            <v>男</v>
          </cell>
          <cell r="D75" t="str">
            <v>430221197510122919</v>
          </cell>
          <cell r="E75">
            <v>45703</v>
          </cell>
        </row>
        <row r="75">
          <cell r="J75">
            <v>4308</v>
          </cell>
          <cell r="K75">
            <v>4308</v>
          </cell>
          <cell r="L75">
            <v>4027</v>
          </cell>
          <cell r="M75">
            <v>4308</v>
          </cell>
        </row>
        <row r="75">
          <cell r="O75">
            <v>150</v>
          </cell>
          <cell r="P75">
            <v>689.28</v>
          </cell>
        </row>
        <row r="75">
          <cell r="S75">
            <v>30.16</v>
          </cell>
        </row>
        <row r="75">
          <cell r="U75">
            <v>350.35</v>
          </cell>
        </row>
        <row r="76">
          <cell r="B76" t="str">
            <v>赵琦</v>
          </cell>
          <cell r="C76" t="str">
            <v>男</v>
          </cell>
          <cell r="D76" t="str">
            <v>430202200306064016</v>
          </cell>
          <cell r="E76">
            <v>45713</v>
          </cell>
        </row>
        <row r="76">
          <cell r="J76">
            <v>4308</v>
          </cell>
          <cell r="K76">
            <v>4308</v>
          </cell>
          <cell r="L76">
            <v>4027</v>
          </cell>
          <cell r="M76">
            <v>4308</v>
          </cell>
        </row>
        <row r="76">
          <cell r="O76">
            <v>150</v>
          </cell>
          <cell r="P76">
            <v>689.28</v>
          </cell>
        </row>
        <row r="76">
          <cell r="S76">
            <v>30.16</v>
          </cell>
        </row>
        <row r="76">
          <cell r="U76">
            <v>350.35</v>
          </cell>
        </row>
        <row r="77">
          <cell r="B77" t="str">
            <v>王子先</v>
          </cell>
          <cell r="C77" t="str">
            <v>男</v>
          </cell>
          <cell r="D77" t="str">
            <v>430202199909031015</v>
          </cell>
          <cell r="E77">
            <v>45714</v>
          </cell>
        </row>
        <row r="77">
          <cell r="J77">
            <v>4308</v>
          </cell>
          <cell r="K77">
            <v>4308</v>
          </cell>
          <cell r="L77">
            <v>4027</v>
          </cell>
          <cell r="M77">
            <v>4308</v>
          </cell>
        </row>
        <row r="77">
          <cell r="O77">
            <v>150</v>
          </cell>
          <cell r="P77">
            <v>689.28</v>
          </cell>
        </row>
        <row r="77">
          <cell r="S77">
            <v>30.16</v>
          </cell>
        </row>
        <row r="77">
          <cell r="U77">
            <v>350.35</v>
          </cell>
        </row>
        <row r="78">
          <cell r="B78" t="str">
            <v>凌勤凡</v>
          </cell>
          <cell r="C78" t="str">
            <v>男</v>
          </cell>
          <cell r="D78" t="str">
            <v>430219197504140713</v>
          </cell>
          <cell r="E78">
            <v>45717</v>
          </cell>
        </row>
        <row r="78">
          <cell r="J78">
            <v>4308</v>
          </cell>
          <cell r="K78">
            <v>4308</v>
          </cell>
          <cell r="L78">
            <v>4027</v>
          </cell>
          <cell r="M78">
            <v>4308</v>
          </cell>
        </row>
        <row r="78">
          <cell r="O78">
            <v>150</v>
          </cell>
          <cell r="P78">
            <v>689.28</v>
          </cell>
        </row>
        <row r="78">
          <cell r="S78">
            <v>30.16</v>
          </cell>
        </row>
        <row r="78">
          <cell r="U78">
            <v>350.35</v>
          </cell>
        </row>
        <row r="79">
          <cell r="B79" t="str">
            <v>李春华</v>
          </cell>
          <cell r="C79" t="str">
            <v>男</v>
          </cell>
          <cell r="D79" t="str">
            <v>430225197612171530</v>
          </cell>
          <cell r="E79">
            <v>45722</v>
          </cell>
        </row>
        <row r="79">
          <cell r="J79">
            <v>4308</v>
          </cell>
          <cell r="K79">
            <v>4308</v>
          </cell>
          <cell r="L79">
            <v>4027</v>
          </cell>
          <cell r="M79">
            <v>4308</v>
          </cell>
        </row>
        <row r="79">
          <cell r="O79">
            <v>150</v>
          </cell>
          <cell r="P79">
            <v>689.28</v>
          </cell>
        </row>
        <row r="79">
          <cell r="S79">
            <v>30.16</v>
          </cell>
        </row>
        <row r="79">
          <cell r="U79">
            <v>350.35</v>
          </cell>
        </row>
        <row r="80">
          <cell r="B80" t="str">
            <v>黄龙</v>
          </cell>
          <cell r="C80" t="str">
            <v>男</v>
          </cell>
          <cell r="D80" t="str">
            <v>430304199809301776</v>
          </cell>
          <cell r="E80">
            <v>45727</v>
          </cell>
        </row>
        <row r="80">
          <cell r="O80">
            <v>150</v>
          </cell>
        </row>
        <row r="81">
          <cell r="B81" t="str">
            <v>郭佳</v>
          </cell>
          <cell r="C81" t="str">
            <v>男</v>
          </cell>
          <cell r="D81" t="str">
            <v>430482200105078094</v>
          </cell>
          <cell r="E81">
            <v>45732</v>
          </cell>
        </row>
        <row r="81">
          <cell r="O81">
            <v>150</v>
          </cell>
        </row>
        <row r="82">
          <cell r="B82" t="str">
            <v>齐康杰</v>
          </cell>
          <cell r="C82" t="str">
            <v>男</v>
          </cell>
          <cell r="D82" t="str">
            <v>430202199107291018</v>
          </cell>
          <cell r="E82">
            <v>45733</v>
          </cell>
        </row>
        <row r="82">
          <cell r="J82">
            <v>4308</v>
          </cell>
          <cell r="K82">
            <v>4308</v>
          </cell>
          <cell r="L82">
            <v>4027</v>
          </cell>
          <cell r="M82">
            <v>4308</v>
          </cell>
        </row>
        <row r="82">
          <cell r="O82">
            <v>150</v>
          </cell>
          <cell r="P82">
            <v>689.28</v>
          </cell>
        </row>
        <row r="82">
          <cell r="S82">
            <v>30.16</v>
          </cell>
        </row>
        <row r="82">
          <cell r="U82">
            <v>350.35</v>
          </cell>
        </row>
        <row r="83">
          <cell r="B83" t="str">
            <v>黄希</v>
          </cell>
          <cell r="C83" t="str">
            <v>男</v>
          </cell>
          <cell r="D83" t="str">
            <v>430281199202126294</v>
          </cell>
          <cell r="E83">
            <v>45734</v>
          </cell>
        </row>
        <row r="83">
          <cell r="J83">
            <v>4308</v>
          </cell>
          <cell r="K83">
            <v>4308</v>
          </cell>
          <cell r="L83">
            <v>4027</v>
          </cell>
          <cell r="M83">
            <v>4308</v>
          </cell>
        </row>
        <row r="83">
          <cell r="O83">
            <v>150</v>
          </cell>
          <cell r="P83">
            <v>689.28</v>
          </cell>
        </row>
        <row r="83">
          <cell r="S83">
            <v>30.16</v>
          </cell>
        </row>
        <row r="83">
          <cell r="U83">
            <v>350.35</v>
          </cell>
        </row>
        <row r="84">
          <cell r="B84" t="str">
            <v>李水平</v>
          </cell>
          <cell r="C84" t="str">
            <v>男</v>
          </cell>
          <cell r="D84" t="str">
            <v>433122197802032011</v>
          </cell>
          <cell r="E84">
            <v>45734</v>
          </cell>
        </row>
        <row r="84">
          <cell r="J84">
            <v>4308</v>
          </cell>
          <cell r="K84">
            <v>4308</v>
          </cell>
          <cell r="L84">
            <v>4027</v>
          </cell>
          <cell r="M84">
            <v>4308</v>
          </cell>
        </row>
        <row r="84">
          <cell r="O84">
            <v>150</v>
          </cell>
          <cell r="P84">
            <v>689.28</v>
          </cell>
        </row>
        <row r="84">
          <cell r="S84">
            <v>30.16</v>
          </cell>
        </row>
        <row r="84">
          <cell r="U84">
            <v>350.35</v>
          </cell>
        </row>
        <row r="85">
          <cell r="B85" t="str">
            <v>吴明贵</v>
          </cell>
          <cell r="C85" t="str">
            <v>男</v>
          </cell>
          <cell r="D85" t="str">
            <v>530622199804213614</v>
          </cell>
          <cell r="E85">
            <v>45736</v>
          </cell>
        </row>
        <row r="85">
          <cell r="J85">
            <v>4308</v>
          </cell>
          <cell r="K85">
            <v>4308</v>
          </cell>
          <cell r="L85">
            <v>4027</v>
          </cell>
          <cell r="M85">
            <v>4308</v>
          </cell>
        </row>
        <row r="85">
          <cell r="O85">
            <v>150</v>
          </cell>
          <cell r="P85">
            <v>689.28</v>
          </cell>
        </row>
        <row r="85">
          <cell r="S85">
            <v>30.16</v>
          </cell>
        </row>
        <row r="85">
          <cell r="U85">
            <v>350.35</v>
          </cell>
        </row>
        <row r="86">
          <cell r="B86" t="str">
            <v>卢舟晖</v>
          </cell>
          <cell r="C86" t="str">
            <v>男</v>
          </cell>
          <cell r="D86" t="str">
            <v>431322200711070470</v>
          </cell>
          <cell r="E86">
            <v>45745</v>
          </cell>
        </row>
        <row r="86">
          <cell r="O86">
            <v>150</v>
          </cell>
        </row>
        <row r="87">
          <cell r="B87" t="str">
            <v>马战</v>
          </cell>
          <cell r="C87" t="str">
            <v>男</v>
          </cell>
          <cell r="D87" t="str">
            <v>430219198112036276</v>
          </cell>
          <cell r="E87">
            <v>45758</v>
          </cell>
        </row>
        <row r="87">
          <cell r="J87">
            <v>4308</v>
          </cell>
          <cell r="K87">
            <v>4308</v>
          </cell>
          <cell r="L87">
            <v>4027</v>
          </cell>
          <cell r="M87">
            <v>4308</v>
          </cell>
        </row>
        <row r="87">
          <cell r="O87">
            <v>150</v>
          </cell>
          <cell r="P87">
            <v>689.28</v>
          </cell>
        </row>
        <row r="87">
          <cell r="S87">
            <v>30.16</v>
          </cell>
        </row>
        <row r="87">
          <cell r="U87">
            <v>350.35</v>
          </cell>
        </row>
        <row r="88">
          <cell r="B88" t="str">
            <v>林新龙</v>
          </cell>
          <cell r="C88" t="str">
            <v>男</v>
          </cell>
          <cell r="D88" t="str">
            <v>430281200008030710</v>
          </cell>
          <cell r="E88">
            <v>45759</v>
          </cell>
        </row>
        <row r="88">
          <cell r="J88">
            <v>4308</v>
          </cell>
          <cell r="K88">
            <v>4308</v>
          </cell>
          <cell r="L88">
            <v>4027</v>
          </cell>
          <cell r="M88">
            <v>4308</v>
          </cell>
        </row>
        <row r="88">
          <cell r="O88">
            <v>150</v>
          </cell>
          <cell r="P88">
            <v>689.28</v>
          </cell>
        </row>
        <row r="88">
          <cell r="S88">
            <v>30.16</v>
          </cell>
        </row>
        <row r="88">
          <cell r="U88">
            <v>350.35</v>
          </cell>
        </row>
        <row r="89">
          <cell r="B89" t="str">
            <v>唐锋</v>
          </cell>
          <cell r="C89" t="str">
            <v>男</v>
          </cell>
          <cell r="D89" t="str">
            <v>422828198402103915</v>
          </cell>
          <cell r="E89">
            <v>45772</v>
          </cell>
        </row>
        <row r="89">
          <cell r="J89">
            <v>4308</v>
          </cell>
          <cell r="K89">
            <v>4308</v>
          </cell>
          <cell r="L89">
            <v>4027</v>
          </cell>
          <cell r="M89">
            <v>4308</v>
          </cell>
        </row>
        <row r="89">
          <cell r="O89">
            <v>150</v>
          </cell>
          <cell r="P89">
            <v>689.28</v>
          </cell>
        </row>
        <row r="89">
          <cell r="S89">
            <v>30.16</v>
          </cell>
        </row>
        <row r="89">
          <cell r="U89">
            <v>350.35</v>
          </cell>
        </row>
        <row r="90">
          <cell r="B90" t="str">
            <v>刘红勇</v>
          </cell>
          <cell r="C90" t="str">
            <v>男</v>
          </cell>
          <cell r="D90" t="str">
            <v>430221197903227850</v>
          </cell>
          <cell r="E90">
            <v>45774</v>
          </cell>
        </row>
        <row r="90">
          <cell r="J90">
            <v>4308</v>
          </cell>
          <cell r="K90">
            <v>4308</v>
          </cell>
          <cell r="L90">
            <v>4027</v>
          </cell>
          <cell r="M90">
            <v>4308</v>
          </cell>
        </row>
        <row r="90">
          <cell r="O90">
            <v>150</v>
          </cell>
          <cell r="P90">
            <v>689.28</v>
          </cell>
        </row>
        <row r="90">
          <cell r="S90">
            <v>30.16</v>
          </cell>
        </row>
        <row r="90">
          <cell r="U90">
            <v>350.35</v>
          </cell>
        </row>
        <row r="91">
          <cell r="B91" t="str">
            <v>刘顺新</v>
          </cell>
          <cell r="C91" t="str">
            <v>男</v>
          </cell>
          <cell r="D91" t="str">
            <v>430221199409035617</v>
          </cell>
          <cell r="E91">
            <v>45777</v>
          </cell>
        </row>
        <row r="91">
          <cell r="J91">
            <v>4308</v>
          </cell>
          <cell r="K91">
            <v>4308</v>
          </cell>
          <cell r="L91">
            <v>4027</v>
          </cell>
          <cell r="M91">
            <v>4308</v>
          </cell>
        </row>
        <row r="91">
          <cell r="O91">
            <v>150</v>
          </cell>
          <cell r="P91">
            <v>689.28</v>
          </cell>
        </row>
        <row r="91">
          <cell r="S91">
            <v>30.16</v>
          </cell>
        </row>
        <row r="91">
          <cell r="U91">
            <v>350.35</v>
          </cell>
        </row>
        <row r="92">
          <cell r="B92" t="str">
            <v>向友发</v>
          </cell>
          <cell r="C92" t="str">
            <v>男</v>
          </cell>
          <cell r="D92" t="str">
            <v>522725197511091911</v>
          </cell>
          <cell r="E92">
            <v>45784</v>
          </cell>
        </row>
        <row r="92">
          <cell r="J92">
            <v>4308</v>
          </cell>
          <cell r="K92">
            <v>4308</v>
          </cell>
          <cell r="L92">
            <v>4027</v>
          </cell>
          <cell r="M92">
            <v>4308</v>
          </cell>
        </row>
        <row r="92">
          <cell r="O92">
            <v>150</v>
          </cell>
          <cell r="P92">
            <v>0</v>
          </cell>
        </row>
        <row r="92">
          <cell r="S92">
            <v>0</v>
          </cell>
        </row>
        <row r="92">
          <cell r="U92">
            <v>0</v>
          </cell>
        </row>
        <row r="93">
          <cell r="B93" t="str">
            <v>聂松华</v>
          </cell>
          <cell r="C93" t="str">
            <v>男</v>
          </cell>
          <cell r="D93" t="str">
            <v>430221198006087813</v>
          </cell>
          <cell r="E93">
            <v>45789</v>
          </cell>
        </row>
        <row r="93">
          <cell r="J93">
            <v>4308</v>
          </cell>
          <cell r="K93">
            <v>4308</v>
          </cell>
          <cell r="L93">
            <v>4027</v>
          </cell>
          <cell r="M93">
            <v>4308</v>
          </cell>
        </row>
        <row r="93">
          <cell r="O93">
            <v>150</v>
          </cell>
          <cell r="P93">
            <v>689.28</v>
          </cell>
        </row>
        <row r="93">
          <cell r="S93">
            <v>30.16</v>
          </cell>
        </row>
        <row r="93">
          <cell r="U93">
            <v>350.35</v>
          </cell>
        </row>
        <row r="94">
          <cell r="B94" t="str">
            <v>龙意倩</v>
          </cell>
          <cell r="C94" t="str">
            <v>男</v>
          </cell>
          <cell r="D94" t="str">
            <v>430221198104047815</v>
          </cell>
          <cell r="E94">
            <v>45790</v>
          </cell>
        </row>
        <row r="94">
          <cell r="J94">
            <v>4308</v>
          </cell>
          <cell r="K94">
            <v>4308</v>
          </cell>
          <cell r="L94">
            <v>4027</v>
          </cell>
          <cell r="M94">
            <v>4308</v>
          </cell>
        </row>
        <row r="94">
          <cell r="O94">
            <v>150</v>
          </cell>
          <cell r="P94">
            <v>689.28</v>
          </cell>
        </row>
        <row r="94">
          <cell r="S94">
            <v>30.16</v>
          </cell>
        </row>
        <row r="94">
          <cell r="U94">
            <v>350.35</v>
          </cell>
        </row>
        <row r="95">
          <cell r="B95" t="str">
            <v>佘军</v>
          </cell>
          <cell r="C95" t="str">
            <v>男</v>
          </cell>
          <cell r="D95" t="str">
            <v>430521200605094958</v>
          </cell>
          <cell r="E95">
            <v>45804</v>
          </cell>
        </row>
        <row r="95">
          <cell r="J95">
            <v>4308</v>
          </cell>
          <cell r="K95">
            <v>4308</v>
          </cell>
          <cell r="L95">
            <v>4027</v>
          </cell>
          <cell r="M95">
            <v>4308</v>
          </cell>
        </row>
        <row r="95">
          <cell r="O95">
            <v>150</v>
          </cell>
          <cell r="P95">
            <v>689.28</v>
          </cell>
        </row>
        <row r="95">
          <cell r="S95">
            <v>30.16</v>
          </cell>
        </row>
        <row r="95">
          <cell r="U95">
            <v>350.35</v>
          </cell>
        </row>
        <row r="96">
          <cell r="B96" t="str">
            <v>伍星</v>
          </cell>
          <cell r="C96" t="str">
            <v>男</v>
          </cell>
          <cell r="D96" t="str">
            <v>432823197793120511</v>
          </cell>
          <cell r="E96">
            <v>45805</v>
          </cell>
        </row>
        <row r="96">
          <cell r="J96">
            <v>4308</v>
          </cell>
          <cell r="K96">
            <v>4308</v>
          </cell>
          <cell r="L96">
            <v>4027</v>
          </cell>
          <cell r="M96">
            <v>4308</v>
          </cell>
        </row>
        <row r="96">
          <cell r="O96">
            <v>150</v>
          </cell>
          <cell r="P96">
            <v>689.28</v>
          </cell>
        </row>
        <row r="96">
          <cell r="S96">
            <v>30.16</v>
          </cell>
        </row>
        <row r="96">
          <cell r="U96">
            <v>350.35</v>
          </cell>
        </row>
        <row r="97">
          <cell r="B97" t="str">
            <v>张建波</v>
          </cell>
        </row>
        <row r="97">
          <cell r="D97" t="str">
            <v>422403197408213812</v>
          </cell>
          <cell r="E97">
            <v>45809</v>
          </cell>
        </row>
        <row r="97">
          <cell r="J97">
            <v>4308</v>
          </cell>
          <cell r="K97">
            <v>4308</v>
          </cell>
          <cell r="L97">
            <v>4027</v>
          </cell>
          <cell r="M97">
            <v>4308</v>
          </cell>
        </row>
        <row r="97">
          <cell r="O97">
            <v>150</v>
          </cell>
          <cell r="P97">
            <v>689.28</v>
          </cell>
        </row>
        <row r="97">
          <cell r="S97">
            <v>30.16</v>
          </cell>
        </row>
        <row r="97">
          <cell r="U97">
            <v>350.35</v>
          </cell>
        </row>
        <row r="98">
          <cell r="B98" t="str">
            <v>李孟泉</v>
          </cell>
        </row>
        <row r="98">
          <cell r="D98" t="str">
            <v>430221197404017816</v>
          </cell>
          <cell r="E98">
            <v>45817</v>
          </cell>
        </row>
        <row r="98">
          <cell r="J98">
            <v>4308</v>
          </cell>
          <cell r="K98">
            <v>4308</v>
          </cell>
          <cell r="L98">
            <v>4027</v>
          </cell>
          <cell r="M98">
            <v>4308</v>
          </cell>
        </row>
        <row r="98">
          <cell r="O98">
            <v>150</v>
          </cell>
          <cell r="P98">
            <v>689.28</v>
          </cell>
        </row>
        <row r="98">
          <cell r="S98">
            <v>30.16</v>
          </cell>
        </row>
        <row r="98">
          <cell r="U98">
            <v>350.35</v>
          </cell>
        </row>
        <row r="99">
          <cell r="B99" t="str">
            <v>谭怀风</v>
          </cell>
        </row>
        <row r="99">
          <cell r="D99" t="str">
            <v>43022319720705651X</v>
          </cell>
          <cell r="E99">
            <v>45812</v>
          </cell>
        </row>
        <row r="99">
          <cell r="J99">
            <v>4308</v>
          </cell>
          <cell r="K99">
            <v>4308</v>
          </cell>
          <cell r="L99">
            <v>4027</v>
          </cell>
          <cell r="M99">
            <v>4308</v>
          </cell>
        </row>
        <row r="99">
          <cell r="O99">
            <v>150</v>
          </cell>
          <cell r="P99">
            <v>689.28</v>
          </cell>
        </row>
        <row r="99">
          <cell r="S99">
            <v>30.16</v>
          </cell>
        </row>
        <row r="99">
          <cell r="U99">
            <v>350.35</v>
          </cell>
        </row>
        <row r="100">
          <cell r="B100" t="str">
            <v>袁后平</v>
          </cell>
        </row>
        <row r="100">
          <cell r="D100" t="str">
            <v>430221196901227131</v>
          </cell>
          <cell r="E100">
            <v>45817</v>
          </cell>
        </row>
        <row r="100">
          <cell r="J100">
            <v>4308</v>
          </cell>
          <cell r="K100">
            <v>4308</v>
          </cell>
          <cell r="L100">
            <v>4027</v>
          </cell>
          <cell r="M100">
            <v>4308</v>
          </cell>
        </row>
        <row r="100">
          <cell r="O100">
            <v>150</v>
          </cell>
          <cell r="P100">
            <v>689.28</v>
          </cell>
        </row>
        <row r="100">
          <cell r="S100">
            <v>30.16</v>
          </cell>
        </row>
        <row r="100">
          <cell r="U100">
            <v>350.35</v>
          </cell>
        </row>
        <row r="101">
          <cell r="B101" t="str">
            <v>陶勇军</v>
          </cell>
        </row>
        <row r="101">
          <cell r="D101" t="str">
            <v>432930197809113693</v>
          </cell>
          <cell r="E101">
            <v>45810</v>
          </cell>
        </row>
        <row r="101">
          <cell r="J101">
            <v>4308</v>
          </cell>
          <cell r="K101">
            <v>4308</v>
          </cell>
          <cell r="L101">
            <v>4027</v>
          </cell>
          <cell r="M101">
            <v>4308</v>
          </cell>
        </row>
        <row r="101">
          <cell r="O101">
            <v>150</v>
          </cell>
          <cell r="P101">
            <v>689.28</v>
          </cell>
        </row>
        <row r="101">
          <cell r="S101">
            <v>30.16</v>
          </cell>
        </row>
        <row r="101">
          <cell r="U101">
            <v>350.35</v>
          </cell>
        </row>
        <row r="102">
          <cell r="B102" t="str">
            <v>诸葛启发</v>
          </cell>
        </row>
        <row r="102">
          <cell r="D102" t="str">
            <v>450322197408200031</v>
          </cell>
          <cell r="E102">
            <v>45811</v>
          </cell>
        </row>
        <row r="102">
          <cell r="J102">
            <v>4308</v>
          </cell>
          <cell r="K102">
            <v>4308</v>
          </cell>
          <cell r="L102">
            <v>4027</v>
          </cell>
          <cell r="M102">
            <v>4308</v>
          </cell>
        </row>
        <row r="102">
          <cell r="O102">
            <v>150</v>
          </cell>
          <cell r="P102">
            <v>689.28</v>
          </cell>
        </row>
        <row r="102">
          <cell r="S102">
            <v>30.16</v>
          </cell>
        </row>
        <row r="102">
          <cell r="U102">
            <v>350.35</v>
          </cell>
        </row>
        <row r="103">
          <cell r="B103" t="str">
            <v>陶巨喜</v>
          </cell>
        </row>
        <row r="103">
          <cell r="D103" t="str">
            <v>43051119720819101X</v>
          </cell>
          <cell r="E103">
            <v>45814</v>
          </cell>
        </row>
        <row r="103">
          <cell r="J103">
            <v>4308</v>
          </cell>
          <cell r="K103">
            <v>4308</v>
          </cell>
          <cell r="L103">
            <v>4027</v>
          </cell>
          <cell r="M103">
            <v>4308</v>
          </cell>
        </row>
        <row r="103">
          <cell r="O103">
            <v>150</v>
          </cell>
          <cell r="P103">
            <v>689.28</v>
          </cell>
        </row>
        <row r="103">
          <cell r="S103">
            <v>30.16</v>
          </cell>
        </row>
        <row r="103">
          <cell r="U103">
            <v>350.35</v>
          </cell>
        </row>
        <row r="104">
          <cell r="B104" t="str">
            <v>包文彬</v>
          </cell>
        </row>
        <row r="104">
          <cell r="D104" t="str">
            <v>430221197209266518</v>
          </cell>
          <cell r="E104">
            <v>45817</v>
          </cell>
        </row>
        <row r="104">
          <cell r="J104">
            <v>4308</v>
          </cell>
          <cell r="K104">
            <v>4308</v>
          </cell>
          <cell r="L104">
            <v>4027</v>
          </cell>
          <cell r="M104">
            <v>4308</v>
          </cell>
        </row>
        <row r="104">
          <cell r="O104">
            <v>150</v>
          </cell>
          <cell r="P104">
            <v>689.28</v>
          </cell>
        </row>
        <row r="104">
          <cell r="S104">
            <v>30.16</v>
          </cell>
        </row>
        <row r="104">
          <cell r="U104">
            <v>350.35</v>
          </cell>
        </row>
        <row r="105">
          <cell r="B105" t="str">
            <v>曾李文</v>
          </cell>
        </row>
        <row r="105">
          <cell r="D105" t="str">
            <v>430225198404252517</v>
          </cell>
          <cell r="E105">
            <v>45809</v>
          </cell>
        </row>
        <row r="105">
          <cell r="J105">
            <v>4308</v>
          </cell>
          <cell r="K105">
            <v>4308</v>
          </cell>
          <cell r="L105">
            <v>4053</v>
          </cell>
          <cell r="M105">
            <v>4308</v>
          </cell>
        </row>
        <row r="105">
          <cell r="O105">
            <v>60</v>
          </cell>
          <cell r="P105">
            <v>689.28</v>
          </cell>
        </row>
        <row r="105">
          <cell r="S105">
            <v>30.16</v>
          </cell>
        </row>
        <row r="105">
          <cell r="U105">
            <v>352.61</v>
          </cell>
        </row>
        <row r="106">
          <cell r="B106" t="str">
            <v>王锋卡</v>
          </cell>
        </row>
        <row r="106">
          <cell r="D106" t="str">
            <v>430221198910145954</v>
          </cell>
          <cell r="E106">
            <v>45809</v>
          </cell>
        </row>
        <row r="106">
          <cell r="J106">
            <v>4308</v>
          </cell>
          <cell r="K106">
            <v>4308</v>
          </cell>
          <cell r="L106">
            <v>4053</v>
          </cell>
          <cell r="M106">
            <v>4308</v>
          </cell>
        </row>
        <row r="106">
          <cell r="O106">
            <v>60</v>
          </cell>
          <cell r="P106">
            <v>689.28</v>
          </cell>
        </row>
        <row r="106">
          <cell r="S106">
            <v>30.16</v>
          </cell>
        </row>
        <row r="106">
          <cell r="U106">
            <v>352.61</v>
          </cell>
        </row>
        <row r="107">
          <cell r="B107" t="str">
            <v>吴朗</v>
          </cell>
        </row>
        <row r="107">
          <cell r="D107" t="str">
            <v>430221198201177136</v>
          </cell>
          <cell r="E107">
            <v>45809</v>
          </cell>
        </row>
        <row r="107">
          <cell r="J107">
            <v>4308</v>
          </cell>
          <cell r="K107">
            <v>4308</v>
          </cell>
          <cell r="L107">
            <v>4053</v>
          </cell>
          <cell r="M107">
            <v>4308</v>
          </cell>
        </row>
        <row r="107">
          <cell r="O107">
            <v>60</v>
          </cell>
          <cell r="P107">
            <v>689.28</v>
          </cell>
        </row>
        <row r="107">
          <cell r="S107">
            <v>30.16</v>
          </cell>
        </row>
        <row r="107">
          <cell r="U107">
            <v>352.61</v>
          </cell>
        </row>
        <row r="108">
          <cell r="B108" t="str">
            <v>谭建文</v>
          </cell>
        </row>
        <row r="108">
          <cell r="D108" t="str">
            <v>430102198410025513</v>
          </cell>
          <cell r="E108">
            <v>45809</v>
          </cell>
        </row>
        <row r="108">
          <cell r="J108">
            <v>4308</v>
          </cell>
          <cell r="K108">
            <v>4308</v>
          </cell>
          <cell r="L108">
            <v>4053</v>
          </cell>
          <cell r="M108">
            <v>4308</v>
          </cell>
        </row>
        <row r="108">
          <cell r="O108">
            <v>60</v>
          </cell>
          <cell r="P108">
            <v>689.28</v>
          </cell>
        </row>
        <row r="108">
          <cell r="S108">
            <v>30.16</v>
          </cell>
        </row>
        <row r="108">
          <cell r="U108">
            <v>352.61</v>
          </cell>
        </row>
        <row r="109">
          <cell r="B109" t="str">
            <v>伍志强</v>
          </cell>
        </row>
        <row r="109">
          <cell r="D109" t="str">
            <v>430321197411238575</v>
          </cell>
          <cell r="E109">
            <v>45809</v>
          </cell>
        </row>
        <row r="109">
          <cell r="J109">
            <v>6889</v>
          </cell>
          <cell r="K109">
            <v>6889</v>
          </cell>
          <cell r="L109">
            <v>6889</v>
          </cell>
          <cell r="M109">
            <v>6889</v>
          </cell>
        </row>
        <row r="109">
          <cell r="O109">
            <v>60</v>
          </cell>
          <cell r="P109">
            <v>1102.24</v>
          </cell>
        </row>
        <row r="109">
          <cell r="S109">
            <v>48.22</v>
          </cell>
        </row>
        <row r="109">
          <cell r="U109">
            <v>599.34</v>
          </cell>
        </row>
        <row r="110">
          <cell r="E110">
            <v>102</v>
          </cell>
        </row>
        <row r="111">
          <cell r="E111">
            <v>0</v>
          </cell>
        </row>
        <row r="112">
          <cell r="O112">
            <v>6750</v>
          </cell>
          <cell r="P112">
            <v>30052</v>
          </cell>
          <cell r="Q112">
            <v>0</v>
          </cell>
          <cell r="R112">
            <v>0</v>
          </cell>
          <cell r="S112">
            <v>1314.94</v>
          </cell>
          <cell r="T112">
            <v>0</v>
          </cell>
          <cell r="U112">
            <v>15323.08</v>
          </cell>
        </row>
        <row r="114">
          <cell r="B114" t="str">
            <v>马凤</v>
          </cell>
          <cell r="C114" t="str">
            <v>女</v>
          </cell>
          <cell r="D114" t="str">
            <v>430321199306139048</v>
          </cell>
          <cell r="E114">
            <v>45702</v>
          </cell>
        </row>
        <row r="114">
          <cell r="J114">
            <v>4308</v>
          </cell>
          <cell r="K114">
            <v>4308</v>
          </cell>
          <cell r="L114">
            <v>4308</v>
          </cell>
          <cell r="M114">
            <v>4308</v>
          </cell>
        </row>
        <row r="114">
          <cell r="O114">
            <v>150</v>
          </cell>
          <cell r="P114">
            <v>689.3</v>
          </cell>
        </row>
        <row r="114">
          <cell r="S114">
            <v>30.16</v>
          </cell>
        </row>
        <row r="114">
          <cell r="U114">
            <v>374.8</v>
          </cell>
        </row>
        <row r="115">
          <cell r="B115" t="str">
            <v>刘俊杰</v>
          </cell>
          <cell r="C115" t="str">
            <v>男</v>
          </cell>
          <cell r="D115" t="str">
            <v>430424200310142696</v>
          </cell>
          <cell r="E115">
            <v>45726</v>
          </cell>
        </row>
        <row r="115">
          <cell r="J115">
            <v>4308</v>
          </cell>
          <cell r="K115">
            <v>4308</v>
          </cell>
          <cell r="L115">
            <v>4308</v>
          </cell>
          <cell r="M115">
            <v>4308</v>
          </cell>
        </row>
        <row r="115">
          <cell r="O115">
            <v>150</v>
          </cell>
          <cell r="P115">
            <v>689.3</v>
          </cell>
        </row>
        <row r="115">
          <cell r="S115">
            <v>30.16</v>
          </cell>
        </row>
        <row r="115">
          <cell r="U115">
            <v>374.8</v>
          </cell>
        </row>
        <row r="116">
          <cell r="B116" t="str">
            <v>瞿芬</v>
          </cell>
          <cell r="C116" t="str">
            <v>女</v>
          </cell>
          <cell r="D116" t="str">
            <v>430321199103089028</v>
          </cell>
          <cell r="E116">
            <v>45726</v>
          </cell>
        </row>
        <row r="116">
          <cell r="J116">
            <v>4308</v>
          </cell>
          <cell r="K116">
            <v>4308</v>
          </cell>
          <cell r="L116">
            <v>4308</v>
          </cell>
          <cell r="M116">
            <v>4308</v>
          </cell>
        </row>
        <row r="116">
          <cell r="O116">
            <v>150</v>
          </cell>
          <cell r="P116">
            <v>689.3</v>
          </cell>
        </row>
        <row r="116">
          <cell r="S116">
            <v>30.16</v>
          </cell>
        </row>
        <row r="116">
          <cell r="U116">
            <v>374.8</v>
          </cell>
        </row>
        <row r="117">
          <cell r="B117" t="str">
            <v>瞿欢</v>
          </cell>
          <cell r="C117" t="str">
            <v>女</v>
          </cell>
          <cell r="D117" t="str">
            <v>430321199711089021</v>
          </cell>
          <cell r="E117">
            <v>45726</v>
          </cell>
        </row>
        <row r="117">
          <cell r="J117">
            <v>4308</v>
          </cell>
          <cell r="K117">
            <v>4308</v>
          </cell>
          <cell r="L117">
            <v>4308</v>
          </cell>
          <cell r="M117">
            <v>4308</v>
          </cell>
        </row>
        <row r="117">
          <cell r="O117">
            <v>150</v>
          </cell>
          <cell r="P117">
            <v>689.3</v>
          </cell>
        </row>
        <row r="117">
          <cell r="S117">
            <v>30.16</v>
          </cell>
        </row>
        <row r="117">
          <cell r="U117">
            <v>374.8</v>
          </cell>
        </row>
        <row r="118">
          <cell r="B118" t="str">
            <v>彭智勇</v>
          </cell>
          <cell r="C118" t="str">
            <v>男</v>
          </cell>
          <cell r="D118" t="str">
            <v>43042419881011101X</v>
          </cell>
          <cell r="E118">
            <v>45726</v>
          </cell>
        </row>
        <row r="118">
          <cell r="J118">
            <v>4308</v>
          </cell>
          <cell r="K118">
            <v>4308</v>
          </cell>
          <cell r="L118">
            <v>4308</v>
          </cell>
          <cell r="M118">
            <v>4308</v>
          </cell>
        </row>
        <row r="118">
          <cell r="O118">
            <v>150</v>
          </cell>
          <cell r="P118">
            <v>689.3</v>
          </cell>
        </row>
        <row r="118">
          <cell r="S118">
            <v>30.16</v>
          </cell>
        </row>
        <row r="118">
          <cell r="U118">
            <v>374.8</v>
          </cell>
        </row>
        <row r="119">
          <cell r="B119" t="str">
            <v>游围广</v>
          </cell>
          <cell r="C119" t="str">
            <v>男</v>
          </cell>
          <cell r="D119" t="str">
            <v>320203198309174030</v>
          </cell>
          <cell r="E119">
            <v>45743</v>
          </cell>
        </row>
        <row r="119">
          <cell r="J119">
            <v>4308</v>
          </cell>
          <cell r="K119">
            <v>4308</v>
          </cell>
          <cell r="L119">
            <v>4308</v>
          </cell>
          <cell r="M119">
            <v>4308</v>
          </cell>
        </row>
        <row r="119">
          <cell r="O119">
            <v>150</v>
          </cell>
          <cell r="P119">
            <v>689.3</v>
          </cell>
        </row>
        <row r="119">
          <cell r="S119">
            <v>30.16</v>
          </cell>
        </row>
        <row r="119">
          <cell r="U119">
            <v>374.8</v>
          </cell>
        </row>
        <row r="120">
          <cell r="B120" t="str">
            <v>曾选泽</v>
          </cell>
          <cell r="C120" t="str">
            <v>男</v>
          </cell>
          <cell r="D120" t="str">
            <v>430224198810182976</v>
          </cell>
          <cell r="E120">
            <v>45758</v>
          </cell>
        </row>
        <row r="120">
          <cell r="J120">
            <v>4308</v>
          </cell>
          <cell r="K120">
            <v>4308</v>
          </cell>
          <cell r="L120">
            <v>4308</v>
          </cell>
          <cell r="M120">
            <v>4308</v>
          </cell>
        </row>
        <row r="120">
          <cell r="O120">
            <v>150</v>
          </cell>
          <cell r="P120">
            <v>689.3</v>
          </cell>
        </row>
        <row r="120">
          <cell r="S120">
            <v>30.16</v>
          </cell>
        </row>
        <row r="120">
          <cell r="U120">
            <v>374.8</v>
          </cell>
        </row>
        <row r="121">
          <cell r="B121" t="str">
            <v>卫伟伟</v>
          </cell>
          <cell r="C121" t="str">
            <v>男</v>
          </cell>
          <cell r="D121" t="str">
            <v>421081198209275632</v>
          </cell>
          <cell r="E121">
            <v>45770</v>
          </cell>
        </row>
        <row r="121">
          <cell r="J121">
            <v>4308</v>
          </cell>
          <cell r="K121">
            <v>4308</v>
          </cell>
          <cell r="L121">
            <v>4308</v>
          </cell>
          <cell r="M121">
            <v>4308</v>
          </cell>
        </row>
        <row r="121">
          <cell r="O121">
            <v>150</v>
          </cell>
          <cell r="P121">
            <v>689.3</v>
          </cell>
        </row>
        <row r="121">
          <cell r="S121">
            <v>30.16</v>
          </cell>
        </row>
        <row r="121">
          <cell r="U121">
            <v>374.8</v>
          </cell>
        </row>
        <row r="122">
          <cell r="B122" t="str">
            <v>付志勇</v>
          </cell>
          <cell r="C122" t="str">
            <v>男</v>
          </cell>
          <cell r="D122" t="str">
            <v>430223197108105136</v>
          </cell>
          <cell r="E122">
            <v>45801</v>
          </cell>
        </row>
        <row r="122">
          <cell r="J122">
            <v>4308</v>
          </cell>
          <cell r="K122">
            <v>4308</v>
          </cell>
          <cell r="L122">
            <v>4308</v>
          </cell>
          <cell r="M122">
            <v>4308</v>
          </cell>
        </row>
        <row r="122">
          <cell r="O122">
            <v>150</v>
          </cell>
          <cell r="P122">
            <v>689.3</v>
          </cell>
        </row>
        <row r="122">
          <cell r="S122">
            <v>30.16</v>
          </cell>
        </row>
        <row r="122">
          <cell r="U122">
            <v>374.8</v>
          </cell>
        </row>
        <row r="123">
          <cell r="B123" t="str">
            <v>肖军奇</v>
          </cell>
          <cell r="C123" t="str">
            <v>男</v>
          </cell>
          <cell r="D123" t="str">
            <v>432503197510307038</v>
          </cell>
          <cell r="E123">
            <v>45801</v>
          </cell>
        </row>
        <row r="123">
          <cell r="J123">
            <v>4308</v>
          </cell>
          <cell r="K123">
            <v>4308</v>
          </cell>
          <cell r="L123">
            <v>4308</v>
          </cell>
          <cell r="M123">
            <v>4308</v>
          </cell>
        </row>
        <row r="123">
          <cell r="O123">
            <v>150</v>
          </cell>
          <cell r="P123">
            <v>689.3</v>
          </cell>
        </row>
        <row r="123">
          <cell r="S123">
            <v>30.16</v>
          </cell>
        </row>
        <row r="123">
          <cell r="U123">
            <v>374.8</v>
          </cell>
        </row>
        <row r="124">
          <cell r="B124" t="str">
            <v>陈波</v>
          </cell>
          <cell r="C124" t="str">
            <v>男</v>
          </cell>
          <cell r="D124" t="str">
            <v>430424198111062335</v>
          </cell>
          <cell r="E124">
            <v>45804</v>
          </cell>
        </row>
        <row r="124">
          <cell r="J124">
            <v>4308</v>
          </cell>
          <cell r="K124">
            <v>4308</v>
          </cell>
          <cell r="L124">
            <v>4308</v>
          </cell>
          <cell r="M124">
            <v>4308</v>
          </cell>
        </row>
        <row r="124">
          <cell r="O124">
            <v>150</v>
          </cell>
          <cell r="P124">
            <v>689.3</v>
          </cell>
        </row>
        <row r="124">
          <cell r="S124">
            <v>30.16</v>
          </cell>
        </row>
        <row r="124">
          <cell r="U124">
            <v>374.8</v>
          </cell>
        </row>
        <row r="125">
          <cell r="B125" t="str">
            <v>齐水斌</v>
          </cell>
          <cell r="C125" t="str">
            <v>男</v>
          </cell>
          <cell r="D125" t="str">
            <v>430221197508127139</v>
          </cell>
          <cell r="E125">
            <v>45805</v>
          </cell>
        </row>
        <row r="125">
          <cell r="J125">
            <v>4308</v>
          </cell>
          <cell r="K125">
            <v>4308</v>
          </cell>
          <cell r="L125">
            <v>4308</v>
          </cell>
          <cell r="M125">
            <v>4308</v>
          </cell>
        </row>
        <row r="125">
          <cell r="O125">
            <v>150</v>
          </cell>
          <cell r="P125">
            <v>689.3</v>
          </cell>
        </row>
        <row r="125">
          <cell r="S125">
            <v>30.16</v>
          </cell>
        </row>
        <row r="125">
          <cell r="U125">
            <v>374.8</v>
          </cell>
        </row>
        <row r="126">
          <cell r="B126" t="str">
            <v>刘爱国</v>
          </cell>
          <cell r="C126" t="str">
            <v>男</v>
          </cell>
          <cell r="D126" t="str">
            <v>43028119760318391X</v>
          </cell>
          <cell r="E126">
            <v>45805</v>
          </cell>
        </row>
        <row r="126">
          <cell r="J126">
            <v>4308</v>
          </cell>
          <cell r="K126">
            <v>4308</v>
          </cell>
          <cell r="L126">
            <v>4308</v>
          </cell>
          <cell r="M126">
            <v>4308</v>
          </cell>
        </row>
        <row r="126">
          <cell r="O126">
            <v>150</v>
          </cell>
          <cell r="P126">
            <v>689.3</v>
          </cell>
        </row>
        <row r="126">
          <cell r="S126">
            <v>30.16</v>
          </cell>
        </row>
        <row r="126">
          <cell r="U126">
            <v>374.8</v>
          </cell>
        </row>
        <row r="127">
          <cell r="B127" t="str">
            <v>彭梅芳</v>
          </cell>
          <cell r="C127" t="str">
            <v>女</v>
          </cell>
          <cell r="D127" t="str">
            <v>430224197608062765</v>
          </cell>
          <cell r="E127">
            <v>45805</v>
          </cell>
        </row>
        <row r="127">
          <cell r="J127">
            <v>4308</v>
          </cell>
          <cell r="K127">
            <v>4308</v>
          </cell>
          <cell r="L127">
            <v>4308</v>
          </cell>
          <cell r="M127">
            <v>4308</v>
          </cell>
        </row>
        <row r="127">
          <cell r="O127">
            <v>150</v>
          </cell>
          <cell r="P127">
            <v>689.3</v>
          </cell>
        </row>
        <row r="127">
          <cell r="S127">
            <v>30.16</v>
          </cell>
        </row>
        <row r="127">
          <cell r="U127">
            <v>374.8</v>
          </cell>
        </row>
        <row r="128">
          <cell r="B128" t="str">
            <v>唐江山</v>
          </cell>
          <cell r="C128" t="str">
            <v>男</v>
          </cell>
          <cell r="D128" t="str">
            <v>430321197411177856</v>
          </cell>
          <cell r="E128">
            <v>45806</v>
          </cell>
        </row>
        <row r="128">
          <cell r="J128">
            <v>4308</v>
          </cell>
          <cell r="K128">
            <v>4308</v>
          </cell>
          <cell r="L128">
            <v>4308</v>
          </cell>
          <cell r="M128">
            <v>4308</v>
          </cell>
        </row>
        <row r="128">
          <cell r="O128">
            <v>150</v>
          </cell>
          <cell r="P128">
            <v>689.3</v>
          </cell>
        </row>
        <row r="128">
          <cell r="S128">
            <v>30.16</v>
          </cell>
        </row>
        <row r="128">
          <cell r="U128">
            <v>374.8</v>
          </cell>
        </row>
        <row r="129">
          <cell r="B129" t="str">
            <v>黄槿喆</v>
          </cell>
          <cell r="C129" t="str">
            <v>男</v>
          </cell>
          <cell r="D129" t="str">
            <v>430202200707270574</v>
          </cell>
          <cell r="E129">
            <v>45812</v>
          </cell>
        </row>
        <row r="129">
          <cell r="J129">
            <v>4308</v>
          </cell>
          <cell r="K129">
            <v>4308</v>
          </cell>
          <cell r="L129">
            <v>4308</v>
          </cell>
          <cell r="M129">
            <v>4308</v>
          </cell>
        </row>
        <row r="129">
          <cell r="O129">
            <v>150</v>
          </cell>
          <cell r="P129">
            <v>689.3</v>
          </cell>
        </row>
        <row r="129">
          <cell r="S129">
            <v>30.16</v>
          </cell>
        </row>
        <row r="129">
          <cell r="U129">
            <v>374.8</v>
          </cell>
        </row>
        <row r="130">
          <cell r="B130" t="str">
            <v>曾建伟</v>
          </cell>
          <cell r="C130" t="str">
            <v>男</v>
          </cell>
          <cell r="D130" t="str">
            <v>430221197404117139</v>
          </cell>
          <cell r="E130">
            <v>45812</v>
          </cell>
        </row>
        <row r="130">
          <cell r="J130">
            <v>4308</v>
          </cell>
          <cell r="K130">
            <v>4308</v>
          </cell>
          <cell r="L130">
            <v>4308</v>
          </cell>
          <cell r="M130">
            <v>4308</v>
          </cell>
        </row>
        <row r="130">
          <cell r="O130">
            <v>150</v>
          </cell>
          <cell r="P130">
            <v>689.3</v>
          </cell>
        </row>
        <row r="130">
          <cell r="S130">
            <v>30.16</v>
          </cell>
        </row>
        <row r="130">
          <cell r="U130">
            <v>374.8</v>
          </cell>
        </row>
        <row r="131">
          <cell r="B131" t="str">
            <v>李冬阳</v>
          </cell>
          <cell r="C131" t="str">
            <v>男</v>
          </cell>
          <cell r="D131" t="str">
            <v>430202200311136619</v>
          </cell>
          <cell r="E131">
            <v>45813</v>
          </cell>
        </row>
        <row r="131">
          <cell r="J131">
            <v>4308</v>
          </cell>
          <cell r="K131">
            <v>4308</v>
          </cell>
          <cell r="L131">
            <v>4308</v>
          </cell>
          <cell r="M131">
            <v>4308</v>
          </cell>
        </row>
        <row r="131">
          <cell r="O131">
            <v>150</v>
          </cell>
          <cell r="P131">
            <v>689.3</v>
          </cell>
        </row>
        <row r="131">
          <cell r="S131">
            <v>30.16</v>
          </cell>
        </row>
        <row r="131">
          <cell r="U131">
            <v>374.8</v>
          </cell>
        </row>
        <row r="132">
          <cell r="B132" t="str">
            <v>蔡建兵</v>
          </cell>
          <cell r="C132" t="str">
            <v>男</v>
          </cell>
          <cell r="D132" t="str">
            <v>4302231972015839X</v>
          </cell>
          <cell r="E132">
            <v>45814</v>
          </cell>
        </row>
        <row r="132">
          <cell r="J132">
            <v>4308</v>
          </cell>
          <cell r="K132">
            <v>4308</v>
          </cell>
          <cell r="L132">
            <v>4308</v>
          </cell>
          <cell r="M132">
            <v>4308</v>
          </cell>
        </row>
        <row r="132">
          <cell r="O132">
            <v>150</v>
          </cell>
          <cell r="P132">
            <v>689.3</v>
          </cell>
        </row>
        <row r="132">
          <cell r="S132">
            <v>30.16</v>
          </cell>
        </row>
        <row r="132">
          <cell r="U132">
            <v>374.8</v>
          </cell>
        </row>
        <row r="133">
          <cell r="B133" t="str">
            <v>李先文</v>
          </cell>
          <cell r="C133" t="str">
            <v>男</v>
          </cell>
          <cell r="D133" t="str">
            <v>430221198009308132</v>
          </cell>
          <cell r="E133">
            <v>45817</v>
          </cell>
        </row>
        <row r="133">
          <cell r="J133">
            <v>4308</v>
          </cell>
          <cell r="K133">
            <v>4308</v>
          </cell>
          <cell r="L133">
            <v>4308</v>
          </cell>
          <cell r="M133">
            <v>4308</v>
          </cell>
        </row>
        <row r="133">
          <cell r="O133">
            <v>150</v>
          </cell>
          <cell r="P133">
            <v>689.3</v>
          </cell>
        </row>
        <row r="133">
          <cell r="S133">
            <v>30.16</v>
          </cell>
        </row>
        <row r="133">
          <cell r="U133">
            <v>374.8</v>
          </cell>
        </row>
        <row r="134">
          <cell r="B134" t="str">
            <v>张波滔</v>
          </cell>
          <cell r="C134" t="str">
            <v>男</v>
          </cell>
          <cell r="D134" t="str">
            <v>430221197804290010</v>
          </cell>
          <cell r="E134">
            <v>45825</v>
          </cell>
        </row>
        <row r="134">
          <cell r="J134">
            <v>4308</v>
          </cell>
          <cell r="K134">
            <v>4308</v>
          </cell>
          <cell r="L134">
            <v>4308</v>
          </cell>
          <cell r="M134">
            <v>4308</v>
          </cell>
        </row>
        <row r="134">
          <cell r="O134">
            <v>150</v>
          </cell>
          <cell r="P134">
            <v>689.3</v>
          </cell>
        </row>
        <row r="134">
          <cell r="S134">
            <v>30.16</v>
          </cell>
        </row>
        <row r="134">
          <cell r="U134">
            <v>374.8</v>
          </cell>
        </row>
        <row r="135">
          <cell r="B135" t="str">
            <v>谭哲</v>
          </cell>
          <cell r="C135" t="str">
            <v>男</v>
          </cell>
          <cell r="D135" t="str">
            <v>430921200304261777</v>
          </cell>
          <cell r="E135">
            <v>45825</v>
          </cell>
        </row>
        <row r="135">
          <cell r="J135">
            <v>4308</v>
          </cell>
          <cell r="K135">
            <v>4308</v>
          </cell>
          <cell r="L135">
            <v>4308</v>
          </cell>
          <cell r="M135">
            <v>4308</v>
          </cell>
        </row>
        <row r="135">
          <cell r="O135">
            <v>150</v>
          </cell>
          <cell r="P135">
            <v>689.3</v>
          </cell>
        </row>
        <row r="135">
          <cell r="S135">
            <v>30.16</v>
          </cell>
        </row>
        <row r="135">
          <cell r="U135">
            <v>374.8</v>
          </cell>
        </row>
        <row r="136">
          <cell r="B136" t="str">
            <v>王攀</v>
          </cell>
          <cell r="C136" t="str">
            <v>男</v>
          </cell>
          <cell r="D136" t="str">
            <v>430211198805051013</v>
          </cell>
          <cell r="E136">
            <v>45827</v>
          </cell>
        </row>
        <row r="136">
          <cell r="J136">
            <v>4308</v>
          </cell>
          <cell r="K136">
            <v>4308</v>
          </cell>
          <cell r="L136">
            <v>4308</v>
          </cell>
          <cell r="M136">
            <v>4308</v>
          </cell>
        </row>
        <row r="136">
          <cell r="O136">
            <v>150</v>
          </cell>
          <cell r="P136">
            <v>689.3</v>
          </cell>
        </row>
        <row r="136">
          <cell r="S136">
            <v>30.16</v>
          </cell>
        </row>
        <row r="136">
          <cell r="U136">
            <v>374.8</v>
          </cell>
        </row>
        <row r="137">
          <cell r="B137" t="str">
            <v>陈钰</v>
          </cell>
          <cell r="C137" t="str">
            <v>男</v>
          </cell>
          <cell r="D137" t="str">
            <v>431022197901047238</v>
          </cell>
          <cell r="E137">
            <v>45830</v>
          </cell>
        </row>
        <row r="137">
          <cell r="O137">
            <v>150</v>
          </cell>
        </row>
        <row r="138">
          <cell r="B138" t="str">
            <v>张子望</v>
          </cell>
          <cell r="C138" t="str">
            <v>男</v>
          </cell>
          <cell r="D138" t="str">
            <v>430281200203214654</v>
          </cell>
          <cell r="E138">
            <v>45830</v>
          </cell>
        </row>
        <row r="138">
          <cell r="O138">
            <v>150</v>
          </cell>
        </row>
        <row r="139">
          <cell r="B139" t="str">
            <v>袁登宇</v>
          </cell>
          <cell r="C139" t="str">
            <v>男</v>
          </cell>
          <cell r="D139" t="str">
            <v>430204199008033219</v>
          </cell>
          <cell r="E139">
            <v>45721</v>
          </cell>
        </row>
        <row r="139">
          <cell r="J139">
            <v>4308</v>
          </cell>
          <cell r="K139">
            <v>4308</v>
          </cell>
          <cell r="L139">
            <v>4308</v>
          </cell>
          <cell r="M139">
            <v>4308</v>
          </cell>
        </row>
        <row r="139">
          <cell r="O139">
            <v>150</v>
          </cell>
          <cell r="P139">
            <v>689.3</v>
          </cell>
        </row>
        <row r="139">
          <cell r="S139">
            <v>30.16</v>
          </cell>
        </row>
        <row r="139">
          <cell r="U139">
            <v>374.8</v>
          </cell>
        </row>
        <row r="140">
          <cell r="B140" t="str">
            <v>冯新宇</v>
          </cell>
          <cell r="C140" t="str">
            <v>男</v>
          </cell>
          <cell r="D140" t="str">
            <v>430211200006111817</v>
          </cell>
          <cell r="E140">
            <v>45741</v>
          </cell>
        </row>
        <row r="140">
          <cell r="J140">
            <v>4308</v>
          </cell>
          <cell r="K140">
            <v>4308</v>
          </cell>
          <cell r="L140">
            <v>4308</v>
          </cell>
          <cell r="M140">
            <v>4308</v>
          </cell>
        </row>
        <row r="140">
          <cell r="O140">
            <v>150</v>
          </cell>
          <cell r="P140">
            <v>689.3</v>
          </cell>
        </row>
        <row r="140">
          <cell r="S140">
            <v>30.16</v>
          </cell>
        </row>
        <row r="140">
          <cell r="U140">
            <v>374.8</v>
          </cell>
        </row>
        <row r="141">
          <cell r="B141" t="str">
            <v>杨文</v>
          </cell>
          <cell r="C141" t="str">
            <v>男</v>
          </cell>
          <cell r="D141" t="str">
            <v>430221198911105014</v>
          </cell>
          <cell r="E141">
            <v>45783</v>
          </cell>
        </row>
        <row r="141">
          <cell r="J141">
            <v>4308</v>
          </cell>
          <cell r="K141">
            <v>4308</v>
          </cell>
          <cell r="L141">
            <v>4308</v>
          </cell>
          <cell r="M141">
            <v>4308</v>
          </cell>
        </row>
        <row r="141">
          <cell r="O141">
            <v>150</v>
          </cell>
          <cell r="P141">
            <v>689.3</v>
          </cell>
        </row>
        <row r="141">
          <cell r="S141">
            <v>30.16</v>
          </cell>
        </row>
        <row r="141">
          <cell r="U141">
            <v>374.8</v>
          </cell>
        </row>
        <row r="142">
          <cell r="B142" t="str">
            <v>肖星</v>
          </cell>
          <cell r="C142" t="str">
            <v>女</v>
          </cell>
          <cell r="D142" t="str">
            <v>430321198509123746</v>
          </cell>
          <cell r="E142">
            <v>45789</v>
          </cell>
        </row>
        <row r="142">
          <cell r="J142">
            <v>4308</v>
          </cell>
          <cell r="K142">
            <v>4308</v>
          </cell>
          <cell r="L142">
            <v>4308</v>
          </cell>
          <cell r="M142">
            <v>4308</v>
          </cell>
        </row>
        <row r="142">
          <cell r="O142">
            <v>150</v>
          </cell>
          <cell r="P142">
            <v>689.3</v>
          </cell>
        </row>
        <row r="142">
          <cell r="S142">
            <v>30.16</v>
          </cell>
        </row>
        <row r="142">
          <cell r="U142">
            <v>374.8</v>
          </cell>
        </row>
        <row r="143">
          <cell r="B143" t="str">
            <v>郭鹏</v>
          </cell>
          <cell r="C143" t="str">
            <v>男</v>
          </cell>
          <cell r="D143" t="str">
            <v>430221198302060033</v>
          </cell>
          <cell r="E143">
            <v>45791</v>
          </cell>
        </row>
        <row r="143">
          <cell r="J143">
            <v>4308</v>
          </cell>
          <cell r="K143">
            <v>4308</v>
          </cell>
          <cell r="L143">
            <v>4308</v>
          </cell>
          <cell r="M143">
            <v>4308</v>
          </cell>
        </row>
        <row r="143">
          <cell r="O143">
            <v>150</v>
          </cell>
          <cell r="P143">
            <v>689.3</v>
          </cell>
        </row>
        <row r="143">
          <cell r="S143">
            <v>30.16</v>
          </cell>
        </row>
        <row r="143">
          <cell r="U143">
            <v>374.8</v>
          </cell>
        </row>
        <row r="144">
          <cell r="B144" t="str">
            <v>文志辉</v>
          </cell>
          <cell r="C144" t="str">
            <v>男</v>
          </cell>
          <cell r="D144" t="str">
            <v>430322197302227195</v>
          </cell>
          <cell r="E144">
            <v>45793</v>
          </cell>
        </row>
        <row r="144">
          <cell r="O144">
            <v>150</v>
          </cell>
        </row>
        <row r="145">
          <cell r="B145" t="str">
            <v>黄晚娇</v>
          </cell>
          <cell r="C145" t="str">
            <v>女</v>
          </cell>
          <cell r="D145" t="str">
            <v>430522197903212889</v>
          </cell>
          <cell r="E145">
            <v>45801</v>
          </cell>
        </row>
        <row r="145">
          <cell r="J145">
            <v>4308</v>
          </cell>
          <cell r="K145">
            <v>4308</v>
          </cell>
          <cell r="L145">
            <v>4308</v>
          </cell>
          <cell r="M145">
            <v>4308</v>
          </cell>
        </row>
        <row r="145">
          <cell r="O145">
            <v>150</v>
          </cell>
          <cell r="P145">
            <v>689.3</v>
          </cell>
        </row>
        <row r="145">
          <cell r="S145">
            <v>30.16</v>
          </cell>
        </row>
        <row r="145">
          <cell r="U145">
            <v>374.8</v>
          </cell>
        </row>
        <row r="146">
          <cell r="B146" t="str">
            <v>汤建惟</v>
          </cell>
          <cell r="C146" t="str">
            <v>男</v>
          </cell>
          <cell r="D146" t="str">
            <v>430211197308217815</v>
          </cell>
          <cell r="E146">
            <v>45799</v>
          </cell>
        </row>
        <row r="146">
          <cell r="J146">
            <v>4308</v>
          </cell>
          <cell r="K146">
            <v>4308</v>
          </cell>
          <cell r="L146">
            <v>4308</v>
          </cell>
          <cell r="M146">
            <v>4308</v>
          </cell>
        </row>
        <row r="146">
          <cell r="O146">
            <v>150</v>
          </cell>
          <cell r="P146">
            <v>689.3</v>
          </cell>
        </row>
        <row r="146">
          <cell r="S146">
            <v>30.16</v>
          </cell>
        </row>
        <row r="146">
          <cell r="U146">
            <v>374.8</v>
          </cell>
        </row>
        <row r="147">
          <cell r="B147" t="str">
            <v>何林</v>
          </cell>
          <cell r="C147" t="str">
            <v>男</v>
          </cell>
          <cell r="D147" t="str">
            <v>432503197511177052</v>
          </cell>
          <cell r="E147">
            <v>45804</v>
          </cell>
        </row>
        <row r="147">
          <cell r="J147">
            <v>4308</v>
          </cell>
          <cell r="K147">
            <v>4308</v>
          </cell>
          <cell r="L147">
            <v>4308</v>
          </cell>
          <cell r="M147">
            <v>4308</v>
          </cell>
        </row>
        <row r="147">
          <cell r="O147">
            <v>150</v>
          </cell>
          <cell r="P147">
            <v>689.3</v>
          </cell>
        </row>
        <row r="147">
          <cell r="S147">
            <v>30.16</v>
          </cell>
        </row>
        <row r="147">
          <cell r="U147">
            <v>374.8</v>
          </cell>
        </row>
        <row r="148">
          <cell r="B148" t="str">
            <v>莫芳强</v>
          </cell>
          <cell r="C148" t="str">
            <v>男</v>
          </cell>
          <cell r="D148" t="str">
            <v>430321197808303558</v>
          </cell>
          <cell r="E148">
            <v>45819</v>
          </cell>
        </row>
        <row r="148">
          <cell r="J148">
            <v>4308</v>
          </cell>
          <cell r="K148">
            <v>4308</v>
          </cell>
          <cell r="L148">
            <v>4308</v>
          </cell>
          <cell r="M148">
            <v>4308</v>
          </cell>
        </row>
        <row r="148">
          <cell r="O148">
            <v>150</v>
          </cell>
          <cell r="P148">
            <v>689.3</v>
          </cell>
        </row>
        <row r="148">
          <cell r="S148">
            <v>30.16</v>
          </cell>
        </row>
        <row r="148">
          <cell r="U148">
            <v>374.8</v>
          </cell>
        </row>
        <row r="149">
          <cell r="B149" t="str">
            <v>张智杰</v>
          </cell>
          <cell r="C149" t="str">
            <v>男</v>
          </cell>
          <cell r="D149" t="str">
            <v>430281200608130096</v>
          </cell>
          <cell r="E149">
            <v>45817</v>
          </cell>
        </row>
        <row r="149">
          <cell r="J149">
            <v>4308</v>
          </cell>
          <cell r="K149">
            <v>4308</v>
          </cell>
          <cell r="L149">
            <v>4308</v>
          </cell>
          <cell r="M149">
            <v>4308</v>
          </cell>
        </row>
        <row r="149">
          <cell r="O149">
            <v>150</v>
          </cell>
          <cell r="P149">
            <v>689.3</v>
          </cell>
        </row>
        <row r="149">
          <cell r="S149">
            <v>30.16</v>
          </cell>
        </row>
        <row r="149">
          <cell r="U149">
            <v>374.8</v>
          </cell>
        </row>
        <row r="150">
          <cell r="B150" t="str">
            <v>钟习红</v>
          </cell>
          <cell r="C150" t="str">
            <v>女</v>
          </cell>
          <cell r="D150" t="str">
            <v>430321198805179023</v>
          </cell>
          <cell r="E150">
            <v>45817</v>
          </cell>
        </row>
        <row r="150">
          <cell r="J150">
            <v>4308</v>
          </cell>
          <cell r="K150">
            <v>4308</v>
          </cell>
          <cell r="L150">
            <v>4308</v>
          </cell>
          <cell r="M150">
            <v>4308</v>
          </cell>
        </row>
        <row r="150">
          <cell r="O150">
            <v>150</v>
          </cell>
          <cell r="P150">
            <v>689.3</v>
          </cell>
        </row>
        <row r="150">
          <cell r="S150">
            <v>30.16</v>
          </cell>
        </row>
        <row r="150">
          <cell r="U150">
            <v>374.8</v>
          </cell>
        </row>
        <row r="151">
          <cell r="B151" t="str">
            <v>程跃辉</v>
          </cell>
          <cell r="C151" t="str">
            <v>男</v>
          </cell>
          <cell r="D151" t="str">
            <v>430211197508043530</v>
          </cell>
          <cell r="E151">
            <v>45818</v>
          </cell>
        </row>
        <row r="151">
          <cell r="J151">
            <v>4308</v>
          </cell>
          <cell r="K151">
            <v>4308</v>
          </cell>
          <cell r="L151">
            <v>4308</v>
          </cell>
          <cell r="M151">
            <v>4308</v>
          </cell>
        </row>
        <row r="151">
          <cell r="O151">
            <v>150</v>
          </cell>
          <cell r="P151">
            <v>689.3</v>
          </cell>
        </row>
        <row r="151">
          <cell r="S151">
            <v>30.16</v>
          </cell>
        </row>
        <row r="151">
          <cell r="U151">
            <v>374.8</v>
          </cell>
        </row>
        <row r="152">
          <cell r="E152">
            <v>140</v>
          </cell>
        </row>
        <row r="153">
          <cell r="E153">
            <v>0</v>
          </cell>
        </row>
        <row r="154">
          <cell r="O154">
            <v>5700</v>
          </cell>
          <cell r="P154">
            <v>24125.5</v>
          </cell>
          <cell r="Q154">
            <v>0</v>
          </cell>
          <cell r="R154">
            <v>0</v>
          </cell>
          <cell r="S154">
            <v>1055.6</v>
          </cell>
          <cell r="T154">
            <v>0</v>
          </cell>
          <cell r="U154">
            <v>13118</v>
          </cell>
        </row>
        <row r="156">
          <cell r="B156" t="str">
            <v>卢喜春</v>
          </cell>
          <cell r="C156" t="str">
            <v>女</v>
          </cell>
          <cell r="D156" t="str">
            <v>2025-05-25</v>
          </cell>
        </row>
        <row r="156">
          <cell r="J156">
            <v>4308</v>
          </cell>
          <cell r="K156">
            <v>4308</v>
          </cell>
          <cell r="L156">
            <v>4308</v>
          </cell>
          <cell r="M156">
            <v>4308</v>
          </cell>
        </row>
        <row r="156">
          <cell r="O156">
            <v>150</v>
          </cell>
          <cell r="P156">
            <v>689.28</v>
          </cell>
        </row>
        <row r="156">
          <cell r="S156">
            <v>30.16</v>
          </cell>
        </row>
        <row r="156">
          <cell r="U156">
            <v>374.8</v>
          </cell>
        </row>
        <row r="157">
          <cell r="B157" t="str">
            <v>张永桂</v>
          </cell>
          <cell r="C157" t="str">
            <v>男</v>
          </cell>
          <cell r="D157" t="str">
            <v>2025-05-25</v>
          </cell>
        </row>
        <row r="157">
          <cell r="J157">
            <v>4308</v>
          </cell>
          <cell r="K157">
            <v>4308</v>
          </cell>
          <cell r="L157">
            <v>4308</v>
          </cell>
          <cell r="M157">
            <v>4308</v>
          </cell>
        </row>
        <row r="157">
          <cell r="O157">
            <v>150</v>
          </cell>
          <cell r="P157">
            <v>689.28</v>
          </cell>
        </row>
        <row r="157">
          <cell r="S157">
            <v>30.16</v>
          </cell>
        </row>
        <row r="157">
          <cell r="U157">
            <v>374.8</v>
          </cell>
        </row>
        <row r="158">
          <cell r="B158" t="str">
            <v>周建华</v>
          </cell>
          <cell r="C158" t="str">
            <v>男</v>
          </cell>
          <cell r="D158" t="str">
            <v>2025-05-25</v>
          </cell>
        </row>
        <row r="158">
          <cell r="J158">
            <v>4308</v>
          </cell>
          <cell r="K158">
            <v>4308</v>
          </cell>
          <cell r="L158">
            <v>4308</v>
          </cell>
          <cell r="M158">
            <v>4308</v>
          </cell>
        </row>
        <row r="158">
          <cell r="O158">
            <v>150</v>
          </cell>
          <cell r="P158">
            <v>689.28</v>
          </cell>
        </row>
        <row r="158">
          <cell r="S158">
            <v>30.16</v>
          </cell>
        </row>
        <row r="158">
          <cell r="U158">
            <v>374.8</v>
          </cell>
        </row>
        <row r="159">
          <cell r="B159" t="str">
            <v>高玉霞</v>
          </cell>
          <cell r="C159" t="str">
            <v>女</v>
          </cell>
          <cell r="D159" t="str">
            <v>2025-05-26</v>
          </cell>
        </row>
        <row r="159">
          <cell r="J159">
            <v>4308</v>
          </cell>
          <cell r="K159">
            <v>4308</v>
          </cell>
          <cell r="L159">
            <v>4308</v>
          </cell>
          <cell r="M159">
            <v>4308</v>
          </cell>
        </row>
        <row r="159">
          <cell r="O159">
            <v>150</v>
          </cell>
          <cell r="P159">
            <v>689.28</v>
          </cell>
        </row>
        <row r="159">
          <cell r="S159">
            <v>30.16</v>
          </cell>
        </row>
        <row r="159">
          <cell r="U159">
            <v>374.8</v>
          </cell>
        </row>
        <row r="160">
          <cell r="B160" t="str">
            <v>张小双</v>
          </cell>
          <cell r="C160" t="str">
            <v>女</v>
          </cell>
          <cell r="D160" t="str">
            <v>2025-05-26</v>
          </cell>
        </row>
        <row r="160">
          <cell r="J160">
            <v>4308</v>
          </cell>
          <cell r="K160">
            <v>4308</v>
          </cell>
          <cell r="L160">
            <v>4308</v>
          </cell>
          <cell r="M160">
            <v>4308</v>
          </cell>
        </row>
        <row r="160">
          <cell r="O160">
            <v>150</v>
          </cell>
          <cell r="P160">
            <v>689.28</v>
          </cell>
        </row>
        <row r="160">
          <cell r="S160">
            <v>30.16</v>
          </cell>
        </row>
        <row r="160">
          <cell r="U160">
            <v>374.8</v>
          </cell>
        </row>
        <row r="161">
          <cell r="B161" t="str">
            <v>贺钢</v>
          </cell>
          <cell r="C161" t="str">
            <v>男</v>
          </cell>
          <cell r="D161" t="str">
            <v>2025-05-27</v>
          </cell>
        </row>
        <row r="161">
          <cell r="O161">
            <v>150</v>
          </cell>
        </row>
        <row r="162">
          <cell r="B162" t="str">
            <v>陈纪龙</v>
          </cell>
          <cell r="C162" t="str">
            <v>男</v>
          </cell>
          <cell r="D162" t="str">
            <v>2025-05-27</v>
          </cell>
        </row>
        <row r="162">
          <cell r="O162">
            <v>150</v>
          </cell>
        </row>
        <row r="163">
          <cell r="B163" t="str">
            <v>罗军灿</v>
          </cell>
          <cell r="C163" t="str">
            <v>男</v>
          </cell>
          <cell r="D163" t="str">
            <v>2025-05-31</v>
          </cell>
        </row>
        <row r="163">
          <cell r="J163">
            <v>4308</v>
          </cell>
          <cell r="K163">
            <v>4308</v>
          </cell>
          <cell r="L163">
            <v>4308</v>
          </cell>
          <cell r="M163">
            <v>4308</v>
          </cell>
        </row>
        <row r="163">
          <cell r="O163">
            <v>150</v>
          </cell>
          <cell r="P163">
            <v>689.28</v>
          </cell>
        </row>
        <row r="163">
          <cell r="S163">
            <v>30.16</v>
          </cell>
        </row>
        <row r="163">
          <cell r="U163">
            <v>374.8</v>
          </cell>
        </row>
        <row r="164">
          <cell r="B164" t="str">
            <v>刘红卫</v>
          </cell>
          <cell r="C164" t="str">
            <v>女</v>
          </cell>
          <cell r="D164" t="str">
            <v>2025-06-01</v>
          </cell>
        </row>
        <row r="164">
          <cell r="J164">
            <v>4308</v>
          </cell>
          <cell r="K164">
            <v>4308</v>
          </cell>
          <cell r="L164">
            <v>4308</v>
          </cell>
          <cell r="M164">
            <v>4308</v>
          </cell>
        </row>
        <row r="164">
          <cell r="O164">
            <v>150</v>
          </cell>
          <cell r="P164">
            <v>689.28</v>
          </cell>
        </row>
        <row r="164">
          <cell r="S164">
            <v>30.16</v>
          </cell>
        </row>
        <row r="164">
          <cell r="U164">
            <v>374.8</v>
          </cell>
        </row>
        <row r="165">
          <cell r="B165" t="str">
            <v>赖金龙</v>
          </cell>
          <cell r="C165" t="str">
            <v>男</v>
          </cell>
          <cell r="D165" t="str">
            <v>2025-06-01</v>
          </cell>
        </row>
        <row r="165">
          <cell r="J165">
            <v>4308</v>
          </cell>
          <cell r="K165">
            <v>4308</v>
          </cell>
          <cell r="L165">
            <v>4308</v>
          </cell>
          <cell r="M165">
            <v>4308</v>
          </cell>
        </row>
        <row r="165">
          <cell r="O165">
            <v>150</v>
          </cell>
          <cell r="P165">
            <v>689.28</v>
          </cell>
        </row>
        <row r="165">
          <cell r="S165">
            <v>30.16</v>
          </cell>
        </row>
        <row r="165">
          <cell r="U165">
            <v>374.8</v>
          </cell>
        </row>
        <row r="166">
          <cell r="B166" t="str">
            <v>刘戚香</v>
          </cell>
          <cell r="C166" t="e">
            <v>#N/A</v>
          </cell>
          <cell r="D166" t="str">
            <v>2025-06-01</v>
          </cell>
        </row>
        <row r="166">
          <cell r="J166">
            <v>4308</v>
          </cell>
          <cell r="K166">
            <v>4308</v>
          </cell>
          <cell r="L166">
            <v>4308</v>
          </cell>
          <cell r="M166">
            <v>4308</v>
          </cell>
        </row>
        <row r="166">
          <cell r="O166">
            <v>150</v>
          </cell>
          <cell r="P166">
            <v>689.28</v>
          </cell>
        </row>
        <row r="166">
          <cell r="S166">
            <v>30.16</v>
          </cell>
        </row>
        <row r="166">
          <cell r="U166">
            <v>374.8</v>
          </cell>
        </row>
        <row r="167">
          <cell r="B167" t="str">
            <v>王启明</v>
          </cell>
          <cell r="C167" t="str">
            <v>男</v>
          </cell>
          <cell r="D167" t="str">
            <v>2025-06-01</v>
          </cell>
        </row>
        <row r="167">
          <cell r="J167">
            <v>4308</v>
          </cell>
          <cell r="K167">
            <v>4308</v>
          </cell>
          <cell r="L167">
            <v>4308</v>
          </cell>
          <cell r="M167">
            <v>4308</v>
          </cell>
        </row>
        <row r="167">
          <cell r="O167">
            <v>150</v>
          </cell>
          <cell r="P167">
            <v>689.28</v>
          </cell>
        </row>
        <row r="167">
          <cell r="S167">
            <v>30.16</v>
          </cell>
        </row>
        <row r="167">
          <cell r="U167">
            <v>374.8</v>
          </cell>
        </row>
        <row r="168">
          <cell r="B168" t="str">
            <v>曾丽梅</v>
          </cell>
          <cell r="C168" t="str">
            <v>女</v>
          </cell>
          <cell r="D168" t="str">
            <v>2025-06-03</v>
          </cell>
        </row>
        <row r="168">
          <cell r="J168">
            <v>4308</v>
          </cell>
          <cell r="K168">
            <v>4308</v>
          </cell>
          <cell r="L168">
            <v>4308</v>
          </cell>
          <cell r="M168">
            <v>4308</v>
          </cell>
        </row>
        <row r="168">
          <cell r="O168">
            <v>150</v>
          </cell>
          <cell r="P168">
            <v>689.28</v>
          </cell>
        </row>
        <row r="168">
          <cell r="S168">
            <v>30.16</v>
          </cell>
        </row>
        <row r="168">
          <cell r="U168">
            <v>374.8</v>
          </cell>
        </row>
        <row r="169">
          <cell r="B169" t="str">
            <v>谭桂平</v>
          </cell>
          <cell r="C169" t="str">
            <v>男</v>
          </cell>
          <cell r="D169" t="str">
            <v>2025-06-03</v>
          </cell>
        </row>
        <row r="169">
          <cell r="J169">
            <v>4308</v>
          </cell>
          <cell r="K169">
            <v>4308</v>
          </cell>
          <cell r="L169">
            <v>4308</v>
          </cell>
          <cell r="M169">
            <v>4308</v>
          </cell>
        </row>
        <row r="169">
          <cell r="O169">
            <v>150</v>
          </cell>
          <cell r="P169">
            <v>689.28</v>
          </cell>
        </row>
        <row r="169">
          <cell r="S169">
            <v>30.16</v>
          </cell>
        </row>
        <row r="169">
          <cell r="U169">
            <v>374.8</v>
          </cell>
        </row>
        <row r="170">
          <cell r="B170" t="str">
            <v>邹联忠</v>
          </cell>
          <cell r="C170" t="str">
            <v>男</v>
          </cell>
          <cell r="D170" t="str">
            <v>2025-06-03</v>
          </cell>
        </row>
        <row r="170">
          <cell r="O170">
            <v>150</v>
          </cell>
        </row>
        <row r="171">
          <cell r="B171" t="str">
            <v>罗石连</v>
          </cell>
          <cell r="C171" t="str">
            <v>女</v>
          </cell>
          <cell r="D171" t="str">
            <v>2025-06-03</v>
          </cell>
        </row>
        <row r="171">
          <cell r="O171">
            <v>150</v>
          </cell>
        </row>
        <row r="172">
          <cell r="B172" t="str">
            <v>黄翠兰</v>
          </cell>
          <cell r="C172" t="str">
            <v>女</v>
          </cell>
          <cell r="D172" t="str">
            <v>2025-06-03</v>
          </cell>
        </row>
        <row r="172">
          <cell r="J172">
            <v>4308</v>
          </cell>
          <cell r="K172">
            <v>4308</v>
          </cell>
          <cell r="L172">
            <v>4308</v>
          </cell>
          <cell r="M172">
            <v>4308</v>
          </cell>
        </row>
        <row r="172">
          <cell r="O172">
            <v>150</v>
          </cell>
          <cell r="P172">
            <v>689.28</v>
          </cell>
        </row>
        <row r="172">
          <cell r="S172">
            <v>30.16</v>
          </cell>
        </row>
        <row r="172">
          <cell r="U172">
            <v>374.8</v>
          </cell>
        </row>
        <row r="173">
          <cell r="B173" t="str">
            <v>文磊</v>
          </cell>
          <cell r="C173" t="str">
            <v>男</v>
          </cell>
          <cell r="D173" t="str">
            <v>2025-06-03</v>
          </cell>
        </row>
        <row r="173">
          <cell r="J173">
            <v>4308</v>
          </cell>
          <cell r="K173">
            <v>4308</v>
          </cell>
          <cell r="L173">
            <v>4308</v>
          </cell>
          <cell r="M173">
            <v>4308</v>
          </cell>
        </row>
        <row r="173">
          <cell r="O173">
            <v>150</v>
          </cell>
          <cell r="P173">
            <v>689.28</v>
          </cell>
        </row>
        <row r="173">
          <cell r="S173">
            <v>30.16</v>
          </cell>
        </row>
        <row r="173">
          <cell r="U173">
            <v>374.8</v>
          </cell>
        </row>
        <row r="174">
          <cell r="B174" t="str">
            <v>韩建军</v>
          </cell>
          <cell r="C174" t="str">
            <v>男</v>
          </cell>
          <cell r="D174" t="str">
            <v>2025-06-04</v>
          </cell>
        </row>
        <row r="174">
          <cell r="J174">
            <v>4308</v>
          </cell>
          <cell r="K174">
            <v>4308</v>
          </cell>
          <cell r="L174">
            <v>4308</v>
          </cell>
          <cell r="M174">
            <v>4308</v>
          </cell>
        </row>
        <row r="174">
          <cell r="O174">
            <v>150</v>
          </cell>
          <cell r="P174">
            <v>689.28</v>
          </cell>
        </row>
        <row r="174">
          <cell r="S174">
            <v>30.16</v>
          </cell>
        </row>
        <row r="174">
          <cell r="U174">
            <v>374.8</v>
          </cell>
        </row>
        <row r="175">
          <cell r="B175" t="str">
            <v>曹诗富</v>
          </cell>
          <cell r="C175" t="str">
            <v>男</v>
          </cell>
          <cell r="D175" t="str">
            <v>2025-06-04</v>
          </cell>
        </row>
        <row r="175">
          <cell r="J175">
            <v>4308</v>
          </cell>
          <cell r="K175">
            <v>4308</v>
          </cell>
          <cell r="L175">
            <v>4308</v>
          </cell>
          <cell r="M175">
            <v>4308</v>
          </cell>
        </row>
        <row r="175">
          <cell r="O175">
            <v>150</v>
          </cell>
          <cell r="P175">
            <v>689.28</v>
          </cell>
        </row>
        <row r="175">
          <cell r="S175">
            <v>30.16</v>
          </cell>
        </row>
        <row r="175">
          <cell r="U175">
            <v>374.8</v>
          </cell>
        </row>
        <row r="176">
          <cell r="B176" t="str">
            <v>李运泉</v>
          </cell>
          <cell r="C176" t="str">
            <v>男</v>
          </cell>
          <cell r="D176" t="str">
            <v>2025-06-04</v>
          </cell>
        </row>
        <row r="176">
          <cell r="O176">
            <v>150</v>
          </cell>
        </row>
        <row r="177">
          <cell r="B177" t="str">
            <v>肖志</v>
          </cell>
          <cell r="C177" t="str">
            <v>男</v>
          </cell>
          <cell r="D177" t="str">
            <v>2025-06-04</v>
          </cell>
        </row>
        <row r="177">
          <cell r="J177">
            <v>4308</v>
          </cell>
          <cell r="K177">
            <v>4308</v>
          </cell>
          <cell r="L177">
            <v>4308</v>
          </cell>
          <cell r="M177">
            <v>4308</v>
          </cell>
        </row>
        <row r="177">
          <cell r="O177">
            <v>150</v>
          </cell>
          <cell r="P177">
            <v>689.28</v>
          </cell>
        </row>
        <row r="177">
          <cell r="S177">
            <v>30.16</v>
          </cell>
        </row>
        <row r="177">
          <cell r="U177">
            <v>374.8</v>
          </cell>
        </row>
        <row r="178">
          <cell r="B178" t="str">
            <v>黄夏明</v>
          </cell>
          <cell r="C178" t="str">
            <v>男</v>
          </cell>
          <cell r="D178" t="str">
            <v>2025-06-04</v>
          </cell>
        </row>
        <row r="178">
          <cell r="J178">
            <v>4308</v>
          </cell>
          <cell r="K178">
            <v>4308</v>
          </cell>
          <cell r="L178">
            <v>4308</v>
          </cell>
          <cell r="M178">
            <v>4308</v>
          </cell>
        </row>
        <row r="178">
          <cell r="O178">
            <v>150</v>
          </cell>
          <cell r="P178">
            <v>689.28</v>
          </cell>
        </row>
        <row r="178">
          <cell r="S178">
            <v>30.16</v>
          </cell>
        </row>
        <row r="178">
          <cell r="U178">
            <v>374.8</v>
          </cell>
        </row>
        <row r="179">
          <cell r="B179" t="str">
            <v>赵亮</v>
          </cell>
          <cell r="C179" t="str">
            <v>男</v>
          </cell>
          <cell r="D179" t="str">
            <v>2025-06-04</v>
          </cell>
        </row>
        <row r="179">
          <cell r="J179">
            <v>4308</v>
          </cell>
          <cell r="K179">
            <v>4308</v>
          </cell>
          <cell r="L179">
            <v>4308</v>
          </cell>
          <cell r="M179">
            <v>4308</v>
          </cell>
        </row>
        <row r="179">
          <cell r="O179">
            <v>150</v>
          </cell>
          <cell r="P179">
            <v>689.28</v>
          </cell>
        </row>
        <row r="179">
          <cell r="S179">
            <v>30.16</v>
          </cell>
        </row>
        <row r="179">
          <cell r="U179">
            <v>374.8</v>
          </cell>
        </row>
        <row r="180">
          <cell r="B180" t="str">
            <v>谢素平</v>
          </cell>
          <cell r="C180" t="str">
            <v>女</v>
          </cell>
          <cell r="D180" t="str">
            <v>2025-06-05</v>
          </cell>
        </row>
        <row r="180">
          <cell r="J180">
            <v>4308</v>
          </cell>
          <cell r="K180">
            <v>4308</v>
          </cell>
          <cell r="L180">
            <v>4308</v>
          </cell>
          <cell r="M180">
            <v>4308</v>
          </cell>
        </row>
        <row r="180">
          <cell r="O180">
            <v>150</v>
          </cell>
          <cell r="P180">
            <v>689.28</v>
          </cell>
        </row>
        <row r="180">
          <cell r="S180">
            <v>30.16</v>
          </cell>
        </row>
        <row r="180">
          <cell r="U180">
            <v>374.8</v>
          </cell>
        </row>
        <row r="181">
          <cell r="B181" t="str">
            <v>马立香</v>
          </cell>
          <cell r="C181" t="str">
            <v>男</v>
          </cell>
          <cell r="D181" t="str">
            <v>2025-06-06</v>
          </cell>
        </row>
        <row r="181">
          <cell r="J181">
            <v>4308</v>
          </cell>
          <cell r="K181">
            <v>4308</v>
          </cell>
          <cell r="L181">
            <v>4308</v>
          </cell>
          <cell r="M181">
            <v>4308</v>
          </cell>
        </row>
        <row r="181">
          <cell r="O181">
            <v>150</v>
          </cell>
          <cell r="P181">
            <v>689.28</v>
          </cell>
        </row>
        <row r="181">
          <cell r="S181">
            <v>30.16</v>
          </cell>
        </row>
        <row r="181">
          <cell r="U181">
            <v>374.8</v>
          </cell>
        </row>
        <row r="182">
          <cell r="B182" t="str">
            <v>李湘泉</v>
          </cell>
          <cell r="C182" t="str">
            <v>女</v>
          </cell>
          <cell r="D182" t="str">
            <v>2025-06-10</v>
          </cell>
        </row>
        <row r="182">
          <cell r="J182">
            <v>4308</v>
          </cell>
          <cell r="K182">
            <v>4308</v>
          </cell>
          <cell r="L182">
            <v>4308</v>
          </cell>
          <cell r="M182">
            <v>4308</v>
          </cell>
        </row>
        <row r="182">
          <cell r="O182">
            <v>150</v>
          </cell>
          <cell r="P182">
            <v>689.28</v>
          </cell>
        </row>
        <row r="182">
          <cell r="S182">
            <v>30.16</v>
          </cell>
        </row>
        <row r="182">
          <cell r="U182">
            <v>374.8</v>
          </cell>
        </row>
        <row r="183">
          <cell r="B183" t="str">
            <v>朱新良</v>
          </cell>
          <cell r="C183" t="str">
            <v>男</v>
          </cell>
          <cell r="D183" t="str">
            <v>2025-06-17</v>
          </cell>
        </row>
        <row r="183">
          <cell r="O183">
            <v>150</v>
          </cell>
        </row>
        <row r="184">
          <cell r="B184" t="str">
            <v>张桂花</v>
          </cell>
          <cell r="C184" t="str">
            <v>女</v>
          </cell>
          <cell r="D184" t="str">
            <v>2025-06-21</v>
          </cell>
        </row>
        <row r="184">
          <cell r="O184">
            <v>150</v>
          </cell>
        </row>
        <row r="185">
          <cell r="B185" t="str">
            <v>唐国祥</v>
          </cell>
          <cell r="C185" t="str">
            <v>男</v>
          </cell>
          <cell r="D185" t="str">
            <v>2025-06-21</v>
          </cell>
        </row>
        <row r="185">
          <cell r="O185">
            <v>150</v>
          </cell>
        </row>
        <row r="186">
          <cell r="B186" t="str">
            <v>曹庆华</v>
          </cell>
          <cell r="C186" t="str">
            <v>女</v>
          </cell>
          <cell r="D186" t="str">
            <v>2025-06-23</v>
          </cell>
        </row>
        <row r="186">
          <cell r="O186">
            <v>150</v>
          </cell>
        </row>
        <row r="187">
          <cell r="E187">
            <v>172</v>
          </cell>
        </row>
        <row r="188">
          <cell r="E188">
            <v>0</v>
          </cell>
        </row>
        <row r="189">
          <cell r="O189">
            <v>4650</v>
          </cell>
          <cell r="P189">
            <v>15164.16</v>
          </cell>
          <cell r="Q189">
            <v>0</v>
          </cell>
          <cell r="R189">
            <v>0</v>
          </cell>
          <cell r="S189">
            <v>663.52</v>
          </cell>
          <cell r="T189">
            <v>0</v>
          </cell>
          <cell r="U189">
            <v>8245.6</v>
          </cell>
        </row>
        <row r="191">
          <cell r="B191" t="str">
            <v>蒋鹏</v>
          </cell>
        </row>
        <row r="191">
          <cell r="E191" t="str">
            <v>2025-05-23</v>
          </cell>
        </row>
        <row r="191">
          <cell r="J191">
            <v>4308</v>
          </cell>
          <cell r="K191">
            <v>4308</v>
          </cell>
          <cell r="L191">
            <v>4308</v>
          </cell>
          <cell r="M191">
            <v>4308</v>
          </cell>
        </row>
        <row r="191">
          <cell r="O191">
            <v>150</v>
          </cell>
          <cell r="P191">
            <v>689.28</v>
          </cell>
        </row>
        <row r="191">
          <cell r="S191">
            <v>30.16</v>
          </cell>
        </row>
        <row r="191">
          <cell r="U191">
            <v>352.61</v>
          </cell>
        </row>
        <row r="192">
          <cell r="B192" t="str">
            <v>张超锋</v>
          </cell>
        </row>
        <row r="192">
          <cell r="E192" t="str">
            <v>2025-04-12</v>
          </cell>
        </row>
        <row r="192">
          <cell r="J192">
            <v>4308</v>
          </cell>
          <cell r="K192">
            <v>4308</v>
          </cell>
          <cell r="L192">
            <v>4308</v>
          </cell>
          <cell r="M192">
            <v>4308</v>
          </cell>
        </row>
        <row r="192">
          <cell r="O192">
            <v>150</v>
          </cell>
          <cell r="P192">
            <v>689.28</v>
          </cell>
        </row>
        <row r="192">
          <cell r="S192">
            <v>30.16</v>
          </cell>
        </row>
        <row r="192">
          <cell r="U192">
            <v>352.61</v>
          </cell>
        </row>
        <row r="193">
          <cell r="B193" t="str">
            <v>何杰</v>
          </cell>
        </row>
        <row r="193">
          <cell r="E193" t="str">
            <v>2025-04-11</v>
          </cell>
        </row>
        <row r="193">
          <cell r="J193">
            <v>4308</v>
          </cell>
          <cell r="K193">
            <v>4308</v>
          </cell>
          <cell r="L193">
            <v>4308</v>
          </cell>
          <cell r="M193">
            <v>4308</v>
          </cell>
        </row>
        <row r="193">
          <cell r="O193">
            <v>150</v>
          </cell>
          <cell r="P193">
            <v>689.28</v>
          </cell>
        </row>
        <row r="193">
          <cell r="S193">
            <v>30.16</v>
          </cell>
        </row>
        <row r="193">
          <cell r="U193">
            <v>352.61</v>
          </cell>
        </row>
        <row r="194">
          <cell r="B194" t="str">
            <v>刘军玲</v>
          </cell>
        </row>
        <row r="194">
          <cell r="E194" t="str">
            <v>2025-04-11</v>
          </cell>
        </row>
        <row r="194">
          <cell r="J194">
            <v>4308</v>
          </cell>
          <cell r="K194">
            <v>4308</v>
          </cell>
          <cell r="L194">
            <v>4308</v>
          </cell>
          <cell r="M194">
            <v>4308</v>
          </cell>
        </row>
        <row r="194">
          <cell r="O194">
            <v>150</v>
          </cell>
          <cell r="P194">
            <v>689.28</v>
          </cell>
        </row>
        <row r="194">
          <cell r="S194">
            <v>30.16</v>
          </cell>
        </row>
        <row r="194">
          <cell r="U194">
            <v>352.61</v>
          </cell>
        </row>
        <row r="195">
          <cell r="B195" t="str">
            <v>汤锦程</v>
          </cell>
        </row>
        <row r="195">
          <cell r="E195">
            <v>45814</v>
          </cell>
        </row>
        <row r="195">
          <cell r="J195">
            <v>4308</v>
          </cell>
          <cell r="K195">
            <v>4308</v>
          </cell>
          <cell r="L195">
            <v>4308</v>
          </cell>
          <cell r="M195">
            <v>4308</v>
          </cell>
        </row>
        <row r="195">
          <cell r="O195">
            <v>150</v>
          </cell>
          <cell r="P195">
            <v>689.28</v>
          </cell>
        </row>
        <row r="195">
          <cell r="S195">
            <v>30.16</v>
          </cell>
        </row>
        <row r="195">
          <cell r="U195">
            <v>352.61</v>
          </cell>
        </row>
        <row r="196">
          <cell r="B196" t="str">
            <v>彭洪准</v>
          </cell>
        </row>
        <row r="196">
          <cell r="E196" t="str">
            <v>2025-03-27</v>
          </cell>
        </row>
        <row r="196">
          <cell r="J196">
            <v>4308</v>
          </cell>
          <cell r="K196">
            <v>4308</v>
          </cell>
          <cell r="L196">
            <v>4308</v>
          </cell>
          <cell r="M196">
            <v>4308</v>
          </cell>
        </row>
        <row r="196">
          <cell r="O196">
            <v>150</v>
          </cell>
          <cell r="P196">
            <v>689.28</v>
          </cell>
        </row>
        <row r="196">
          <cell r="S196">
            <v>30.16</v>
          </cell>
        </row>
        <row r="196">
          <cell r="U196">
            <v>352.61</v>
          </cell>
        </row>
        <row r="197">
          <cell r="B197" t="str">
            <v>罗铁</v>
          </cell>
        </row>
        <row r="197">
          <cell r="E197" t="str">
            <v>2025-03-25</v>
          </cell>
        </row>
        <row r="197">
          <cell r="J197">
            <v>4308</v>
          </cell>
          <cell r="K197">
            <v>4308</v>
          </cell>
          <cell r="L197">
            <v>4308</v>
          </cell>
          <cell r="M197">
            <v>4308</v>
          </cell>
        </row>
        <row r="197">
          <cell r="O197">
            <v>150</v>
          </cell>
          <cell r="P197">
            <v>689.28</v>
          </cell>
        </row>
        <row r="197">
          <cell r="S197">
            <v>30.16</v>
          </cell>
        </row>
        <row r="197">
          <cell r="U197">
            <v>352.61</v>
          </cell>
        </row>
        <row r="198">
          <cell r="B198" t="str">
            <v>贺翌昂</v>
          </cell>
        </row>
        <row r="198">
          <cell r="E198" t="str">
            <v>2025-03-23</v>
          </cell>
        </row>
        <row r="198">
          <cell r="J198">
            <v>4308</v>
          </cell>
          <cell r="K198">
            <v>4308</v>
          </cell>
          <cell r="L198">
            <v>4308</v>
          </cell>
          <cell r="M198">
            <v>4308</v>
          </cell>
        </row>
        <row r="198">
          <cell r="O198">
            <v>150</v>
          </cell>
          <cell r="P198">
            <v>689.28</v>
          </cell>
        </row>
        <row r="198">
          <cell r="S198">
            <v>30.16</v>
          </cell>
        </row>
        <row r="198">
          <cell r="U198">
            <v>352.61</v>
          </cell>
        </row>
        <row r="199">
          <cell r="B199" t="str">
            <v>袁珊珊</v>
          </cell>
        </row>
        <row r="199">
          <cell r="E199" t="str">
            <v>2025-03-23</v>
          </cell>
        </row>
        <row r="199">
          <cell r="J199">
            <v>4308</v>
          </cell>
          <cell r="K199">
            <v>4308</v>
          </cell>
          <cell r="L199">
            <v>4308</v>
          </cell>
          <cell r="M199">
            <v>4308</v>
          </cell>
        </row>
        <row r="199">
          <cell r="O199">
            <v>150</v>
          </cell>
          <cell r="P199">
            <v>689.28</v>
          </cell>
        </row>
        <row r="199">
          <cell r="S199">
            <v>30.16</v>
          </cell>
        </row>
        <row r="199">
          <cell r="U199">
            <v>352.61</v>
          </cell>
        </row>
        <row r="200">
          <cell r="B200" t="str">
            <v>袁建平</v>
          </cell>
        </row>
        <row r="200">
          <cell r="E200" t="str">
            <v>2025-03-18</v>
          </cell>
        </row>
        <row r="200">
          <cell r="J200">
            <v>4308</v>
          </cell>
          <cell r="K200">
            <v>4308</v>
          </cell>
          <cell r="L200">
            <v>4308</v>
          </cell>
          <cell r="M200">
            <v>4308</v>
          </cell>
        </row>
        <row r="200">
          <cell r="O200">
            <v>150</v>
          </cell>
          <cell r="P200">
            <v>689.28</v>
          </cell>
        </row>
        <row r="200">
          <cell r="S200">
            <v>30.16</v>
          </cell>
        </row>
        <row r="200">
          <cell r="U200">
            <v>352.61</v>
          </cell>
        </row>
        <row r="201">
          <cell r="B201" t="str">
            <v>肖海燕</v>
          </cell>
        </row>
        <row r="201">
          <cell r="E201">
            <v>45814</v>
          </cell>
        </row>
        <row r="201">
          <cell r="J201">
            <v>4308</v>
          </cell>
          <cell r="K201">
            <v>4308</v>
          </cell>
          <cell r="L201">
            <v>4308</v>
          </cell>
          <cell r="M201">
            <v>4308</v>
          </cell>
        </row>
        <row r="201">
          <cell r="O201">
            <v>150</v>
          </cell>
          <cell r="P201">
            <v>0</v>
          </cell>
        </row>
        <row r="201">
          <cell r="S201">
            <v>0</v>
          </cell>
        </row>
        <row r="201">
          <cell r="U201">
            <v>0</v>
          </cell>
        </row>
        <row r="202">
          <cell r="B202" t="str">
            <v>颜俊杰</v>
          </cell>
        </row>
        <row r="202">
          <cell r="E202">
            <v>45805</v>
          </cell>
        </row>
        <row r="202">
          <cell r="J202">
            <v>4308</v>
          </cell>
          <cell r="K202">
            <v>4308</v>
          </cell>
          <cell r="L202">
            <v>4308</v>
          </cell>
          <cell r="M202">
            <v>4308</v>
          </cell>
        </row>
        <row r="202">
          <cell r="O202">
            <v>150</v>
          </cell>
          <cell r="P202">
            <v>689.28</v>
          </cell>
        </row>
        <row r="202">
          <cell r="S202">
            <v>30.16</v>
          </cell>
        </row>
        <row r="202">
          <cell r="U202">
            <v>352.61</v>
          </cell>
        </row>
        <row r="203">
          <cell r="E203">
            <v>184</v>
          </cell>
        </row>
        <row r="204">
          <cell r="E204">
            <v>0</v>
          </cell>
        </row>
        <row r="205">
          <cell r="O205">
            <v>1800</v>
          </cell>
          <cell r="P205">
            <v>7582.08</v>
          </cell>
          <cell r="Q205">
            <v>0</v>
          </cell>
          <cell r="R205">
            <v>0</v>
          </cell>
          <cell r="S205">
            <v>331.76</v>
          </cell>
          <cell r="T205">
            <v>0</v>
          </cell>
          <cell r="U205">
            <v>3878.71</v>
          </cell>
        </row>
        <row r="207">
          <cell r="B207" t="str">
            <v>周孝勇</v>
          </cell>
          <cell r="C207" t="str">
            <v>男</v>
          </cell>
          <cell r="D207" t="str">
            <v>421023198401035256</v>
          </cell>
          <cell r="E207">
            <v>45730</v>
          </cell>
        </row>
        <row r="207">
          <cell r="J207">
            <v>4308</v>
          </cell>
          <cell r="K207">
            <v>4308</v>
          </cell>
          <cell r="L207">
            <v>4308</v>
          </cell>
          <cell r="M207">
            <v>4308</v>
          </cell>
        </row>
        <row r="207">
          <cell r="O207">
            <v>150</v>
          </cell>
          <cell r="P207">
            <v>689.28</v>
          </cell>
        </row>
        <row r="207">
          <cell r="S207">
            <v>30.156</v>
          </cell>
        </row>
        <row r="207">
          <cell r="U207">
            <v>350.349</v>
          </cell>
        </row>
        <row r="208">
          <cell r="B208" t="str">
            <v>陈元庆</v>
          </cell>
          <cell r="C208" t="str">
            <v>男</v>
          </cell>
          <cell r="D208" t="str">
            <v>430221198301260033</v>
          </cell>
          <cell r="E208">
            <v>45696</v>
          </cell>
        </row>
        <row r="208">
          <cell r="J208">
            <v>4308</v>
          </cell>
          <cell r="K208">
            <v>4308</v>
          </cell>
          <cell r="L208">
            <v>4308</v>
          </cell>
          <cell r="M208">
            <v>4308</v>
          </cell>
        </row>
        <row r="208">
          <cell r="O208">
            <v>150</v>
          </cell>
          <cell r="P208">
            <v>689.28</v>
          </cell>
        </row>
        <row r="208">
          <cell r="S208">
            <v>30.156</v>
          </cell>
        </row>
        <row r="208">
          <cell r="U208">
            <v>350.349</v>
          </cell>
        </row>
        <row r="209">
          <cell r="B209" t="str">
            <v>唐相健</v>
          </cell>
          <cell r="C209" t="str">
            <v>男</v>
          </cell>
          <cell r="D209" t="str">
            <v>430225198012126511</v>
          </cell>
          <cell r="E209">
            <v>45817</v>
          </cell>
        </row>
        <row r="209">
          <cell r="J209">
            <v>4308</v>
          </cell>
          <cell r="K209">
            <v>4308</v>
          </cell>
          <cell r="L209">
            <v>4308</v>
          </cell>
          <cell r="M209">
            <v>4308</v>
          </cell>
        </row>
        <row r="209">
          <cell r="O209">
            <v>150</v>
          </cell>
          <cell r="P209">
            <v>689.28</v>
          </cell>
        </row>
        <row r="209">
          <cell r="S209">
            <v>30.156</v>
          </cell>
        </row>
        <row r="209">
          <cell r="U209">
            <v>350.349</v>
          </cell>
        </row>
        <row r="210">
          <cell r="E210">
            <v>187</v>
          </cell>
        </row>
        <row r="211">
          <cell r="E211">
            <v>0</v>
          </cell>
        </row>
        <row r="212">
          <cell r="O212">
            <v>450</v>
          </cell>
          <cell r="P212">
            <v>2067.84</v>
          </cell>
          <cell r="Q212">
            <v>0</v>
          </cell>
          <cell r="R212">
            <v>0</v>
          </cell>
          <cell r="S212">
            <v>90.468</v>
          </cell>
          <cell r="T212">
            <v>0</v>
          </cell>
          <cell r="U212">
            <v>1051.047</v>
          </cell>
        </row>
        <row r="214">
          <cell r="B214" t="str">
            <v>毛伟</v>
          </cell>
          <cell r="C214" t="str">
            <v>男</v>
          </cell>
          <cell r="D214" t="str">
            <v>432930196510231818</v>
          </cell>
          <cell r="E214">
            <v>42403</v>
          </cell>
        </row>
        <row r="214">
          <cell r="J214">
            <v>4308</v>
          </cell>
          <cell r="K214">
            <v>4308</v>
          </cell>
          <cell r="L214">
            <v>4308</v>
          </cell>
          <cell r="M214">
            <v>4308</v>
          </cell>
        </row>
        <row r="214">
          <cell r="O214">
            <v>60</v>
          </cell>
          <cell r="P214">
            <v>689.28</v>
          </cell>
        </row>
        <row r="214">
          <cell r="S214">
            <v>30.16</v>
          </cell>
        </row>
        <row r="214">
          <cell r="U214">
            <v>374.8</v>
          </cell>
        </row>
        <row r="215">
          <cell r="B215" t="str">
            <v>黄清梅</v>
          </cell>
          <cell r="C215" t="str">
            <v>男</v>
          </cell>
          <cell r="D215" t="str">
            <v>430221196712026824</v>
          </cell>
          <cell r="E215">
            <v>43191</v>
          </cell>
        </row>
        <row r="215">
          <cell r="O215">
            <v>60</v>
          </cell>
        </row>
        <row r="216">
          <cell r="B216" t="str">
            <v>蒋正林</v>
          </cell>
          <cell r="C216" t="str">
            <v>男</v>
          </cell>
          <cell r="D216" t="str">
            <v>430211196509183530</v>
          </cell>
          <cell r="E216">
            <v>43191</v>
          </cell>
        </row>
        <row r="216">
          <cell r="J216">
            <v>4308</v>
          </cell>
          <cell r="K216">
            <v>4308</v>
          </cell>
          <cell r="L216">
            <v>4308</v>
          </cell>
          <cell r="M216">
            <v>4308</v>
          </cell>
        </row>
        <row r="216">
          <cell r="O216">
            <v>60</v>
          </cell>
          <cell r="P216">
            <v>689.28</v>
          </cell>
        </row>
        <row r="216">
          <cell r="S216">
            <v>30.16</v>
          </cell>
        </row>
        <row r="216">
          <cell r="U216">
            <v>374.8</v>
          </cell>
        </row>
        <row r="217">
          <cell r="B217" t="str">
            <v>高贤勇</v>
          </cell>
          <cell r="C217" t="str">
            <v>男</v>
          </cell>
          <cell r="D217" t="str">
            <v>430203198208203015</v>
          </cell>
          <cell r="E217">
            <v>43641</v>
          </cell>
        </row>
        <row r="217">
          <cell r="J217">
            <v>4308</v>
          </cell>
          <cell r="K217">
            <v>4308</v>
          </cell>
          <cell r="L217">
            <v>4308</v>
          </cell>
          <cell r="M217">
            <v>4308</v>
          </cell>
        </row>
        <row r="217">
          <cell r="O217">
            <v>60</v>
          </cell>
          <cell r="P217">
            <v>689.28</v>
          </cell>
        </row>
        <row r="217">
          <cell r="S217">
            <v>30.16</v>
          </cell>
        </row>
        <row r="217">
          <cell r="U217">
            <v>374.8</v>
          </cell>
        </row>
        <row r="218">
          <cell r="B218" t="str">
            <v>张迪辉</v>
          </cell>
          <cell r="C218" t="str">
            <v>男</v>
          </cell>
          <cell r="D218" t="str">
            <v>430202197307261033</v>
          </cell>
          <cell r="E218">
            <v>43668</v>
          </cell>
        </row>
        <row r="218">
          <cell r="J218">
            <v>4308</v>
          </cell>
          <cell r="K218">
            <v>4308</v>
          </cell>
          <cell r="L218">
            <v>4308</v>
          </cell>
          <cell r="M218">
            <v>4308</v>
          </cell>
        </row>
        <row r="218">
          <cell r="O218">
            <v>60</v>
          </cell>
          <cell r="P218">
            <v>689.28</v>
          </cell>
        </row>
        <row r="218">
          <cell r="S218">
            <v>30.16</v>
          </cell>
        </row>
        <row r="218">
          <cell r="U218">
            <v>374.8</v>
          </cell>
        </row>
        <row r="219">
          <cell r="B219" t="str">
            <v>彭孜刚</v>
          </cell>
          <cell r="C219" t="str">
            <v>男</v>
          </cell>
          <cell r="D219" t="str">
            <v>430426198111044375</v>
          </cell>
          <cell r="E219">
            <v>43675</v>
          </cell>
        </row>
        <row r="219">
          <cell r="J219">
            <v>5485</v>
          </cell>
          <cell r="K219">
            <v>5485</v>
          </cell>
          <cell r="L219">
            <v>5485</v>
          </cell>
          <cell r="M219">
            <v>5485</v>
          </cell>
        </row>
        <row r="219">
          <cell r="O219">
            <v>60</v>
          </cell>
          <cell r="P219">
            <v>877.6</v>
          </cell>
        </row>
        <row r="219">
          <cell r="S219">
            <v>38.4</v>
          </cell>
        </row>
        <row r="219">
          <cell r="U219">
            <v>477.2</v>
          </cell>
        </row>
        <row r="220">
          <cell r="B220" t="str">
            <v>杨亮亮</v>
          </cell>
          <cell r="C220" t="str">
            <v>女</v>
          </cell>
          <cell r="D220" t="str">
            <v>430224198601162717</v>
          </cell>
          <cell r="E220">
            <v>43684</v>
          </cell>
        </row>
        <row r="220">
          <cell r="J220">
            <v>4479</v>
          </cell>
          <cell r="K220">
            <v>4479</v>
          </cell>
          <cell r="L220">
            <v>4479</v>
          </cell>
          <cell r="M220">
            <v>4479</v>
          </cell>
        </row>
        <row r="220">
          <cell r="O220">
            <v>60</v>
          </cell>
          <cell r="P220">
            <v>716.64</v>
          </cell>
        </row>
        <row r="220">
          <cell r="S220">
            <v>31.35</v>
          </cell>
        </row>
        <row r="220">
          <cell r="U220">
            <v>389.67</v>
          </cell>
        </row>
        <row r="221">
          <cell r="B221" t="str">
            <v>李慧玲</v>
          </cell>
          <cell r="C221" t="str">
            <v>男</v>
          </cell>
          <cell r="D221" t="str">
            <v>412927197803102641</v>
          </cell>
          <cell r="E221">
            <v>43685</v>
          </cell>
        </row>
        <row r="221">
          <cell r="J221">
            <v>4308</v>
          </cell>
          <cell r="K221">
            <v>4308</v>
          </cell>
          <cell r="L221">
            <v>4308</v>
          </cell>
          <cell r="M221">
            <v>4308</v>
          </cell>
        </row>
        <row r="221">
          <cell r="O221">
            <v>60</v>
          </cell>
          <cell r="P221">
            <v>689.28</v>
          </cell>
        </row>
        <row r="221">
          <cell r="S221">
            <v>30.16</v>
          </cell>
        </row>
        <row r="221">
          <cell r="U221">
            <v>374.8</v>
          </cell>
        </row>
        <row r="222">
          <cell r="B222" t="str">
            <v>刘明</v>
          </cell>
          <cell r="C222" t="str">
            <v>男</v>
          </cell>
          <cell r="D222" t="str">
            <v>430221198411125318</v>
          </cell>
          <cell r="E222">
            <v>43725</v>
          </cell>
        </row>
        <row r="222">
          <cell r="J222">
            <v>4311</v>
          </cell>
          <cell r="K222">
            <v>4311</v>
          </cell>
          <cell r="L222">
            <v>4311</v>
          </cell>
          <cell r="M222">
            <v>4311</v>
          </cell>
        </row>
        <row r="222">
          <cell r="O222">
            <v>60</v>
          </cell>
          <cell r="P222">
            <v>689.76</v>
          </cell>
        </row>
        <row r="222">
          <cell r="S222">
            <v>30.18</v>
          </cell>
        </row>
        <row r="222">
          <cell r="U222">
            <v>375.06</v>
          </cell>
        </row>
        <row r="223">
          <cell r="B223" t="str">
            <v>郭正军</v>
          </cell>
          <cell r="C223" t="str">
            <v>男</v>
          </cell>
          <cell r="D223" t="str">
            <v>43022119740226651X</v>
          </cell>
          <cell r="E223">
            <v>44306</v>
          </cell>
        </row>
        <row r="223">
          <cell r="J223">
            <v>4308</v>
          </cell>
          <cell r="K223">
            <v>4308</v>
          </cell>
          <cell r="L223">
            <v>4308</v>
          </cell>
          <cell r="M223">
            <v>4308</v>
          </cell>
        </row>
        <row r="223">
          <cell r="O223">
            <v>60</v>
          </cell>
          <cell r="P223">
            <v>689.28</v>
          </cell>
        </row>
        <row r="223">
          <cell r="S223">
            <v>30.16</v>
          </cell>
        </row>
        <row r="223">
          <cell r="U223">
            <v>374.8</v>
          </cell>
        </row>
        <row r="224">
          <cell r="B224" t="str">
            <v>麻志超</v>
          </cell>
          <cell r="C224" t="str">
            <v>女</v>
          </cell>
          <cell r="D224" t="str">
            <v>433124196808279056</v>
          </cell>
          <cell r="E224">
            <v>44621</v>
          </cell>
        </row>
        <row r="224">
          <cell r="J224">
            <v>5500</v>
          </cell>
          <cell r="K224">
            <v>5500</v>
          </cell>
          <cell r="L224">
            <v>5500</v>
          </cell>
          <cell r="M224">
            <v>5500</v>
          </cell>
        </row>
        <row r="224">
          <cell r="O224">
            <v>60</v>
          </cell>
          <cell r="P224">
            <v>880</v>
          </cell>
        </row>
        <row r="224">
          <cell r="S224">
            <v>38.5</v>
          </cell>
        </row>
        <row r="224">
          <cell r="U224">
            <v>478.5</v>
          </cell>
        </row>
        <row r="225">
          <cell r="B225" t="str">
            <v>王虎彪</v>
          </cell>
          <cell r="C225" t="str">
            <v>男</v>
          </cell>
          <cell r="D225" t="str">
            <v>430221197608157116</v>
          </cell>
          <cell r="E225">
            <v>44712</v>
          </cell>
        </row>
        <row r="225">
          <cell r="J225">
            <v>4308</v>
          </cell>
          <cell r="K225">
            <v>4308</v>
          </cell>
          <cell r="L225">
            <v>4308</v>
          </cell>
          <cell r="M225">
            <v>4308</v>
          </cell>
        </row>
        <row r="225">
          <cell r="O225">
            <v>60</v>
          </cell>
          <cell r="P225">
            <v>689.28</v>
          </cell>
        </row>
        <row r="225">
          <cell r="S225">
            <v>30.16</v>
          </cell>
        </row>
        <row r="225">
          <cell r="U225">
            <v>374.8</v>
          </cell>
        </row>
        <row r="226">
          <cell r="B226" t="str">
            <v>曹卫清</v>
          </cell>
          <cell r="C226" t="str">
            <v>女</v>
          </cell>
          <cell r="D226" t="str">
            <v>432321196507103234</v>
          </cell>
          <cell r="E226">
            <v>44741</v>
          </cell>
        </row>
        <row r="226">
          <cell r="J226">
            <v>4308</v>
          </cell>
          <cell r="K226">
            <v>4308</v>
          </cell>
          <cell r="L226">
            <v>4308</v>
          </cell>
          <cell r="M226">
            <v>4308</v>
          </cell>
        </row>
        <row r="226">
          <cell r="O226">
            <v>60</v>
          </cell>
          <cell r="P226">
            <v>689.28</v>
          </cell>
        </row>
        <row r="226">
          <cell r="S226">
            <v>30.16</v>
          </cell>
        </row>
        <row r="226">
          <cell r="U226">
            <v>374.8</v>
          </cell>
        </row>
        <row r="227">
          <cell r="B227" t="str">
            <v>王西明</v>
          </cell>
          <cell r="C227" t="str">
            <v>男</v>
          </cell>
          <cell r="D227" t="str">
            <v>430221197210013518</v>
          </cell>
          <cell r="E227">
            <v>44743</v>
          </cell>
        </row>
        <row r="227">
          <cell r="J227">
            <v>4308</v>
          </cell>
          <cell r="K227">
            <v>4308</v>
          </cell>
          <cell r="L227">
            <v>4308</v>
          </cell>
          <cell r="M227">
            <v>4308</v>
          </cell>
        </row>
        <row r="227">
          <cell r="O227">
            <v>60</v>
          </cell>
          <cell r="P227">
            <v>689.28</v>
          </cell>
        </row>
        <row r="227">
          <cell r="S227">
            <v>30.16</v>
          </cell>
        </row>
        <row r="227">
          <cell r="U227">
            <v>374.8</v>
          </cell>
        </row>
        <row r="228">
          <cell r="B228" t="str">
            <v>贺楚平</v>
          </cell>
          <cell r="C228" t="str">
            <v>男</v>
          </cell>
          <cell r="D228" t="str">
            <v>430124196509180694</v>
          </cell>
          <cell r="E228">
            <v>44753</v>
          </cell>
        </row>
        <row r="228">
          <cell r="J228">
            <v>4308</v>
          </cell>
          <cell r="K228">
            <v>4308</v>
          </cell>
          <cell r="L228">
            <v>4308</v>
          </cell>
          <cell r="M228">
            <v>4308</v>
          </cell>
        </row>
        <row r="228">
          <cell r="O228">
            <v>60</v>
          </cell>
          <cell r="P228">
            <v>689.28</v>
          </cell>
        </row>
        <row r="228">
          <cell r="S228">
            <v>30.16</v>
          </cell>
        </row>
        <row r="228">
          <cell r="U228">
            <v>374.8</v>
          </cell>
        </row>
        <row r="229">
          <cell r="B229" t="str">
            <v>戴立娟</v>
          </cell>
          <cell r="C229" t="str">
            <v>男</v>
          </cell>
          <cell r="D229" t="str">
            <v>520103197710200022</v>
          </cell>
          <cell r="E229">
            <v>44754</v>
          </cell>
        </row>
        <row r="229">
          <cell r="J229">
            <v>4308</v>
          </cell>
          <cell r="K229">
            <v>4308</v>
          </cell>
          <cell r="L229">
            <v>4308</v>
          </cell>
          <cell r="M229">
            <v>4308</v>
          </cell>
        </row>
        <row r="229">
          <cell r="O229">
            <v>60</v>
          </cell>
          <cell r="P229">
            <v>689.28</v>
          </cell>
        </row>
        <row r="229">
          <cell r="S229">
            <v>30.16</v>
          </cell>
        </row>
        <row r="229">
          <cell r="U229">
            <v>374.8</v>
          </cell>
        </row>
        <row r="230">
          <cell r="B230" t="str">
            <v>申喜华</v>
          </cell>
          <cell r="C230" t="str">
            <v>女</v>
          </cell>
          <cell r="D230" t="str">
            <v>52010219720421381X</v>
          </cell>
          <cell r="E230">
            <v>44760</v>
          </cell>
        </row>
        <row r="230">
          <cell r="J230">
            <v>4308</v>
          </cell>
          <cell r="K230">
            <v>4308</v>
          </cell>
          <cell r="L230">
            <v>4308</v>
          </cell>
          <cell r="M230">
            <v>4308</v>
          </cell>
        </row>
        <row r="230">
          <cell r="O230">
            <v>60</v>
          </cell>
          <cell r="P230">
            <v>689.28</v>
          </cell>
        </row>
        <row r="230">
          <cell r="S230">
            <v>30.16</v>
          </cell>
        </row>
        <row r="230">
          <cell r="U230">
            <v>374.8</v>
          </cell>
        </row>
        <row r="231">
          <cell r="B231" t="str">
            <v>李知洋</v>
          </cell>
          <cell r="C231" t="str">
            <v>男</v>
          </cell>
          <cell r="D231" t="str">
            <v>430204200005271014</v>
          </cell>
          <cell r="E231">
            <v>44760</v>
          </cell>
        </row>
        <row r="231">
          <cell r="J231">
            <v>4308</v>
          </cell>
          <cell r="K231">
            <v>4308</v>
          </cell>
          <cell r="L231">
            <v>4308</v>
          </cell>
          <cell r="M231">
            <v>4308</v>
          </cell>
        </row>
        <row r="231">
          <cell r="O231">
            <v>60</v>
          </cell>
          <cell r="P231">
            <v>689.28</v>
          </cell>
        </row>
        <row r="231">
          <cell r="S231">
            <v>30.16</v>
          </cell>
        </row>
        <row r="231">
          <cell r="U231">
            <v>374.8</v>
          </cell>
        </row>
        <row r="232">
          <cell r="B232" t="str">
            <v>肖春菊</v>
          </cell>
          <cell r="C232" t="str">
            <v>女</v>
          </cell>
          <cell r="D232" t="str">
            <v>430523198203022321</v>
          </cell>
          <cell r="E232">
            <v>44772</v>
          </cell>
        </row>
        <row r="232">
          <cell r="J232">
            <v>4308</v>
          </cell>
          <cell r="K232">
            <v>4308</v>
          </cell>
          <cell r="L232">
            <v>4308</v>
          </cell>
          <cell r="M232">
            <v>4308</v>
          </cell>
        </row>
        <row r="232">
          <cell r="O232">
            <v>60</v>
          </cell>
          <cell r="P232">
            <v>689.28</v>
          </cell>
        </row>
        <row r="232">
          <cell r="S232">
            <v>30.16</v>
          </cell>
        </row>
        <row r="232">
          <cell r="U232">
            <v>374.8</v>
          </cell>
        </row>
        <row r="233">
          <cell r="B233" t="str">
            <v>陈爱军</v>
          </cell>
          <cell r="C233" t="str">
            <v>男</v>
          </cell>
          <cell r="D233" t="str">
            <v>432621197509014113</v>
          </cell>
          <cell r="E233">
            <v>44772</v>
          </cell>
        </row>
        <row r="233">
          <cell r="J233">
            <v>4308</v>
          </cell>
          <cell r="K233">
            <v>4308</v>
          </cell>
          <cell r="L233">
            <v>4308</v>
          </cell>
          <cell r="M233">
            <v>4308</v>
          </cell>
        </row>
        <row r="233">
          <cell r="O233">
            <v>60</v>
          </cell>
          <cell r="P233">
            <v>689.28</v>
          </cell>
        </row>
        <row r="233">
          <cell r="S233">
            <v>30.16</v>
          </cell>
        </row>
        <row r="233">
          <cell r="U233">
            <v>374.8</v>
          </cell>
        </row>
        <row r="234">
          <cell r="B234" t="str">
            <v>彭光宏</v>
          </cell>
          <cell r="C234" t="str">
            <v>男</v>
          </cell>
          <cell r="D234" t="str">
            <v>432926197405151015</v>
          </cell>
          <cell r="E234">
            <v>44788</v>
          </cell>
        </row>
        <row r="234">
          <cell r="J234">
            <v>4308</v>
          </cell>
          <cell r="K234">
            <v>4308</v>
          </cell>
          <cell r="L234">
            <v>4308</v>
          </cell>
          <cell r="M234">
            <v>4308</v>
          </cell>
        </row>
        <row r="234">
          <cell r="O234">
            <v>60</v>
          </cell>
          <cell r="P234">
            <v>689.28</v>
          </cell>
        </row>
        <row r="234">
          <cell r="S234">
            <v>30.16</v>
          </cell>
        </row>
        <row r="234">
          <cell r="U234">
            <v>374.8</v>
          </cell>
        </row>
        <row r="235">
          <cell r="B235" t="str">
            <v>付雄</v>
          </cell>
          <cell r="C235" t="str">
            <v>男</v>
          </cell>
          <cell r="D235" t="str">
            <v>430211199010290410</v>
          </cell>
          <cell r="E235">
            <v>44805</v>
          </cell>
        </row>
        <row r="235">
          <cell r="J235">
            <v>4308</v>
          </cell>
          <cell r="K235">
            <v>4308</v>
          </cell>
          <cell r="L235">
            <v>4308</v>
          </cell>
          <cell r="M235">
            <v>4308</v>
          </cell>
        </row>
        <row r="235">
          <cell r="O235">
            <v>60</v>
          </cell>
          <cell r="P235">
            <v>689.28</v>
          </cell>
        </row>
        <row r="235">
          <cell r="S235">
            <v>30.16</v>
          </cell>
        </row>
        <row r="235">
          <cell r="U235">
            <v>374.8</v>
          </cell>
        </row>
        <row r="236">
          <cell r="B236" t="str">
            <v>李松辉</v>
          </cell>
          <cell r="C236" t="str">
            <v>男</v>
          </cell>
          <cell r="D236" t="str">
            <v>431322200408100673</v>
          </cell>
          <cell r="E236">
            <v>44805</v>
          </cell>
        </row>
        <row r="236">
          <cell r="J236">
            <v>4308</v>
          </cell>
          <cell r="K236">
            <v>4308</v>
          </cell>
          <cell r="L236">
            <v>4308</v>
          </cell>
          <cell r="M236">
            <v>4308</v>
          </cell>
        </row>
        <row r="236">
          <cell r="O236">
            <v>60</v>
          </cell>
          <cell r="P236">
            <v>689.28</v>
          </cell>
        </row>
        <row r="236">
          <cell r="S236">
            <v>30.16</v>
          </cell>
        </row>
        <row r="236">
          <cell r="U236">
            <v>374.8</v>
          </cell>
        </row>
        <row r="238">
          <cell r="E238">
            <v>207</v>
          </cell>
        </row>
        <row r="239">
          <cell r="E239">
            <v>0</v>
          </cell>
        </row>
        <row r="240">
          <cell r="O240">
            <v>1380</v>
          </cell>
          <cell r="P240">
            <v>15571.04</v>
          </cell>
          <cell r="Q240">
            <v>0</v>
          </cell>
          <cell r="R240">
            <v>0</v>
          </cell>
          <cell r="S240">
            <v>681.31</v>
          </cell>
          <cell r="T240">
            <v>0</v>
          </cell>
          <cell r="U240">
            <v>8466.83</v>
          </cell>
        </row>
        <row r="241">
          <cell r="B241" t="str">
            <v>合计</v>
          </cell>
        </row>
        <row r="241">
          <cell r="O241">
            <v>20730</v>
          </cell>
          <cell r="P241">
            <v>137418.94</v>
          </cell>
          <cell r="Q241">
            <v>0</v>
          </cell>
          <cell r="R241">
            <v>0</v>
          </cell>
          <cell r="S241">
            <v>6012.618</v>
          </cell>
          <cell r="T241">
            <v>0</v>
          </cell>
          <cell r="U241">
            <v>74428.257</v>
          </cell>
        </row>
        <row r="242">
          <cell r="S242" t="str">
            <v>劳务</v>
          </cell>
          <cell r="T242">
            <v>0</v>
          </cell>
        </row>
        <row r="246">
          <cell r="S246" t="str">
            <v>五险</v>
          </cell>
          <cell r="T246">
            <v>233598.773</v>
          </cell>
        </row>
        <row r="247">
          <cell r="S247" t="str">
            <v>公积金</v>
          </cell>
          <cell r="T247">
            <v>12303</v>
          </cell>
        </row>
        <row r="248">
          <cell r="T248">
            <v>245901.773</v>
          </cell>
        </row>
        <row r="250">
          <cell r="R250">
            <v>1</v>
          </cell>
          <cell r="S250" t="str">
            <v>鑫起</v>
          </cell>
          <cell r="T250">
            <v>27271.6</v>
          </cell>
          <cell r="U250">
            <v>1380</v>
          </cell>
        </row>
        <row r="251">
          <cell r="B251" t="str">
            <v>工资表208人</v>
          </cell>
        </row>
        <row r="251">
          <cell r="R251">
            <v>2</v>
          </cell>
          <cell r="S251" t="str">
            <v>诚展-湖南</v>
          </cell>
          <cell r="T251">
            <v>51505.5</v>
          </cell>
          <cell r="U251">
            <v>6750</v>
          </cell>
        </row>
        <row r="252">
          <cell r="R252">
            <v>3</v>
          </cell>
          <cell r="S252" t="str">
            <v>诚展-深圳</v>
          </cell>
          <cell r="T252">
            <v>0</v>
          </cell>
          <cell r="U252">
            <v>0</v>
          </cell>
        </row>
        <row r="253">
          <cell r="B253" t="str">
            <v>在职花名册</v>
          </cell>
        </row>
        <row r="253">
          <cell r="R253">
            <v>4</v>
          </cell>
          <cell r="S253" t="str">
            <v>思泉</v>
          </cell>
          <cell r="T253">
            <v>40333.6</v>
          </cell>
          <cell r="U253">
            <v>5700</v>
          </cell>
        </row>
        <row r="254">
          <cell r="G254" t="str">
            <v>25.7.11</v>
          </cell>
          <cell r="H254" t="str">
            <v>工资表中有社保中无</v>
          </cell>
        </row>
        <row r="254">
          <cell r="R254">
            <v>5</v>
          </cell>
          <cell r="S254" t="str">
            <v>东方</v>
          </cell>
          <cell r="T254">
            <v>3364.443</v>
          </cell>
          <cell r="U254">
            <v>450</v>
          </cell>
        </row>
        <row r="255">
          <cell r="H255" t="str">
            <v>谢宗伏</v>
          </cell>
        </row>
        <row r="255">
          <cell r="R255">
            <v>6</v>
          </cell>
          <cell r="S255" t="str">
            <v>德顺</v>
          </cell>
          <cell r="T255">
            <v>12516.27</v>
          </cell>
          <cell r="U255">
            <v>1800</v>
          </cell>
        </row>
        <row r="256">
          <cell r="D256" t="str">
            <v>李开阳本月没有重复</v>
          </cell>
        </row>
        <row r="256">
          <cell r="H256" t="str">
            <v>易任红</v>
          </cell>
        </row>
        <row r="256">
          <cell r="R256">
            <v>7</v>
          </cell>
          <cell r="S256" t="str">
            <v>宏顺</v>
          </cell>
          <cell r="T256">
            <v>26316.75</v>
          </cell>
          <cell r="U256">
            <v>4650</v>
          </cell>
        </row>
        <row r="257">
          <cell r="B257">
            <v>207</v>
          </cell>
        </row>
        <row r="257">
          <cell r="D257" t="str">
            <v>李开阳退休返聘诚展交商业工伤</v>
          </cell>
        </row>
        <row r="257">
          <cell r="H257" t="str">
            <v>赵平</v>
          </cell>
        </row>
        <row r="257">
          <cell r="S257" t="str">
            <v>公司</v>
          </cell>
        </row>
        <row r="258">
          <cell r="B258">
            <v>2</v>
          </cell>
        </row>
        <row r="258">
          <cell r="D258" t="str">
            <v>曾强、陈纪龙社保中有工资无此2人</v>
          </cell>
        </row>
        <row r="259">
          <cell r="B259">
            <v>3</v>
          </cell>
        </row>
        <row r="259">
          <cell r="D259" t="str">
            <v>社保不含工资表中销售1人赵平</v>
          </cell>
        </row>
        <row r="259">
          <cell r="H259" t="str">
            <v>李子祥</v>
          </cell>
          <cell r="I259" t="str">
            <v>工资不核算</v>
          </cell>
        </row>
        <row r="259">
          <cell r="S259" t="str">
            <v>合计</v>
          </cell>
          <cell r="T259">
            <v>161308.163</v>
          </cell>
          <cell r="U259">
            <v>20730</v>
          </cell>
        </row>
        <row r="261">
          <cell r="B261">
            <v>208</v>
          </cell>
        </row>
        <row r="261">
          <cell r="D261" t="str">
            <v>208人-无工资2+不含3</v>
          </cell>
        </row>
        <row r="261">
          <cell r="F261" t="str">
            <v>25.7.11</v>
          </cell>
        </row>
        <row r="264">
          <cell r="D264" t="str">
            <v>431224200709140254</v>
          </cell>
          <cell r="E264">
            <v>45813</v>
          </cell>
        </row>
        <row r="264">
          <cell r="O264">
            <v>150</v>
          </cell>
        </row>
        <row r="265">
          <cell r="C265" t="str">
            <v>男</v>
          </cell>
          <cell r="D265" t="str">
            <v>430221199411097112</v>
          </cell>
          <cell r="E265">
            <v>45775</v>
          </cell>
        </row>
        <row r="265">
          <cell r="J265">
            <v>4308</v>
          </cell>
          <cell r="K265">
            <v>4308</v>
          </cell>
          <cell r="L265">
            <v>4027</v>
          </cell>
          <cell r="M265">
            <v>4308</v>
          </cell>
        </row>
        <row r="265">
          <cell r="O265">
            <v>150</v>
          </cell>
          <cell r="P265">
            <v>689.28</v>
          </cell>
        </row>
        <row r="265">
          <cell r="S265">
            <v>30.16</v>
          </cell>
        </row>
        <row r="265">
          <cell r="U265">
            <v>350.35</v>
          </cell>
        </row>
        <row r="266">
          <cell r="B266" t="str">
            <v>刘志豪</v>
          </cell>
          <cell r="C266" t="str">
            <v>男</v>
          </cell>
          <cell r="D266" t="str">
            <v>2025-05-26</v>
          </cell>
        </row>
        <row r="266">
          <cell r="O266">
            <v>150</v>
          </cell>
        </row>
        <row r="268">
          <cell r="C268" t="str">
            <v>男</v>
          </cell>
          <cell r="D268" t="str">
            <v>430425197404230760</v>
          </cell>
          <cell r="E268">
            <v>44803</v>
          </cell>
        </row>
        <row r="268">
          <cell r="J268">
            <v>4308</v>
          </cell>
          <cell r="K268">
            <v>4308</v>
          </cell>
          <cell r="L268">
            <v>4308</v>
          </cell>
          <cell r="M268">
            <v>4308</v>
          </cell>
        </row>
        <row r="268">
          <cell r="O268">
            <v>60</v>
          </cell>
          <cell r="P268">
            <v>689.28</v>
          </cell>
        </row>
        <row r="268">
          <cell r="S268">
            <v>30.16</v>
          </cell>
        </row>
        <row r="268">
          <cell r="U268">
            <v>374.8</v>
          </cell>
        </row>
      </sheetData>
      <sheetData sheetId="10" refreshError="1">
        <row r="4">
          <cell r="B4" t="str">
            <v>职工姓名</v>
          </cell>
        </row>
        <row r="5">
          <cell r="K5" t="str">
            <v>单位当月应缴额</v>
          </cell>
        </row>
        <row r="6">
          <cell r="B6" t="str">
            <v>曹蜜</v>
          </cell>
        </row>
        <row r="6">
          <cell r="K6">
            <v>525</v>
          </cell>
        </row>
        <row r="7">
          <cell r="B7" t="str">
            <v>卢中华</v>
          </cell>
        </row>
        <row r="7">
          <cell r="K7">
            <v>650</v>
          </cell>
        </row>
        <row r="8">
          <cell r="B8" t="str">
            <v>曾琼</v>
          </cell>
        </row>
        <row r="8">
          <cell r="K8">
            <v>350</v>
          </cell>
        </row>
        <row r="9">
          <cell r="B9" t="str">
            <v>马英</v>
          </cell>
        </row>
        <row r="9">
          <cell r="K9">
            <v>371</v>
          </cell>
        </row>
        <row r="10">
          <cell r="B10" t="str">
            <v>刘心</v>
          </cell>
        </row>
        <row r="10">
          <cell r="K10">
            <v>310</v>
          </cell>
        </row>
        <row r="11">
          <cell r="B11" t="str">
            <v>易兰</v>
          </cell>
        </row>
        <row r="11">
          <cell r="K11">
            <v>275</v>
          </cell>
        </row>
        <row r="12">
          <cell r="B12" t="str">
            <v>张海波</v>
          </cell>
        </row>
        <row r="12">
          <cell r="K12">
            <v>425</v>
          </cell>
        </row>
        <row r="13">
          <cell r="B13" t="str">
            <v>彭健</v>
          </cell>
        </row>
        <row r="13">
          <cell r="K13">
            <v>205</v>
          </cell>
        </row>
        <row r="14">
          <cell r="B14" t="str">
            <v>罗鹏</v>
          </cell>
        </row>
        <row r="14">
          <cell r="K14">
            <v>263</v>
          </cell>
        </row>
        <row r="15">
          <cell r="B15" t="str">
            <v>胡荣华</v>
          </cell>
        </row>
        <row r="15">
          <cell r="K15">
            <v>238</v>
          </cell>
        </row>
        <row r="16">
          <cell r="B16" t="str">
            <v>贺王瑜</v>
          </cell>
        </row>
        <row r="16">
          <cell r="K16">
            <v>226</v>
          </cell>
        </row>
        <row r="17">
          <cell r="B17" t="str">
            <v>何胜春</v>
          </cell>
        </row>
        <row r="17">
          <cell r="K17">
            <v>317</v>
          </cell>
        </row>
        <row r="18">
          <cell r="B18" t="str">
            <v>刘志平</v>
          </cell>
        </row>
        <row r="18">
          <cell r="K18">
            <v>251</v>
          </cell>
        </row>
        <row r="19">
          <cell r="B19" t="str">
            <v>文洪亮</v>
          </cell>
        </row>
        <row r="19">
          <cell r="K19">
            <v>203</v>
          </cell>
        </row>
        <row r="20">
          <cell r="B20" t="str">
            <v>刘孝其</v>
          </cell>
        </row>
        <row r="20">
          <cell r="K20">
            <v>241</v>
          </cell>
        </row>
        <row r="21">
          <cell r="B21" t="str">
            <v>冉景斌</v>
          </cell>
        </row>
        <row r="21">
          <cell r="K21">
            <v>219</v>
          </cell>
        </row>
        <row r="22">
          <cell r="B22" t="str">
            <v>霍海涛</v>
          </cell>
        </row>
        <row r="22">
          <cell r="K22">
            <v>287</v>
          </cell>
        </row>
        <row r="23">
          <cell r="B23" t="str">
            <v>殷胜</v>
          </cell>
        </row>
        <row r="23">
          <cell r="K23">
            <v>205</v>
          </cell>
        </row>
        <row r="24">
          <cell r="B24" t="str">
            <v>赵新辉</v>
          </cell>
        </row>
        <row r="24">
          <cell r="K24">
            <v>215</v>
          </cell>
        </row>
        <row r="25">
          <cell r="B25" t="str">
            <v>李亦斌</v>
          </cell>
        </row>
        <row r="25">
          <cell r="K25">
            <v>227</v>
          </cell>
        </row>
        <row r="26">
          <cell r="B26" t="str">
            <v>刘辉兵</v>
          </cell>
        </row>
        <row r="26">
          <cell r="K26">
            <v>228</v>
          </cell>
        </row>
        <row r="27">
          <cell r="B27" t="str">
            <v>邓日顺</v>
          </cell>
        </row>
        <row r="27">
          <cell r="K27">
            <v>223</v>
          </cell>
        </row>
        <row r="28">
          <cell r="B28" t="str">
            <v>苏超</v>
          </cell>
        </row>
        <row r="28">
          <cell r="K28">
            <v>250</v>
          </cell>
        </row>
        <row r="29">
          <cell r="B29" t="str">
            <v>林虎</v>
          </cell>
        </row>
        <row r="29">
          <cell r="K29">
            <v>218</v>
          </cell>
        </row>
        <row r="30">
          <cell r="B30" t="str">
            <v>吴国秋</v>
          </cell>
        </row>
        <row r="30">
          <cell r="K30">
            <v>184</v>
          </cell>
        </row>
        <row r="31">
          <cell r="B31" t="str">
            <v>齐承平</v>
          </cell>
        </row>
        <row r="31">
          <cell r="K31">
            <v>240</v>
          </cell>
        </row>
        <row r="32">
          <cell r="B32" t="str">
            <v>范文榜</v>
          </cell>
        </row>
        <row r="32">
          <cell r="K32">
            <v>284</v>
          </cell>
        </row>
        <row r="33">
          <cell r="B33" t="str">
            <v>吴陈</v>
          </cell>
        </row>
        <row r="33">
          <cell r="K33">
            <v>228</v>
          </cell>
        </row>
        <row r="34">
          <cell r="B34" t="str">
            <v>雍期望</v>
          </cell>
        </row>
        <row r="34">
          <cell r="K34">
            <v>258</v>
          </cell>
        </row>
        <row r="35">
          <cell r="B35" t="str">
            <v>张周</v>
          </cell>
        </row>
        <row r="35">
          <cell r="K35">
            <v>316</v>
          </cell>
        </row>
        <row r="36">
          <cell r="B36" t="str">
            <v>邹文祥</v>
          </cell>
        </row>
        <row r="36">
          <cell r="K36">
            <v>309</v>
          </cell>
        </row>
        <row r="37">
          <cell r="B37" t="str">
            <v>罗亚南</v>
          </cell>
        </row>
        <row r="37">
          <cell r="K37">
            <v>279</v>
          </cell>
        </row>
        <row r="38">
          <cell r="B38" t="str">
            <v>赵五祥</v>
          </cell>
        </row>
        <row r="38">
          <cell r="K38">
            <v>325</v>
          </cell>
        </row>
        <row r="39">
          <cell r="B39" t="str">
            <v>肖玲</v>
          </cell>
        </row>
        <row r="39">
          <cell r="K39">
            <v>230</v>
          </cell>
        </row>
        <row r="40">
          <cell r="B40" t="str">
            <v>刘文强</v>
          </cell>
        </row>
        <row r="40">
          <cell r="K40">
            <v>222</v>
          </cell>
        </row>
        <row r="41">
          <cell r="B41" t="str">
            <v>刘谦</v>
          </cell>
        </row>
        <row r="41">
          <cell r="K41">
            <v>222</v>
          </cell>
        </row>
        <row r="42">
          <cell r="B42" t="str">
            <v>谭刚</v>
          </cell>
        </row>
        <row r="42">
          <cell r="K42">
            <v>291</v>
          </cell>
        </row>
        <row r="43">
          <cell r="B43" t="str">
            <v>邹明旺</v>
          </cell>
        </row>
        <row r="43">
          <cell r="K43">
            <v>305</v>
          </cell>
        </row>
        <row r="44">
          <cell r="B44" t="str">
            <v>左昌福</v>
          </cell>
        </row>
        <row r="44">
          <cell r="K44">
            <v>211</v>
          </cell>
        </row>
        <row r="45">
          <cell r="B45" t="str">
            <v>欧响亮</v>
          </cell>
        </row>
        <row r="45">
          <cell r="K45">
            <v>218</v>
          </cell>
        </row>
        <row r="46">
          <cell r="B46" t="str">
            <v>伍赤诚</v>
          </cell>
        </row>
        <row r="46">
          <cell r="K46">
            <v>219</v>
          </cell>
        </row>
        <row r="47">
          <cell r="B47" t="str">
            <v>刘文向</v>
          </cell>
        </row>
        <row r="47">
          <cell r="K47">
            <v>290</v>
          </cell>
        </row>
        <row r="48">
          <cell r="B48" t="str">
            <v>李晶</v>
          </cell>
        </row>
        <row r="48">
          <cell r="K48">
            <v>255</v>
          </cell>
        </row>
        <row r="49">
          <cell r="B49" t="str">
            <v>陈子豪</v>
          </cell>
        </row>
        <row r="49">
          <cell r="K49">
            <v>290</v>
          </cell>
        </row>
        <row r="50">
          <cell r="B50" t="str">
            <v>肖燕丹</v>
          </cell>
        </row>
        <row r="50">
          <cell r="K50">
            <v>205</v>
          </cell>
        </row>
        <row r="51">
          <cell r="B51" t="str">
            <v>合计</v>
          </cell>
        </row>
        <row r="51">
          <cell r="K51">
            <v>12303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一线员工"/>
      <sheetName val="销售人员"/>
      <sheetName val="临时用工"/>
      <sheetName val="单个工资"/>
    </sheetNames>
    <sheetDataSet>
      <sheetData sheetId="0"/>
      <sheetData sheetId="1"/>
      <sheetData sheetId="2">
        <row r="1">
          <cell r="C1">
            <v>1</v>
          </cell>
        </row>
        <row r="1">
          <cell r="BH1">
            <v>58</v>
          </cell>
        </row>
        <row r="3">
          <cell r="C3" t="str">
            <v>姓名</v>
          </cell>
        </row>
        <row r="4">
          <cell r="BH4" t="str">
            <v>身份证号码</v>
          </cell>
        </row>
        <row r="5">
          <cell r="C5" t="str">
            <v>肖玲</v>
          </cell>
        </row>
        <row r="5">
          <cell r="BH5" t="str">
            <v>431123199108060024</v>
          </cell>
        </row>
        <row r="6">
          <cell r="C6" t="str">
            <v>赵五祥</v>
          </cell>
        </row>
        <row r="6">
          <cell r="BH6" t="str">
            <v>43252419910529545X</v>
          </cell>
        </row>
        <row r="7">
          <cell r="C7" t="str">
            <v>文洪亮</v>
          </cell>
        </row>
        <row r="7">
          <cell r="BH7" t="str">
            <v>430221197911288119</v>
          </cell>
        </row>
        <row r="8">
          <cell r="C8" t="str">
            <v>李松辉</v>
          </cell>
        </row>
        <row r="8">
          <cell r="BH8" t="str">
            <v>431322200408100673</v>
          </cell>
        </row>
        <row r="9">
          <cell r="C9" t="str">
            <v>黄龙</v>
          </cell>
        </row>
        <row r="9">
          <cell r="BH9" t="str">
            <v>430304199809301776</v>
          </cell>
        </row>
        <row r="10">
          <cell r="C10" t="str">
            <v>盛鹏威</v>
          </cell>
        </row>
        <row r="10">
          <cell r="BH10" t="str">
            <v>430103200607111538</v>
          </cell>
        </row>
        <row r="11">
          <cell r="C11" t="str">
            <v>谭建文</v>
          </cell>
        </row>
        <row r="11">
          <cell r="BH11" t="str">
            <v>430102198410025513</v>
          </cell>
        </row>
        <row r="12">
          <cell r="C12" t="str">
            <v>赵平</v>
          </cell>
        </row>
        <row r="12">
          <cell r="BH12" t="str">
            <v>432524198810305436</v>
          </cell>
        </row>
        <row r="13">
          <cell r="C13" t="str">
            <v>合计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作表名称"/>
      <sheetName val="按姓名查询"/>
      <sheetName val="按姓名汇总"/>
      <sheetName val="按部门汇总"/>
      <sheetName val="按员工单位汇总"/>
      <sheetName val="1月工资"/>
      <sheetName val="2月工资"/>
      <sheetName val="3月工资"/>
      <sheetName val="4月工资"/>
      <sheetName val="5月工资"/>
      <sheetName val="6月工资"/>
      <sheetName val="7月工资"/>
      <sheetName val="1月劳务公司"/>
      <sheetName val="2月劳务公司"/>
      <sheetName val="3月劳务公司"/>
      <sheetName val="4月劳务公司"/>
      <sheetName val="5月劳务公司"/>
      <sheetName val="6月劳务公司"/>
      <sheetName val="7月劳务公司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C1" t="str">
            <v>姓名</v>
          </cell>
        </row>
        <row r="3">
          <cell r="C3" t="str">
            <v>李开阳</v>
          </cell>
        </row>
        <row r="4">
          <cell r="C4" t="str">
            <v>刘心</v>
          </cell>
        </row>
        <row r="5">
          <cell r="C5" t="str">
            <v>易兰</v>
          </cell>
        </row>
        <row r="6">
          <cell r="C6" t="str">
            <v>曾琼</v>
          </cell>
        </row>
        <row r="7">
          <cell r="C7" t="str">
            <v>陈子豪</v>
          </cell>
        </row>
        <row r="8">
          <cell r="C8" t="str">
            <v>刘文向</v>
          </cell>
        </row>
        <row r="9">
          <cell r="C9" t="str">
            <v>李晶</v>
          </cell>
        </row>
        <row r="10">
          <cell r="C10" t="str">
            <v>谭丽平</v>
          </cell>
        </row>
        <row r="11">
          <cell r="C11" t="str">
            <v>何胜春</v>
          </cell>
        </row>
        <row r="12">
          <cell r="C12" t="str">
            <v>马英</v>
          </cell>
        </row>
        <row r="13">
          <cell r="C13" t="str">
            <v>卢中华</v>
          </cell>
        </row>
        <row r="14">
          <cell r="C14" t="str">
            <v>伍赤诚</v>
          </cell>
        </row>
        <row r="15">
          <cell r="C15" t="str">
            <v>张海波</v>
          </cell>
        </row>
        <row r="16">
          <cell r="C16" t="str">
            <v>曹蜜</v>
          </cell>
        </row>
        <row r="17">
          <cell r="C17" t="str">
            <v>贺王瑜</v>
          </cell>
        </row>
        <row r="18">
          <cell r="C18" t="str">
            <v>赵新辉</v>
          </cell>
        </row>
        <row r="19">
          <cell r="C19" t="str">
            <v>肖燕丹</v>
          </cell>
        </row>
        <row r="20">
          <cell r="C20" t="str">
            <v>范文榜</v>
          </cell>
        </row>
        <row r="21">
          <cell r="C21" t="str">
            <v>肖玲</v>
          </cell>
        </row>
        <row r="22">
          <cell r="C22" t="str">
            <v>赵五祥</v>
          </cell>
        </row>
        <row r="23">
          <cell r="C23" t="str">
            <v>文洪亮</v>
          </cell>
        </row>
        <row r="24">
          <cell r="C24" t="str">
            <v>赵平</v>
          </cell>
        </row>
        <row r="25">
          <cell r="C25" t="str">
            <v>李松辉</v>
          </cell>
        </row>
        <row r="26">
          <cell r="C26" t="str">
            <v>黄龙</v>
          </cell>
        </row>
        <row r="27">
          <cell r="C27" t="str">
            <v>谭建文</v>
          </cell>
        </row>
        <row r="28">
          <cell r="C28" t="str">
            <v>盛鹏威</v>
          </cell>
        </row>
        <row r="29">
          <cell r="C29" t="str">
            <v>高贤勇</v>
          </cell>
        </row>
        <row r="30">
          <cell r="C30" t="str">
            <v>贺楚平</v>
          </cell>
        </row>
        <row r="31">
          <cell r="C31" t="str">
            <v>殷胜</v>
          </cell>
        </row>
        <row r="32">
          <cell r="C32" t="str">
            <v>齐承平</v>
          </cell>
        </row>
        <row r="33">
          <cell r="C33" t="str">
            <v>何柒林</v>
          </cell>
        </row>
        <row r="34">
          <cell r="C34" t="str">
            <v>彭健</v>
          </cell>
        </row>
        <row r="35">
          <cell r="C35" t="str">
            <v>王虎彪</v>
          </cell>
        </row>
        <row r="36">
          <cell r="C36" t="str">
            <v>麻志超</v>
          </cell>
        </row>
        <row r="37">
          <cell r="C37" t="str">
            <v>吴国秋</v>
          </cell>
        </row>
        <row r="38">
          <cell r="C38" t="str">
            <v>张迪辉</v>
          </cell>
        </row>
        <row r="39">
          <cell r="C39" t="str">
            <v>李慧玲</v>
          </cell>
        </row>
        <row r="40">
          <cell r="C40" t="str">
            <v>毛伟</v>
          </cell>
        </row>
        <row r="41">
          <cell r="C41" t="str">
            <v>蒋正林</v>
          </cell>
        </row>
        <row r="42">
          <cell r="C42" t="str">
            <v>左昌福</v>
          </cell>
        </row>
        <row r="43">
          <cell r="C43" t="str">
            <v>冉景斌</v>
          </cell>
        </row>
        <row r="44">
          <cell r="C44" t="str">
            <v>郭正军</v>
          </cell>
        </row>
        <row r="45">
          <cell r="C45" t="str">
            <v>王西明</v>
          </cell>
        </row>
        <row r="46">
          <cell r="C46" t="str">
            <v>申喜华</v>
          </cell>
        </row>
        <row r="47">
          <cell r="C47" t="str">
            <v>戴立娟</v>
          </cell>
        </row>
        <row r="48">
          <cell r="C48" t="str">
            <v>陈爱军</v>
          </cell>
        </row>
        <row r="49">
          <cell r="C49" t="str">
            <v>肖春菊</v>
          </cell>
        </row>
        <row r="50">
          <cell r="C50" t="str">
            <v>卢舟晖</v>
          </cell>
        </row>
        <row r="51">
          <cell r="C51" t="str">
            <v>罗亚南</v>
          </cell>
        </row>
        <row r="52">
          <cell r="C52" t="str">
            <v>杨亮亮</v>
          </cell>
        </row>
        <row r="53">
          <cell r="C53" t="str">
            <v>吴陈</v>
          </cell>
        </row>
        <row r="54">
          <cell r="C54" t="str">
            <v>苏超</v>
          </cell>
        </row>
        <row r="55">
          <cell r="C55" t="str">
            <v>易任红</v>
          </cell>
        </row>
        <row r="56">
          <cell r="C56" t="str">
            <v>欧响亮</v>
          </cell>
        </row>
        <row r="57">
          <cell r="C57" t="str">
            <v>刘明</v>
          </cell>
        </row>
        <row r="58">
          <cell r="C58" t="str">
            <v>胡荣华</v>
          </cell>
        </row>
        <row r="59">
          <cell r="C59" t="str">
            <v>刘文强</v>
          </cell>
        </row>
        <row r="60">
          <cell r="C60" t="str">
            <v>刘谦</v>
          </cell>
        </row>
        <row r="61">
          <cell r="C61" t="str">
            <v>邓日顺</v>
          </cell>
        </row>
        <row r="62">
          <cell r="C62" t="str">
            <v>李亦斌</v>
          </cell>
        </row>
        <row r="63">
          <cell r="C63" t="str">
            <v>刘孝其</v>
          </cell>
        </row>
        <row r="64">
          <cell r="C64" t="str">
            <v>罗鹏</v>
          </cell>
        </row>
        <row r="65">
          <cell r="C65" t="str">
            <v>曹卫清</v>
          </cell>
        </row>
        <row r="66">
          <cell r="C66" t="str">
            <v>李知洋</v>
          </cell>
        </row>
        <row r="67">
          <cell r="C67" t="str">
            <v>林虎</v>
          </cell>
        </row>
        <row r="68">
          <cell r="C68" t="str">
            <v>雍期望</v>
          </cell>
        </row>
        <row r="69">
          <cell r="C69" t="str">
            <v>邹文祥</v>
          </cell>
        </row>
        <row r="70">
          <cell r="C70" t="str">
            <v>张周</v>
          </cell>
        </row>
        <row r="71">
          <cell r="C71" t="str">
            <v>霍海涛</v>
          </cell>
        </row>
        <row r="72">
          <cell r="C72" t="str">
            <v>谭刚</v>
          </cell>
        </row>
        <row r="73">
          <cell r="C73" t="str">
            <v>伍志强</v>
          </cell>
        </row>
        <row r="74">
          <cell r="C74" t="str">
            <v>邹明旺</v>
          </cell>
        </row>
        <row r="75">
          <cell r="C75" t="str">
            <v>彭孜刚</v>
          </cell>
        </row>
        <row r="76">
          <cell r="C76" t="str">
            <v>刘志平</v>
          </cell>
        </row>
        <row r="77">
          <cell r="C77" t="str">
            <v>刘辉兵</v>
          </cell>
        </row>
        <row r="78">
          <cell r="C78" t="str">
            <v>吴朗</v>
          </cell>
        </row>
        <row r="79">
          <cell r="C79" t="str">
            <v>彭光宏</v>
          </cell>
        </row>
        <row r="80">
          <cell r="C80" t="str">
            <v>付雄</v>
          </cell>
        </row>
        <row r="81">
          <cell r="C81" t="str">
            <v>黄清梅</v>
          </cell>
        </row>
        <row r="82">
          <cell r="C82" t="str">
            <v>王锋卡</v>
          </cell>
        </row>
        <row r="83">
          <cell r="C83" t="str">
            <v>曾李文</v>
          </cell>
        </row>
        <row r="84">
          <cell r="C84" t="str">
            <v>邹彬彬</v>
          </cell>
        </row>
        <row r="85">
          <cell r="C85" t="str">
            <v>高万</v>
          </cell>
        </row>
        <row r="86">
          <cell r="C86" t="str">
            <v>郭佳</v>
          </cell>
        </row>
        <row r="87">
          <cell r="C87" t="str">
            <v>罗冰</v>
          </cell>
        </row>
        <row r="88">
          <cell r="C88" t="str">
            <v>曾强</v>
          </cell>
        </row>
        <row r="89">
          <cell r="C89" t="str">
            <v>罗熠鹏</v>
          </cell>
        </row>
        <row r="90">
          <cell r="C90" t="str">
            <v>王明</v>
          </cell>
        </row>
        <row r="91">
          <cell r="C91" t="str">
            <v>陈元庆</v>
          </cell>
        </row>
        <row r="92">
          <cell r="C92" t="str">
            <v>马凤</v>
          </cell>
        </row>
        <row r="93">
          <cell r="C93" t="str">
            <v>袁建平</v>
          </cell>
        </row>
        <row r="94">
          <cell r="C94" t="str">
            <v>袁珊珊</v>
          </cell>
        </row>
        <row r="95">
          <cell r="C95" t="str">
            <v>罗铁</v>
          </cell>
        </row>
        <row r="96">
          <cell r="C96" t="str">
            <v>彭洪准</v>
          </cell>
        </row>
        <row r="97">
          <cell r="C97" t="str">
            <v>刘军玲</v>
          </cell>
        </row>
        <row r="98">
          <cell r="C98" t="str">
            <v>何杰</v>
          </cell>
        </row>
        <row r="99">
          <cell r="C99" t="str">
            <v>张超锋</v>
          </cell>
        </row>
        <row r="100">
          <cell r="C100" t="str">
            <v>殷耀华</v>
          </cell>
        </row>
        <row r="101">
          <cell r="C101" t="str">
            <v>李春华</v>
          </cell>
        </row>
        <row r="102">
          <cell r="C102" t="str">
            <v>史双宇</v>
          </cell>
        </row>
        <row r="103">
          <cell r="C103" t="str">
            <v>谢桂华</v>
          </cell>
        </row>
        <row r="104">
          <cell r="C104" t="str">
            <v>董婧雯</v>
          </cell>
        </row>
        <row r="105">
          <cell r="C105" t="str">
            <v>张忠宝</v>
          </cell>
        </row>
        <row r="106">
          <cell r="C106" t="str">
            <v>刘湘宇</v>
          </cell>
        </row>
        <row r="107">
          <cell r="C107" t="str">
            <v>李力争</v>
          </cell>
        </row>
        <row r="108">
          <cell r="C108" t="str">
            <v>唐亮</v>
          </cell>
        </row>
        <row r="109">
          <cell r="C109" t="str">
            <v>罗向锋</v>
          </cell>
        </row>
        <row r="110">
          <cell r="C110" t="str">
            <v>谭金祥</v>
          </cell>
        </row>
        <row r="111">
          <cell r="C111" t="str">
            <v>王子先</v>
          </cell>
        </row>
        <row r="112">
          <cell r="C112" t="str">
            <v>赵琦</v>
          </cell>
        </row>
        <row r="113">
          <cell r="C113" t="str">
            <v>凌勤凡</v>
          </cell>
        </row>
        <row r="114">
          <cell r="C114" t="str">
            <v>袁登宇</v>
          </cell>
        </row>
        <row r="115">
          <cell r="C115" t="str">
            <v>齐康杰</v>
          </cell>
        </row>
        <row r="116">
          <cell r="C116" t="str">
            <v>黄希</v>
          </cell>
        </row>
        <row r="117">
          <cell r="C117" t="str">
            <v>李水平</v>
          </cell>
        </row>
        <row r="118">
          <cell r="C118" t="str">
            <v>吴明贵</v>
          </cell>
        </row>
        <row r="119">
          <cell r="C119" t="str">
            <v>刘俊杰</v>
          </cell>
        </row>
        <row r="120">
          <cell r="C120" t="str">
            <v>瞿芬</v>
          </cell>
        </row>
        <row r="121">
          <cell r="C121" t="str">
            <v>瞿欢</v>
          </cell>
        </row>
        <row r="122">
          <cell r="C122" t="str">
            <v>彭智勇</v>
          </cell>
        </row>
        <row r="123">
          <cell r="C123" t="str">
            <v>周孝勇</v>
          </cell>
        </row>
        <row r="124">
          <cell r="C124" t="str">
            <v>冯新宇</v>
          </cell>
        </row>
        <row r="125">
          <cell r="C125" t="str">
            <v>游围广</v>
          </cell>
        </row>
        <row r="126">
          <cell r="C126" t="str">
            <v>马战</v>
          </cell>
        </row>
        <row r="127">
          <cell r="C127" t="str">
            <v>曾选泽</v>
          </cell>
        </row>
        <row r="128">
          <cell r="C128" t="str">
            <v>林新龙</v>
          </cell>
        </row>
        <row r="129">
          <cell r="C129" t="str">
            <v>卫伟伟</v>
          </cell>
        </row>
        <row r="130">
          <cell r="C130" t="str">
            <v>唐锋</v>
          </cell>
        </row>
        <row r="131">
          <cell r="C131" t="str">
            <v>刘红勇</v>
          </cell>
        </row>
        <row r="132">
          <cell r="C132" t="str">
            <v>谢宗伏</v>
          </cell>
        </row>
        <row r="133">
          <cell r="C133" t="str">
            <v>刘顺新</v>
          </cell>
        </row>
        <row r="134">
          <cell r="C134" t="str">
            <v>李需</v>
          </cell>
        </row>
        <row r="135">
          <cell r="C135" t="str">
            <v>赵亮</v>
          </cell>
        </row>
        <row r="136">
          <cell r="C136" t="str">
            <v>文磊</v>
          </cell>
        </row>
        <row r="137">
          <cell r="C137" t="str">
            <v>王启明</v>
          </cell>
        </row>
        <row r="138">
          <cell r="C138" t="str">
            <v>周建华</v>
          </cell>
        </row>
        <row r="139">
          <cell r="C139" t="str">
            <v>贺翌昂</v>
          </cell>
        </row>
        <row r="140">
          <cell r="C140" t="str">
            <v>龙意倩</v>
          </cell>
        </row>
        <row r="141">
          <cell r="C141" t="str">
            <v>蒋鹏</v>
          </cell>
        </row>
        <row r="142">
          <cell r="C142" t="str">
            <v>肖军奇</v>
          </cell>
        </row>
        <row r="143">
          <cell r="C143" t="str">
            <v>付志勇</v>
          </cell>
        </row>
        <row r="144">
          <cell r="C144" t="str">
            <v>彭梅芳</v>
          </cell>
        </row>
        <row r="145">
          <cell r="C145" t="str">
            <v>唐江山</v>
          </cell>
        </row>
        <row r="146">
          <cell r="C146" t="str">
            <v>高玉霞</v>
          </cell>
        </row>
        <row r="147">
          <cell r="C147" t="str">
            <v>齐水斌</v>
          </cell>
        </row>
        <row r="148">
          <cell r="C148" t="str">
            <v>陈波</v>
          </cell>
        </row>
        <row r="149">
          <cell r="C149" t="str">
            <v>张永桂</v>
          </cell>
        </row>
        <row r="150">
          <cell r="C150" t="str">
            <v>卢喜春</v>
          </cell>
        </row>
        <row r="151">
          <cell r="C151" t="str">
            <v>佘军</v>
          </cell>
        </row>
        <row r="152">
          <cell r="C152" t="str">
            <v>刘爱国</v>
          </cell>
        </row>
        <row r="153">
          <cell r="C153" t="str">
            <v>杨文</v>
          </cell>
        </row>
        <row r="154">
          <cell r="C154" t="str">
            <v>聂松华</v>
          </cell>
        </row>
        <row r="155">
          <cell r="C155" t="str">
            <v>郭鹏</v>
          </cell>
        </row>
        <row r="156">
          <cell r="C156" t="str">
            <v>何林</v>
          </cell>
        </row>
        <row r="157">
          <cell r="C157" t="str">
            <v>张小双</v>
          </cell>
        </row>
        <row r="158">
          <cell r="C158" t="str">
            <v>汤建惟</v>
          </cell>
        </row>
        <row r="159">
          <cell r="C159" t="str">
            <v>黄晚娇</v>
          </cell>
        </row>
        <row r="160">
          <cell r="C160" t="str">
            <v>肖星</v>
          </cell>
        </row>
        <row r="161">
          <cell r="C161" t="str">
            <v>颜俊杰</v>
          </cell>
        </row>
        <row r="162">
          <cell r="C162" t="str">
            <v>伍星</v>
          </cell>
        </row>
        <row r="163">
          <cell r="C163" t="str">
            <v>陶勇军</v>
          </cell>
        </row>
        <row r="164">
          <cell r="C164" t="str">
            <v>黄夏明</v>
          </cell>
        </row>
        <row r="165">
          <cell r="C165" t="str">
            <v>蔡建兵</v>
          </cell>
        </row>
        <row r="166">
          <cell r="C166" t="str">
            <v>曾建伟</v>
          </cell>
        </row>
        <row r="167">
          <cell r="C167" t="str">
            <v>李先文</v>
          </cell>
        </row>
        <row r="168">
          <cell r="C168" t="str">
            <v>肖志</v>
          </cell>
        </row>
        <row r="169">
          <cell r="C169" t="str">
            <v>李湘泉</v>
          </cell>
        </row>
        <row r="170">
          <cell r="C170" t="str">
            <v>曾丽梅</v>
          </cell>
        </row>
        <row r="171">
          <cell r="C171" t="str">
            <v>王攀</v>
          </cell>
        </row>
        <row r="172">
          <cell r="C172" t="str">
            <v>刘红卫</v>
          </cell>
        </row>
        <row r="173">
          <cell r="C173" t="str">
            <v>刘戚香</v>
          </cell>
        </row>
        <row r="174">
          <cell r="C174" t="str">
            <v>张波滔</v>
          </cell>
        </row>
        <row r="175">
          <cell r="C175" t="str">
            <v>谭哲</v>
          </cell>
        </row>
        <row r="176">
          <cell r="C176" t="str">
            <v>黄翠兰</v>
          </cell>
        </row>
        <row r="177">
          <cell r="C177" t="str">
            <v>诸葛启发</v>
          </cell>
        </row>
        <row r="178">
          <cell r="C178" t="str">
            <v>黄槿喆</v>
          </cell>
        </row>
        <row r="179">
          <cell r="C179" t="str">
            <v>赖金龙</v>
          </cell>
        </row>
        <row r="180">
          <cell r="C180" t="str">
            <v>陶巨喜</v>
          </cell>
        </row>
        <row r="181">
          <cell r="C181" t="str">
            <v>唐相健</v>
          </cell>
        </row>
        <row r="182">
          <cell r="C182" t="str">
            <v>包文彬</v>
          </cell>
        </row>
        <row r="183">
          <cell r="C183" t="str">
            <v>唐国祥</v>
          </cell>
        </row>
        <row r="184">
          <cell r="C184" t="str">
            <v>张桂花</v>
          </cell>
        </row>
        <row r="185">
          <cell r="C185" t="str">
            <v>曹庆华</v>
          </cell>
        </row>
        <row r="186">
          <cell r="C186" t="str">
            <v>韩建军</v>
          </cell>
        </row>
        <row r="187">
          <cell r="C187" t="str">
            <v>李运泉</v>
          </cell>
        </row>
        <row r="188">
          <cell r="C188" t="str">
            <v>汤锦程</v>
          </cell>
        </row>
        <row r="189">
          <cell r="C189" t="str">
            <v>莫芳强</v>
          </cell>
        </row>
        <row r="190">
          <cell r="C190" t="str">
            <v>曹诗富</v>
          </cell>
        </row>
        <row r="191">
          <cell r="C191" t="str">
            <v>李冬阳</v>
          </cell>
        </row>
        <row r="192">
          <cell r="C192" t="str">
            <v>钟习红</v>
          </cell>
        </row>
        <row r="193">
          <cell r="C193" t="str">
            <v>程跃辉</v>
          </cell>
        </row>
        <row r="194">
          <cell r="C194" t="str">
            <v>谭怀风</v>
          </cell>
        </row>
        <row r="195">
          <cell r="C195" t="str">
            <v>谭桂平</v>
          </cell>
        </row>
        <row r="196">
          <cell r="C196" t="str">
            <v>马立香</v>
          </cell>
        </row>
        <row r="197">
          <cell r="C197" t="str">
            <v>李孟泉</v>
          </cell>
        </row>
        <row r="198">
          <cell r="C198" t="str">
            <v>张智杰</v>
          </cell>
        </row>
        <row r="199">
          <cell r="C199" t="str">
            <v>袁后平</v>
          </cell>
        </row>
        <row r="200">
          <cell r="C200" t="str">
            <v>谢素平</v>
          </cell>
        </row>
        <row r="201">
          <cell r="C201" t="str">
            <v>罗石连</v>
          </cell>
        </row>
        <row r="202">
          <cell r="C202" t="str">
            <v>罗军灿</v>
          </cell>
        </row>
        <row r="203">
          <cell r="C203" t="str">
            <v>张子望</v>
          </cell>
        </row>
        <row r="204">
          <cell r="C204" t="str">
            <v>陈钰</v>
          </cell>
        </row>
        <row r="205">
          <cell r="C205" t="str">
            <v>文志辉</v>
          </cell>
        </row>
        <row r="206">
          <cell r="C206" t="str">
            <v>贺钢</v>
          </cell>
        </row>
        <row r="207">
          <cell r="C207" t="str">
            <v>向友发</v>
          </cell>
        </row>
        <row r="208">
          <cell r="C208" t="str">
            <v>张建波</v>
          </cell>
        </row>
        <row r="209">
          <cell r="C209" t="str">
            <v>肖海燕</v>
          </cell>
        </row>
        <row r="210">
          <cell r="C210" t="str">
            <v>邹联忠</v>
          </cell>
        </row>
        <row r="211">
          <cell r="C211" t="str">
            <v>朱新良</v>
          </cell>
        </row>
        <row r="212">
          <cell r="C212" t="str">
            <v>陈纪龙</v>
          </cell>
        </row>
        <row r="213">
          <cell r="C213" t="str">
            <v>刘季香</v>
          </cell>
        </row>
        <row r="220">
          <cell r="C220" t="str">
            <v>服务费</v>
          </cell>
        </row>
        <row r="221">
          <cell r="C221" t="str">
            <v>合计</v>
          </cell>
        </row>
        <row r="222">
          <cell r="C222" t="str">
            <v>合计</v>
          </cell>
        </row>
        <row r="223">
          <cell r="C223" t="str">
            <v>合计</v>
          </cell>
        </row>
        <row r="224">
          <cell r="C224" t="str">
            <v>合计</v>
          </cell>
        </row>
        <row r="225">
          <cell r="C225" t="str">
            <v>合计</v>
          </cell>
        </row>
        <row r="226">
          <cell r="C226" t="str">
            <v>合计</v>
          </cell>
        </row>
        <row r="227">
          <cell r="C227" t="str">
            <v>合计</v>
          </cell>
        </row>
        <row r="228">
          <cell r="C228" t="str">
            <v>合计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A285"/>
  <sheetViews>
    <sheetView workbookViewId="0">
      <pane xSplit="5" ySplit="2" topLeftCell="F9" activePane="bottomRight" state="frozen"/>
      <selection/>
      <selection pane="topRight"/>
      <selection pane="bottomLeft"/>
      <selection pane="bottomRight" activeCell="T40" sqref="T40"/>
    </sheetView>
  </sheetViews>
  <sheetFormatPr defaultColWidth="9" defaultRowHeight="15" customHeight="1"/>
  <cols>
    <col min="1" max="1" width="7.75" customWidth="1"/>
    <col min="2" max="2" width="12.3796296296296" customWidth="1"/>
    <col min="4" max="4" width="18.25" customWidth="1"/>
    <col min="5" max="5" width="11.1296296296296" customWidth="1"/>
    <col min="6" max="6" width="11.1296296296296" style="449" customWidth="1"/>
    <col min="7" max="7" width="18.75" style="450" customWidth="1"/>
    <col min="8" max="8" width="10.3796296296296" style="449"/>
    <col min="9" max="9" width="9.25" style="449"/>
    <col min="10" max="13" width="9" style="449"/>
    <col min="14" max="14" width="12.6296296296296" style="449"/>
    <col min="15" max="15" width="0.75" customWidth="1"/>
    <col min="16" max="16" width="23.3796296296296" style="436" customWidth="1"/>
    <col min="17" max="17" width="10.3796296296296" style="451" customWidth="1"/>
    <col min="18" max="18" width="9.25" style="451"/>
    <col min="19" max="19" width="9" style="451"/>
    <col min="20" max="22" width="9.25" style="451"/>
    <col min="23" max="23" width="11" style="451" customWidth="1"/>
    <col min="24" max="24" width="10.6296296296296" style="451" customWidth="1"/>
    <col min="25" max="25" width="10.1296296296296" style="451"/>
    <col min="26" max="26" width="9.25" style="452"/>
    <col min="27" max="27" width="15.1296296296296" style="32" customWidth="1"/>
  </cols>
  <sheetData>
    <row r="1" customFormat="1" customHeight="1" spans="1:27">
      <c r="A1" s="453" t="s">
        <v>0</v>
      </c>
      <c r="B1" s="454" t="s">
        <v>1</v>
      </c>
      <c r="C1" s="453" t="s">
        <v>2</v>
      </c>
      <c r="D1" s="455" t="s">
        <v>3</v>
      </c>
      <c r="E1" s="456" t="s">
        <v>1</v>
      </c>
      <c r="F1" s="456" t="s">
        <v>4</v>
      </c>
      <c r="G1" s="456" t="s">
        <v>5</v>
      </c>
      <c r="H1" s="457" t="s">
        <v>6</v>
      </c>
      <c r="I1" s="457"/>
      <c r="J1" s="457"/>
      <c r="K1" s="457"/>
      <c r="L1" s="457"/>
      <c r="M1" s="457"/>
      <c r="N1" s="461"/>
      <c r="O1" s="466"/>
      <c r="P1" s="457" t="s">
        <v>7</v>
      </c>
      <c r="Q1" s="468"/>
      <c r="R1" s="468"/>
      <c r="S1" s="468"/>
      <c r="T1" s="468"/>
      <c r="U1" s="468"/>
      <c r="V1" s="468"/>
      <c r="W1" s="468"/>
      <c r="X1" s="468"/>
      <c r="Y1" s="468"/>
      <c r="Z1" s="471"/>
      <c r="AA1" s="32"/>
    </row>
    <row r="2" customFormat="1" customHeight="1" spans="1:27">
      <c r="A2" s="453"/>
      <c r="B2" s="458"/>
      <c r="C2" s="453"/>
      <c r="D2" s="459"/>
      <c r="E2" s="460"/>
      <c r="F2" s="460"/>
      <c r="G2" s="460"/>
      <c r="H2" s="461" t="s">
        <v>8</v>
      </c>
      <c r="I2" s="453" t="s">
        <v>9</v>
      </c>
      <c r="J2" s="453" t="s">
        <v>10</v>
      </c>
      <c r="K2" s="453" t="s">
        <v>11</v>
      </c>
      <c r="L2" s="453" t="s">
        <v>12</v>
      </c>
      <c r="M2" s="453" t="s">
        <v>13</v>
      </c>
      <c r="N2" s="453" t="s">
        <v>14</v>
      </c>
      <c r="O2" s="466"/>
      <c r="P2" s="455" t="s">
        <v>15</v>
      </c>
      <c r="Q2" s="469" t="s">
        <v>16</v>
      </c>
      <c r="R2" s="469" t="s">
        <v>17</v>
      </c>
      <c r="S2" s="469" t="s">
        <v>18</v>
      </c>
      <c r="T2" s="469" t="s">
        <v>19</v>
      </c>
      <c r="U2" s="469" t="s">
        <v>20</v>
      </c>
      <c r="V2" s="469" t="s">
        <v>21</v>
      </c>
      <c r="W2" s="469" t="s">
        <v>22</v>
      </c>
      <c r="X2" s="469" t="s">
        <v>23</v>
      </c>
      <c r="Y2" s="469" t="s">
        <v>14</v>
      </c>
      <c r="Z2" s="472" t="s">
        <v>24</v>
      </c>
      <c r="AA2" s="472" t="s">
        <v>25</v>
      </c>
    </row>
    <row r="3" customFormat="1" customHeight="1" spans="1:27">
      <c r="A3" s="462">
        <f>IF(C3="","",COUNTA($C$3:C3))</f>
        <v>1</v>
      </c>
      <c r="B3" s="462" t="s">
        <v>26</v>
      </c>
      <c r="C3" s="462" t="s">
        <v>27</v>
      </c>
      <c r="D3" s="463" t="str">
        <f ca="1" t="shared" ref="D3:D66" si="0">IFERROR(VLOOKUP($C3,INDIRECT($G3&amp;"!C:Z"),MATCH("岗位",INDIRECT($G3&amp;"!C3:Z3"),0),0),0)</f>
        <v>财务部长</v>
      </c>
      <c r="E3" s="463" t="str">
        <f ca="1" t="shared" ref="E3:E16" si="1">MID(G3,6,2)</f>
        <v>科室</v>
      </c>
      <c r="F3" s="463" t="s">
        <v>28</v>
      </c>
      <c r="G3" s="464" t="str">
        <f ca="1" t="array" ref="G3">IFERROR(LOOKUP(1,0/COUNTIF(INDIRECT({"荣昌工资表科室人员","荣昌工资表研发人员","荣昌工资表销售人员","荣昌工资表一线员工","荣昌工资表小时工","劳务公司工资表小时工","劳务公司工资表同工同酬"}&amp;"!$C:$C"),$C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" s="463">
        <f ca="1">IFERROR(VLOOKUP($C3,INDIRECT($G3&amp;"!C:Z"),MATCH("应发工资",INDIRECT($G3&amp;"!C3:Z3"),0),0),0)</f>
        <v>15248</v>
      </c>
      <c r="I3" s="463">
        <f>IFERROR(VLOOKUP($C3,五险!$B:$Z,MATCH("养老(16%)",五险!$B$5:$Z$5,0),0),0)</f>
        <v>0</v>
      </c>
      <c r="J3" s="463">
        <f>IFERROR(VLOOKUP($C3,五险!$B:$Z,MATCH("失业(0.7%)",五险!$B$5:$Z$5,0),0),0)</f>
        <v>0</v>
      </c>
      <c r="K3" s="463">
        <f>IFERROR(VLOOKUP($C3,五险!$B:$Z,MATCH("医疗(8.7%)",五险!$B$5:$Z$5,0),0),0)</f>
        <v>1131</v>
      </c>
      <c r="L3" s="463">
        <v>180</v>
      </c>
      <c r="M3" s="463">
        <f>_xlfn.XLOOKUP($C3,公积金!$B:$B,公积金!$K:$K,0)</f>
        <v>0</v>
      </c>
      <c r="N3" s="462">
        <f ca="1" t="shared" ref="N3:N66" si="2">SUM(H3:M3)</f>
        <v>16559</v>
      </c>
      <c r="O3" s="466"/>
      <c r="P3" s="436" t="s">
        <v>29</v>
      </c>
      <c r="Q3" s="451"/>
      <c r="R3" s="451"/>
      <c r="S3" s="451"/>
      <c r="T3" s="451"/>
      <c r="U3" s="451"/>
      <c r="V3" s="451"/>
      <c r="W3" s="451"/>
      <c r="X3" s="451"/>
      <c r="Y3" s="451"/>
      <c r="Z3" s="452"/>
      <c r="AA3" s="462" t="str">
        <f>_xlfn.XLOOKUP(C3,'[9]7月工资'!$C:$C,'[9]7月工资'!$C:$C)</f>
        <v>李开阳</v>
      </c>
    </row>
    <row r="4" customHeight="1" spans="1:27">
      <c r="A4" s="462">
        <f>IF(C4="","",COUNTA($C$3:C4))</f>
        <v>2</v>
      </c>
      <c r="B4" s="462" t="s">
        <v>26</v>
      </c>
      <c r="C4" s="462" t="s">
        <v>30</v>
      </c>
      <c r="D4" s="463" t="str">
        <f ca="1" t="shared" si="0"/>
        <v>总账税务会计</v>
      </c>
      <c r="E4" s="463" t="str">
        <f ca="1" t="shared" si="1"/>
        <v>科室</v>
      </c>
      <c r="F4" s="463" t="s">
        <v>28</v>
      </c>
      <c r="G4" s="464" t="str">
        <f ca="1" t="array" ref="G4">IFERROR(LOOKUP(1,0/COUNTIF(INDIRECT({"荣昌工资表科室人员","荣昌工资表研发人员","荣昌工资表销售人员","荣昌工资表一线员工","荣昌工资表小时工","劳务公司工资表小时工","劳务公司工资表同工同酬"}&amp;"!$C:$C"),$C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4" s="463">
        <f ca="1" t="shared" ref="H4:H67" si="3">IFERROR(VLOOKUP($C4,INDIRECT($G4&amp;"!C:Z"),MATCH("应发工资",INDIRECT($G4&amp;"!C3:Z3"),0),0),0)</f>
        <v>6671.2</v>
      </c>
      <c r="I4" s="463">
        <f>IFERROR(VLOOKUP($C4,五险!$B:$Z,MATCH("养老(16%)",五险!$B$5:$Z$5,0),0),0)</f>
        <v>825.6</v>
      </c>
      <c r="J4" s="463">
        <f>IFERROR(VLOOKUP($C4,五险!$B:$Z,MATCH("失业(0.7%)",五险!$B$5:$Z$5,0),0),0)</f>
        <v>36.12</v>
      </c>
      <c r="K4" s="463">
        <f>IFERROR(VLOOKUP($C4,五险!$B:$Z,MATCH("医疗(8.7%)",五险!$B$5:$Z$5,0),0),0)</f>
        <v>448.92</v>
      </c>
      <c r="L4" s="463">
        <f>IFERROR(VLOOKUP($C4,五险!$B:$Z,MATCH("工伤(1.2%)",五险!$B$5:$Z$5,0),0),0)</f>
        <v>61.92</v>
      </c>
      <c r="M4" s="463">
        <f>_xlfn.XLOOKUP($C4,公积金!$B:$B,公积金!$K:$K,0)</f>
        <v>310</v>
      </c>
      <c r="N4" s="462">
        <f ca="1" t="shared" si="2"/>
        <v>8353.76</v>
      </c>
      <c r="O4" s="466"/>
      <c r="P4" s="436" t="s">
        <v>31</v>
      </c>
      <c r="Q4" s="470">
        <f ca="1" t="shared" ref="Q4:W4" si="4">COUNTIFS($E:$E,Q$2,$H:$H,"&gt;0")</f>
        <v>14</v>
      </c>
      <c r="R4" s="470">
        <f ca="1" t="shared" si="4"/>
        <v>0</v>
      </c>
      <c r="S4" s="470">
        <f ca="1" t="shared" si="4"/>
        <v>8</v>
      </c>
      <c r="T4" s="470">
        <f ca="1" t="shared" si="4"/>
        <v>17</v>
      </c>
      <c r="U4" s="470">
        <f ca="1" t="shared" si="4"/>
        <v>11</v>
      </c>
      <c r="V4" s="470">
        <f ca="1" t="shared" si="4"/>
        <v>51</v>
      </c>
      <c r="W4" s="470">
        <f ca="1" t="shared" si="4"/>
        <v>12</v>
      </c>
      <c r="X4" s="470"/>
      <c r="Y4" s="470">
        <f ca="1" t="shared" ref="Y4:Y15" si="5">SUM(Q4:X4)</f>
        <v>113</v>
      </c>
      <c r="Z4" s="452" t="b">
        <f ca="1">IF(COUNTIFS(H3:$H$216,"&gt;0")=$Y4,TRUE,COUNTIFS($H$3:$H$224,"&gt;0")-$Y4)</f>
        <v>1</v>
      </c>
      <c r="AA4" s="462" t="str">
        <f>_xlfn.XLOOKUP(C4,'[9]7月工资'!$C:$C,'[9]7月工资'!$C:$C)</f>
        <v>刘心</v>
      </c>
    </row>
    <row r="5" customHeight="1" spans="1:27">
      <c r="A5" s="462">
        <f>IF(C5="","",COUNTA($C$3:C5))</f>
        <v>3</v>
      </c>
      <c r="B5" s="462" t="s">
        <v>26</v>
      </c>
      <c r="C5" s="462" t="s">
        <v>32</v>
      </c>
      <c r="D5" s="463" t="str">
        <f ca="1" t="shared" si="0"/>
        <v>资金管理员</v>
      </c>
      <c r="E5" s="463" t="str">
        <f ca="1" t="shared" si="1"/>
        <v>科室</v>
      </c>
      <c r="F5" s="463" t="s">
        <v>28</v>
      </c>
      <c r="G5" s="464" t="str">
        <f ca="1" t="array" ref="G5">IFERROR(LOOKUP(1,0/COUNTIF(INDIRECT({"荣昌工资表科室人员","荣昌工资表研发人员","荣昌工资表销售人员","荣昌工资表一线员工","荣昌工资表小时工","劳务公司工资表小时工","劳务公司工资表同工同酬"}&amp;"!$C:$C"),$C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5" s="463">
        <f ca="1" t="shared" si="3"/>
        <v>5880.7</v>
      </c>
      <c r="I5" s="463">
        <f>IFERROR(VLOOKUP($C5,五险!$B:$Z,MATCH("养老(16%)",五险!$B$5:$Z$5,0),0),0)</f>
        <v>880</v>
      </c>
      <c r="J5" s="463">
        <f>IFERROR(VLOOKUP($C5,五险!$B:$Z,MATCH("失业(0.7%)",五险!$B$5:$Z$5,0),0),0)</f>
        <v>38.5</v>
      </c>
      <c r="K5" s="463">
        <f>IFERROR(VLOOKUP($C5,五险!$B:$Z,MATCH("医疗(8.7%)",五险!$B$5:$Z$5,0),0),0)</f>
        <v>478.5</v>
      </c>
      <c r="L5" s="463">
        <f>IFERROR(VLOOKUP($C5,五险!$B:$Z,MATCH("工伤(1.2%)",五险!$B$5:$Z$5,0),0),0)</f>
        <v>66</v>
      </c>
      <c r="M5" s="463">
        <f>_xlfn.XLOOKUP($C5,公积金!$B:$B,公积金!$K:$K,0)</f>
        <v>275</v>
      </c>
      <c r="N5" s="462">
        <f ca="1" t="shared" si="2"/>
        <v>7618.7</v>
      </c>
      <c r="O5" s="466"/>
      <c r="P5" s="436" t="s">
        <v>33</v>
      </c>
      <c r="Q5" s="470">
        <f ca="1" t="shared" ref="Q5:Y5" si="6">SUM(Q6:Q13)</f>
        <v>14</v>
      </c>
      <c r="R5" s="470">
        <f ca="1" t="shared" si="6"/>
        <v>0</v>
      </c>
      <c r="S5" s="470">
        <f ca="1" t="shared" si="6"/>
        <v>8</v>
      </c>
      <c r="T5" s="470">
        <f ca="1" t="shared" si="6"/>
        <v>17</v>
      </c>
      <c r="U5" s="470">
        <f ca="1" t="shared" si="6"/>
        <v>11</v>
      </c>
      <c r="V5" s="470">
        <f ca="1" t="shared" si="6"/>
        <v>51</v>
      </c>
      <c r="W5" s="470">
        <f ca="1" t="shared" si="6"/>
        <v>12</v>
      </c>
      <c r="X5" s="470">
        <f t="shared" si="6"/>
        <v>0</v>
      </c>
      <c r="Y5" s="470">
        <f ca="1" t="shared" si="6"/>
        <v>113</v>
      </c>
      <c r="Z5" s="452" t="b">
        <f ca="1">Y4=Y5</f>
        <v>1</v>
      </c>
      <c r="AA5" s="462" t="str">
        <f>_xlfn.XLOOKUP(C5,'[9]7月工资'!$C:$C,'[9]7月工资'!$C:$C)</f>
        <v>易兰</v>
      </c>
    </row>
    <row r="6" customFormat="1" customHeight="1" spans="1:27">
      <c r="A6" s="462">
        <f>IF(C6="","",COUNTA($C$3:C6))</f>
        <v>4</v>
      </c>
      <c r="B6" s="462" t="s">
        <v>26</v>
      </c>
      <c r="C6" s="462" t="s">
        <v>34</v>
      </c>
      <c r="D6" s="463" t="str">
        <f ca="1" t="shared" si="0"/>
        <v>行政后勤</v>
      </c>
      <c r="E6" s="463" t="str">
        <f ca="1" t="shared" si="1"/>
        <v>科室</v>
      </c>
      <c r="F6" s="463" t="s">
        <v>28</v>
      </c>
      <c r="G6" s="464" t="str">
        <f ca="1" t="array" ref="G6">IFERROR(LOOKUP(1,0/COUNTIF(INDIRECT({"荣昌工资表科室人员","荣昌工资表研发人员","荣昌工资表销售人员","荣昌工资表一线员工","荣昌工资表小时工","劳务公司工资表小时工","劳务公司工资表同工同酬"}&amp;"!$C:$C"),$C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6" s="463">
        <f ca="1" t="shared" si="3"/>
        <v>8534.79</v>
      </c>
      <c r="I6" s="463">
        <f>IFERROR(VLOOKUP($C6,五险!$B:$Z,MATCH("养老(16%)",五险!$B$5:$Z$5,0),0),0)</f>
        <v>1004.8</v>
      </c>
      <c r="J6" s="463">
        <f>IFERROR(VLOOKUP($C6,五险!$B:$Z,MATCH("失业(0.7%)",五险!$B$5:$Z$5,0),0),0)</f>
        <v>43.96</v>
      </c>
      <c r="K6" s="463">
        <f>IFERROR(VLOOKUP($C6,五险!$B:$Z,MATCH("医疗(8.7%)",五险!$B$5:$Z$5,0),0),0)</f>
        <v>546.36</v>
      </c>
      <c r="L6" s="463">
        <f>IFERROR(VLOOKUP($C6,五险!$B:$Z,MATCH("工伤(1.2%)",五险!$B$5:$Z$5,0),0),0)</f>
        <v>75.36</v>
      </c>
      <c r="M6" s="463">
        <f>_xlfn.XLOOKUP($C6,公积金!$B:$B,公积金!$K:$K,0)</f>
        <v>350</v>
      </c>
      <c r="N6" s="462">
        <f ca="1" t="shared" si="2"/>
        <v>10555.27</v>
      </c>
      <c r="O6" s="466"/>
      <c r="P6" s="467" t="s">
        <v>35</v>
      </c>
      <c r="Q6" s="470">
        <f ca="1" t="shared" ref="Q6:W6" si="7">COUNTIFS($F:$F,MID($P6,1,FIND("(",$P6)-1),$E:$E,Q$2,$H:$H,"&gt;0")</f>
        <v>14</v>
      </c>
      <c r="R6" s="470">
        <f ca="1" t="shared" si="7"/>
        <v>0</v>
      </c>
      <c r="S6" s="470">
        <f ca="1" t="shared" si="7"/>
        <v>8</v>
      </c>
      <c r="T6" s="470">
        <f ca="1" t="shared" si="7"/>
        <v>17</v>
      </c>
      <c r="U6" s="470">
        <f ca="1" t="shared" si="7"/>
        <v>11</v>
      </c>
      <c r="V6" s="470">
        <f ca="1" t="shared" si="7"/>
        <v>13</v>
      </c>
      <c r="W6" s="470">
        <f ca="1" t="shared" si="7"/>
        <v>8</v>
      </c>
      <c r="X6" s="470"/>
      <c r="Y6" s="470">
        <f ca="1" t="shared" si="5"/>
        <v>71</v>
      </c>
      <c r="Z6" s="452"/>
      <c r="AA6" s="462" t="str">
        <f>_xlfn.XLOOKUP(C6,'[9]7月工资'!$C:$C,'[9]7月工资'!$C:$C)</f>
        <v>曾琼</v>
      </c>
    </row>
    <row r="7" customFormat="1" customHeight="1" spans="1:27">
      <c r="A7" s="462">
        <f>IF(C7="","",COUNTA($C$3:C7))</f>
        <v>5</v>
      </c>
      <c r="B7" s="462" t="s">
        <v>26</v>
      </c>
      <c r="C7" s="462" t="s">
        <v>36</v>
      </c>
      <c r="D7" s="463">
        <f ca="1" t="shared" si="0"/>
        <v>0</v>
      </c>
      <c r="E7" s="463" t="str">
        <f ca="1" t="shared" si="1"/>
        <v/>
      </c>
      <c r="F7" s="463" t="s">
        <v>28</v>
      </c>
      <c r="G7" s="464" t="str">
        <f ca="1" t="array" ref="G7">IFERROR(LOOKUP(1,0/COUNTIF(INDIRECT({"荣昌工资表科室人员","荣昌工资表研发人员","荣昌工资表销售人员","荣昌工资表一线员工","荣昌工资表小时工","劳务公司工资表小时工","劳务公司工资表同工同酬"}&amp;"!$C:$C"),$C7),{"荣昌工资表科室人员","荣昌工资表研发人员","荣昌工资表销售人员","荣昌工资表一线员工","荣昌工资表小时工","劳务公司工资表小时工","劳务公司工资表同工同酬"}),"")</f>
        <v/>
      </c>
      <c r="H7" s="463">
        <f ca="1" t="shared" si="3"/>
        <v>0</v>
      </c>
      <c r="I7" s="463">
        <f>IFERROR(VLOOKUP($C7,五险!$B:$Z,MATCH("养老(16%)",五险!$B$5:$Z$5,0),0),0)</f>
        <v>0</v>
      </c>
      <c r="J7" s="463">
        <f>IFERROR(VLOOKUP($C7,五险!$B:$Z,MATCH("失业(0.7%)",五险!$B$5:$Z$5,0),0),0)</f>
        <v>0</v>
      </c>
      <c r="K7" s="463">
        <f>IFERROR(VLOOKUP($C7,五险!$B:$Z,MATCH("医疗(8.7%)",五险!$B$5:$Z$5,0),0),0)</f>
        <v>0</v>
      </c>
      <c r="L7" s="463">
        <f>IFERROR(VLOOKUP($C7,五险!$B:$Z,MATCH("工伤(1.2%)",五险!$B$5:$Z$5,0),0),0)</f>
        <v>0</v>
      </c>
      <c r="M7" s="463">
        <f>_xlfn.XLOOKUP($C7,公积金!$B:$B,公积金!$K:$K,0)</f>
        <v>0</v>
      </c>
      <c r="N7" s="462">
        <f ca="1" t="shared" si="2"/>
        <v>0</v>
      </c>
      <c r="O7" s="466"/>
      <c r="P7" s="467" t="s">
        <v>37</v>
      </c>
      <c r="Q7" s="470"/>
      <c r="R7" s="470"/>
      <c r="S7" s="470"/>
      <c r="T7" s="470">
        <f ca="1" t="shared" ref="T7:T13" si="8">COUNTIFS($F:$F,MID($P7,1,FIND("(",$P7)-1),$E:$E,T$2,$H:$H,"&gt;0")</f>
        <v>0</v>
      </c>
      <c r="U7" s="470">
        <f ca="1" t="shared" ref="U7:U13" si="9">COUNTIFS($F:$F,MID($P7,1,FIND("(",$P7)-1),$E:$E,U$2,$H:$H,"&gt;0")</f>
        <v>0</v>
      </c>
      <c r="V7" s="470">
        <f ca="1" t="shared" ref="V7:V13" si="10">COUNTIFS($F:$F,MID($P7,1,FIND("(",$P7)-1),$E:$E,V$2,$H:$H,"&gt;0")</f>
        <v>10</v>
      </c>
      <c r="W7" s="470">
        <f ca="1" t="shared" ref="W7:W13" si="11">COUNTIFS($F:$F,MID($P7,1,FIND("(",$P7)-1),$E:$E,W$2,$H:$H,"&gt;0")</f>
        <v>1</v>
      </c>
      <c r="X7" s="470"/>
      <c r="Y7" s="470">
        <f ca="1" t="shared" si="5"/>
        <v>11</v>
      </c>
      <c r="Z7" s="452"/>
      <c r="AA7" s="462" t="str">
        <f>_xlfn.XLOOKUP(C7,'[9]7月工资'!$C:$C,'[9]7月工资'!$C:$C)</f>
        <v>陈子豪</v>
      </c>
    </row>
    <row r="8" customFormat="1" customHeight="1" spans="1:27">
      <c r="A8" s="462">
        <f>IF(C8="","",COUNTA($C$3:C8))</f>
        <v>6</v>
      </c>
      <c r="B8" s="462" t="s">
        <v>26</v>
      </c>
      <c r="C8" s="462" t="s">
        <v>38</v>
      </c>
      <c r="D8" s="463" t="str">
        <f ca="1" t="shared" si="0"/>
        <v>成品管理</v>
      </c>
      <c r="E8" s="463" t="str">
        <f ca="1" t="shared" si="1"/>
        <v>科室</v>
      </c>
      <c r="F8" s="463" t="s">
        <v>28</v>
      </c>
      <c r="G8" s="464" t="str">
        <f ca="1" t="array" ref="G8">IFERROR(LOOKUP(1,0/COUNTIF(INDIRECT({"荣昌工资表科室人员","荣昌工资表研发人员","荣昌工资表销售人员","荣昌工资表一线员工","荣昌工资表小时工","劳务公司工资表小时工","劳务公司工资表同工同酬"}&amp;"!$C:$C"),$C8)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8" s="463">
        <f ca="1" t="shared" si="3"/>
        <v>7078.4</v>
      </c>
      <c r="I8" s="463">
        <f>IFERROR(VLOOKUP($C8,五险!$B:$Z,MATCH("养老(16%)",五险!$B$5:$Z$5,0),0),0)</f>
        <v>912</v>
      </c>
      <c r="J8" s="463">
        <f>IFERROR(VLOOKUP($C8,五险!$B:$Z,MATCH("失业(0.7%)",五险!$B$5:$Z$5,0),0),0)</f>
        <v>39.9</v>
      </c>
      <c r="K8" s="463">
        <f>IFERROR(VLOOKUP($C8,五险!$B:$Z,MATCH("医疗(8.7%)",五险!$B$5:$Z$5,0),0),0)</f>
        <v>495.9</v>
      </c>
      <c r="L8" s="463">
        <f>IFERROR(VLOOKUP($C8,五险!$B:$Z,MATCH("工伤(1.2%)",五险!$B$5:$Z$5,0),0),0)</f>
        <v>68.4</v>
      </c>
      <c r="M8" s="463">
        <f>_xlfn.XLOOKUP($C8,公积金!$B:$B,公积金!$K:$K,0)</f>
        <v>290</v>
      </c>
      <c r="N8" s="462">
        <f ca="1" t="shared" si="2"/>
        <v>8884.6</v>
      </c>
      <c r="O8" s="466"/>
      <c r="P8" s="467" t="s">
        <v>39</v>
      </c>
      <c r="Q8" s="470"/>
      <c r="R8" s="470"/>
      <c r="S8" s="470"/>
      <c r="T8" s="470">
        <f ca="1" t="shared" si="8"/>
        <v>0</v>
      </c>
      <c r="U8" s="470">
        <f ca="1" t="shared" si="9"/>
        <v>0</v>
      </c>
      <c r="V8" s="470">
        <f ca="1" t="shared" si="10"/>
        <v>25</v>
      </c>
      <c r="W8" s="470">
        <f ca="1" t="shared" si="11"/>
        <v>3</v>
      </c>
      <c r="X8" s="470"/>
      <c r="Y8" s="470">
        <f ca="1" t="shared" si="5"/>
        <v>28</v>
      </c>
      <c r="Z8" s="452"/>
      <c r="AA8" s="462" t="str">
        <f>_xlfn.XLOOKUP(C8,'[9]7月工资'!$C:$C,'[9]7月工资'!$C:$C)</f>
        <v>刘文向</v>
      </c>
    </row>
    <row r="9" customFormat="1" customHeight="1" spans="1:27">
      <c r="A9" s="462">
        <f>IF(C9="","",COUNTA($C$3:C9))</f>
        <v>7</v>
      </c>
      <c r="B9" s="462" t="s">
        <v>26</v>
      </c>
      <c r="C9" s="462" t="s">
        <v>40</v>
      </c>
      <c r="D9" s="463" t="str">
        <f ca="1" t="shared" si="0"/>
        <v>采购计划员</v>
      </c>
      <c r="E9" s="463" t="str">
        <f ca="1" t="shared" si="1"/>
        <v>科室</v>
      </c>
      <c r="F9" s="463" t="s">
        <v>28</v>
      </c>
      <c r="G9" s="464" t="str">
        <f ca="1" t="array" ref="G9">IFERROR(LOOKUP(1,0/COUNTIF(INDIRECT({"荣昌工资表科室人员","荣昌工资表研发人员","荣昌工资表销售人员","荣昌工资表一线员工","荣昌工资表小时工","劳务公司工资表小时工","劳务公司工资表同工同酬"}&amp;"!$C:$C"),$C9)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9" s="463">
        <f ca="1" t="shared" si="3"/>
        <v>6290.8</v>
      </c>
      <c r="I9" s="463">
        <f>IFERROR(VLOOKUP($C9,五险!$B:$Z,MATCH("养老(16%)",五险!$B$5:$Z$5,0),0),0)</f>
        <v>816</v>
      </c>
      <c r="J9" s="463">
        <f>IFERROR(VLOOKUP($C9,五险!$B:$Z,MATCH("失业(0.7%)",五险!$B$5:$Z$5,0),0),0)</f>
        <v>35.7</v>
      </c>
      <c r="K9" s="463">
        <f>IFERROR(VLOOKUP($C9,五险!$B:$Z,MATCH("医疗(8.7%)",五险!$B$5:$Z$5,0),0),0)</f>
        <v>443.7</v>
      </c>
      <c r="L9" s="463">
        <f>IFERROR(VLOOKUP($C9,五险!$B:$Z,MATCH("工伤(1.2%)",五险!$B$5:$Z$5,0),0),0)</f>
        <v>61.2</v>
      </c>
      <c r="M9" s="463">
        <f>_xlfn.XLOOKUP($C9,公积金!$B:$B,公积金!$K:$K,0)</f>
        <v>255</v>
      </c>
      <c r="N9" s="462">
        <f ca="1" t="shared" si="2"/>
        <v>7902.4</v>
      </c>
      <c r="O9" s="466"/>
      <c r="P9" s="467" t="s">
        <v>41</v>
      </c>
      <c r="Q9" s="470"/>
      <c r="R9" s="470"/>
      <c r="S9" s="470"/>
      <c r="T9" s="470">
        <f ca="1" t="shared" si="8"/>
        <v>0</v>
      </c>
      <c r="U9" s="470">
        <f ca="1" t="shared" si="9"/>
        <v>0</v>
      </c>
      <c r="V9" s="470">
        <f ca="1" t="shared" si="10"/>
        <v>0</v>
      </c>
      <c r="W9" s="470">
        <f ca="1" t="shared" si="11"/>
        <v>0</v>
      </c>
      <c r="X9" s="470"/>
      <c r="Y9" s="470">
        <f ca="1" t="shared" si="5"/>
        <v>0</v>
      </c>
      <c r="Z9" s="452"/>
      <c r="AA9" s="462" t="str">
        <f>_xlfn.XLOOKUP(C9,'[9]7月工资'!$C:$C,'[9]7月工资'!$C:$C)</f>
        <v>李晶</v>
      </c>
    </row>
    <row r="10" customFormat="1" customHeight="1" spans="1:27">
      <c r="A10" s="462">
        <f>IF(C10="","",COUNTA($C$3:C10))</f>
        <v>8</v>
      </c>
      <c r="B10" s="462" t="s">
        <v>26</v>
      </c>
      <c r="C10" s="462" t="s">
        <v>42</v>
      </c>
      <c r="D10" s="463" t="str">
        <f ca="1" t="shared" si="0"/>
        <v>QAD</v>
      </c>
      <c r="E10" s="463" t="str">
        <f ca="1" t="shared" si="1"/>
        <v>科室</v>
      </c>
      <c r="F10" s="463" t="s">
        <v>28</v>
      </c>
      <c r="G10" s="464" t="str">
        <f ca="1" t="array" ref="G10">IFERROR(LOOKUP(1,0/COUNTIF(INDIRECT({"荣昌工资表科室人员","荣昌工资表研发人员","荣昌工资表销售人员","荣昌工资表一线员工","荣昌工资表小时工","劳务公司工资表小时工","劳务公司工资表同工同酬"}&amp;"!$C:$C"),$C10)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0" s="463">
        <f ca="1" t="shared" si="3"/>
        <v>4949.68</v>
      </c>
      <c r="I10" s="463">
        <f>IFERROR(VLOOKUP($C10,五险!$B:$Z,MATCH("养老(16%)",五险!$B$5:$Z$5,0),0),0)</f>
        <v>689.28</v>
      </c>
      <c r="J10" s="463">
        <f>IFERROR(VLOOKUP($C10,五险!$B:$Z,MATCH("失业(0.7%)",五险!$B$5:$Z$5,0),0),0)</f>
        <v>30.16</v>
      </c>
      <c r="K10" s="463">
        <f>IFERROR(VLOOKUP($C10,五险!$B:$Z,MATCH("医疗(8.7%)",五险!$B$5:$Z$5,0),0),0)</f>
        <v>374.8</v>
      </c>
      <c r="L10" s="463">
        <f>IFERROR(VLOOKUP($C10,五险!$B:$Z,MATCH("工伤(1.2%)",五险!$B$5:$Z$5,0),0),0)</f>
        <v>51.7</v>
      </c>
      <c r="M10" s="463">
        <f>_xlfn.XLOOKUP($C10,公积金!$B:$B,公积金!$K:$K,0)</f>
        <v>0</v>
      </c>
      <c r="N10" s="462">
        <f ca="1" t="shared" si="2"/>
        <v>6095.62</v>
      </c>
      <c r="O10" s="466"/>
      <c r="P10" s="467" t="s">
        <v>43</v>
      </c>
      <c r="Q10" s="470"/>
      <c r="R10" s="470"/>
      <c r="S10" s="470"/>
      <c r="T10" s="470">
        <f ca="1" t="shared" si="8"/>
        <v>0</v>
      </c>
      <c r="U10" s="470">
        <f ca="1" t="shared" si="9"/>
        <v>0</v>
      </c>
      <c r="V10" s="470">
        <f ca="1" t="shared" si="10"/>
        <v>1</v>
      </c>
      <c r="W10" s="470">
        <f ca="1" t="shared" si="11"/>
        <v>0</v>
      </c>
      <c r="X10" s="470"/>
      <c r="Y10" s="470">
        <f ca="1" t="shared" si="5"/>
        <v>1</v>
      </c>
      <c r="Z10" s="452"/>
      <c r="AA10" s="462" t="str">
        <f>_xlfn.XLOOKUP(C10,'[9]7月工资'!$C:$C,'[9]7月工资'!$C:$C)</f>
        <v>谭丽平</v>
      </c>
    </row>
    <row r="11" customFormat="1" customHeight="1" spans="1:27">
      <c r="A11" s="462">
        <f>IF(C11="","",COUNTA($C$3:C11))</f>
        <v>9</v>
      </c>
      <c r="B11" s="462" t="s">
        <v>26</v>
      </c>
      <c r="C11" s="462" t="s">
        <v>44</v>
      </c>
      <c r="D11" s="463" t="str">
        <f ca="1" t="shared" si="0"/>
        <v>车间主任</v>
      </c>
      <c r="E11" s="463" t="str">
        <f ca="1" t="shared" si="1"/>
        <v>科室</v>
      </c>
      <c r="F11" s="463" t="s">
        <v>28</v>
      </c>
      <c r="G11" s="464" t="str">
        <f ca="1" t="array" ref="G11">IFERROR(LOOKUP(1,0/COUNTIF(INDIRECT({"荣昌工资表科室人员","荣昌工资表研发人员","荣昌工资表销售人员","荣昌工资表一线员工","荣昌工资表小时工","劳务公司工资表小时工","劳务公司工资表同工同酬"}&amp;"!$C:$C"),$C11)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1" s="463">
        <f ca="1" t="shared" si="3"/>
        <v>7954.62</v>
      </c>
      <c r="I11" s="463">
        <f>IFERROR(VLOOKUP($C11,五险!$B:$Z,MATCH("养老(16%)",五险!$B$5:$Z$5,0),0),0)</f>
        <v>1014.4</v>
      </c>
      <c r="J11" s="463">
        <f>IFERROR(VLOOKUP($C11,五险!$B:$Z,MATCH("失业(0.7%)",五险!$B$5:$Z$5,0),0),0)</f>
        <v>44.38</v>
      </c>
      <c r="K11" s="463">
        <f>IFERROR(VLOOKUP($C11,五险!$B:$Z,MATCH("医疗(8.7%)",五险!$B$5:$Z$5,0),0),0)</f>
        <v>551.58</v>
      </c>
      <c r="L11" s="463">
        <f>IFERROR(VLOOKUP($C11,五险!$B:$Z,MATCH("工伤(1.2%)",五险!$B$5:$Z$5,0),0),0)</f>
        <v>76.08</v>
      </c>
      <c r="M11" s="463">
        <f>_xlfn.XLOOKUP($C11,公积金!$B:$B,公积金!$K:$K,0)</f>
        <v>317</v>
      </c>
      <c r="N11" s="462">
        <f ca="1" t="shared" si="2"/>
        <v>9958.06</v>
      </c>
      <c r="O11" s="466"/>
      <c r="P11" s="467" t="s">
        <v>45</v>
      </c>
      <c r="Q11" s="470"/>
      <c r="R11" s="470"/>
      <c r="S11" s="470"/>
      <c r="T11" s="470">
        <f ca="1" t="shared" si="8"/>
        <v>0</v>
      </c>
      <c r="U11" s="470">
        <f ca="1" t="shared" si="9"/>
        <v>0</v>
      </c>
      <c r="V11" s="470">
        <f ca="1" t="shared" si="10"/>
        <v>0</v>
      </c>
      <c r="W11" s="470">
        <f ca="1" t="shared" si="11"/>
        <v>0</v>
      </c>
      <c r="X11" s="470"/>
      <c r="Y11" s="470">
        <f ca="1" t="shared" si="5"/>
        <v>0</v>
      </c>
      <c r="Z11" s="452"/>
      <c r="AA11" s="462" t="str">
        <f>_xlfn.XLOOKUP(C11,'[9]7月工资'!$C:$C,'[9]7月工资'!$C:$C)</f>
        <v>何胜春</v>
      </c>
    </row>
    <row r="12" customFormat="1" customHeight="1" spans="1:27">
      <c r="A12" s="462">
        <f>IF(C12="","",COUNTA($C$3:C12))</f>
        <v>10</v>
      </c>
      <c r="B12" s="462" t="s">
        <v>26</v>
      </c>
      <c r="C12" s="462" t="s">
        <v>46</v>
      </c>
      <c r="D12" s="463" t="str">
        <f ca="1" t="shared" si="0"/>
        <v>IT兼零星采购</v>
      </c>
      <c r="E12" s="463" t="str">
        <f ca="1" t="shared" si="1"/>
        <v>科室</v>
      </c>
      <c r="F12" s="463" t="s">
        <v>28</v>
      </c>
      <c r="G12" s="464" t="str">
        <f ca="1" t="array" ref="G12">IFERROR(LOOKUP(1,0/COUNTIF(INDIRECT({"荣昌工资表科室人员","荣昌工资表研发人员","荣昌工资表销售人员","荣昌工资表一线员工","荣昌工资表小时工","劳务公司工资表小时工","劳务公司工资表同工同酬"}&amp;"!$C:$C"),$C12)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2" s="463">
        <f ca="1" t="shared" si="3"/>
        <v>8406.4</v>
      </c>
      <c r="I12" s="463">
        <f>IFERROR(VLOOKUP($C12,五险!$B:$Z,MATCH("养老(16%)",五险!$B$5:$Z$5,0),0),0)</f>
        <v>1187.2</v>
      </c>
      <c r="J12" s="463">
        <f>IFERROR(VLOOKUP($C12,五险!$B:$Z,MATCH("失业(0.7%)",五险!$B$5:$Z$5,0),0),0)</f>
        <v>51.94</v>
      </c>
      <c r="K12" s="463">
        <f>IFERROR(VLOOKUP($C12,五险!$B:$Z,MATCH("医疗(8.7%)",五险!$B$5:$Z$5,0),0),0)</f>
        <v>645.54</v>
      </c>
      <c r="L12" s="463">
        <f>IFERROR(VLOOKUP($C12,五险!$B:$Z,MATCH("工伤(1.2%)",五险!$B$5:$Z$5,0),0),0)</f>
        <v>89.04</v>
      </c>
      <c r="M12" s="463">
        <f>_xlfn.XLOOKUP($C12,公积金!$B:$B,公积金!$K:$K,0)</f>
        <v>371</v>
      </c>
      <c r="N12" s="462">
        <f ca="1" t="shared" si="2"/>
        <v>10751.12</v>
      </c>
      <c r="O12" s="466"/>
      <c r="P12" s="467" t="s">
        <v>47</v>
      </c>
      <c r="Q12" s="470"/>
      <c r="R12" s="470"/>
      <c r="S12" s="470"/>
      <c r="T12" s="470">
        <f ca="1" t="shared" si="8"/>
        <v>0</v>
      </c>
      <c r="U12" s="470">
        <f ca="1" t="shared" si="9"/>
        <v>0</v>
      </c>
      <c r="V12" s="470">
        <f ca="1" t="shared" si="10"/>
        <v>1</v>
      </c>
      <c r="W12" s="470">
        <f ca="1" t="shared" si="11"/>
        <v>0</v>
      </c>
      <c r="X12" s="470"/>
      <c r="Y12" s="470">
        <f ca="1" t="shared" si="5"/>
        <v>1</v>
      </c>
      <c r="Z12" s="452"/>
      <c r="AA12" s="462" t="str">
        <f>_xlfn.XLOOKUP(C12,'[9]7月工资'!$C:$C,'[9]7月工资'!$C:$C)</f>
        <v>马英</v>
      </c>
    </row>
    <row r="13" customFormat="1" customHeight="1" spans="1:27">
      <c r="A13" s="462">
        <f>IF(C13="","",COUNTA($C$3:C13))</f>
        <v>11</v>
      </c>
      <c r="B13" s="462" t="s">
        <v>26</v>
      </c>
      <c r="C13" s="462" t="s">
        <v>48</v>
      </c>
      <c r="D13" s="463" t="str">
        <f ca="1" t="shared" si="0"/>
        <v>运营总监</v>
      </c>
      <c r="E13" s="463" t="str">
        <f ca="1" t="shared" si="1"/>
        <v>科室</v>
      </c>
      <c r="F13" s="463" t="s">
        <v>28</v>
      </c>
      <c r="G13" s="464" t="str">
        <f ca="1" t="array" ref="G13">IFERROR(LOOKUP(1,0/COUNTIF(INDIRECT({"荣昌工资表科室人员","荣昌工资表研发人员","荣昌工资表销售人员","荣昌工资表一线员工","荣昌工资表小时工","劳务公司工资表小时工","劳务公司工资表同工同酬"}&amp;"!$C:$C"),$C13)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3" s="463">
        <f ca="1" t="shared" si="3"/>
        <v>14749</v>
      </c>
      <c r="I13" s="463">
        <f>IFERROR(VLOOKUP($C13,五险!$B:$Z,MATCH("养老(16%)",五险!$B$5:$Z$5,0),0),0)</f>
        <v>2080</v>
      </c>
      <c r="J13" s="463">
        <f>IFERROR(VLOOKUP($C13,五险!$B:$Z,MATCH("失业(0.7%)",五险!$B$5:$Z$5,0),0),0)</f>
        <v>91</v>
      </c>
      <c r="K13" s="463">
        <f>IFERROR(VLOOKUP($C13,五险!$B:$Z,MATCH("医疗(8.7%)",五险!$B$5:$Z$5,0),0),0)</f>
        <v>1131</v>
      </c>
      <c r="L13" s="463">
        <f>IFERROR(VLOOKUP($C13,五险!$B:$Z,MATCH("工伤(1.2%)",五险!$B$5:$Z$5,0),0),0)</f>
        <v>156</v>
      </c>
      <c r="M13" s="463">
        <f>_xlfn.XLOOKUP($C13,公积金!$B:$B,公积金!$K:$K,0)</f>
        <v>650</v>
      </c>
      <c r="N13" s="462">
        <f ca="1" t="shared" si="2"/>
        <v>18857</v>
      </c>
      <c r="O13" s="466"/>
      <c r="P13" s="467" t="s">
        <v>49</v>
      </c>
      <c r="Q13" s="470"/>
      <c r="R13" s="470"/>
      <c r="S13" s="470"/>
      <c r="T13" s="470">
        <f ca="1" t="shared" si="8"/>
        <v>0</v>
      </c>
      <c r="U13" s="470">
        <f ca="1" t="shared" si="9"/>
        <v>0</v>
      </c>
      <c r="V13" s="470">
        <f ca="1" t="shared" si="10"/>
        <v>1</v>
      </c>
      <c r="W13" s="470">
        <f ca="1" t="shared" si="11"/>
        <v>0</v>
      </c>
      <c r="X13" s="470"/>
      <c r="Y13" s="470">
        <f ca="1" t="shared" si="5"/>
        <v>1</v>
      </c>
      <c r="Z13" s="452"/>
      <c r="AA13" s="462" t="str">
        <f>_xlfn.XLOOKUP(C13,'[9]7月工资'!$C:$C,'[9]7月工资'!$C:$C)</f>
        <v>卢中华</v>
      </c>
    </row>
    <row r="14" customFormat="1" customHeight="1" spans="1:27">
      <c r="A14" s="462">
        <f>IF(C14="","",COUNTA($C$3:C14))</f>
        <v>12</v>
      </c>
      <c r="B14" s="462" t="s">
        <v>26</v>
      </c>
      <c r="C14" s="462" t="s">
        <v>50</v>
      </c>
      <c r="D14" s="463" t="str">
        <f ca="1" t="shared" si="0"/>
        <v>质量工程师</v>
      </c>
      <c r="E14" s="463" t="str">
        <f ca="1" t="shared" si="1"/>
        <v>科室</v>
      </c>
      <c r="F14" s="463" t="s">
        <v>28</v>
      </c>
      <c r="G14" s="464" t="str">
        <f ca="1" t="array" ref="G14">IFERROR(LOOKUP(1,0/COUNTIF(INDIRECT({"荣昌工资表科室人员","荣昌工资表研发人员","荣昌工资表销售人员","荣昌工资表一线员工","荣昌工资表小时工","劳务公司工资表小时工","劳务公司工资表同工同酬"}&amp;"!$C:$C"),$C14)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4" s="463">
        <f ca="1" t="shared" si="3"/>
        <v>6533.08</v>
      </c>
      <c r="I14" s="463">
        <f>IFERROR(VLOOKUP($C14,五险!$B:$Z,MATCH("养老(16%)",五险!$B$5:$Z$5,0),0),0)</f>
        <v>700.8</v>
      </c>
      <c r="J14" s="463">
        <f>IFERROR(VLOOKUP($C14,五险!$B:$Z,MATCH("失业(0.7%)",五险!$B$5:$Z$5,0),0),0)</f>
        <v>30.66</v>
      </c>
      <c r="K14" s="463">
        <f>IFERROR(VLOOKUP($C14,五险!$B:$Z,MATCH("医疗(8.7%)",五险!$B$5:$Z$5,0),0),0)</f>
        <v>381.06</v>
      </c>
      <c r="L14" s="463">
        <f>IFERROR(VLOOKUP($C14,五险!$B:$Z,MATCH("工伤(1.2%)",五险!$B$5:$Z$5,0),0),0)</f>
        <v>52.56</v>
      </c>
      <c r="M14" s="463">
        <f>_xlfn.XLOOKUP($C14,公积金!$B:$B,公积金!$K:$K,0)</f>
        <v>219</v>
      </c>
      <c r="N14" s="462">
        <f ca="1" t="shared" si="2"/>
        <v>7917.16</v>
      </c>
      <c r="O14" s="466"/>
      <c r="P14" s="436" t="s">
        <v>51</v>
      </c>
      <c r="Q14" s="470"/>
      <c r="R14" s="470"/>
      <c r="S14" s="470"/>
      <c r="T14" s="470"/>
      <c r="U14" s="470"/>
      <c r="V14" s="470"/>
      <c r="W14" s="470"/>
      <c r="X14" s="470"/>
      <c r="Y14" s="470">
        <f t="shared" si="5"/>
        <v>0</v>
      </c>
      <c r="Z14" s="452"/>
      <c r="AA14" s="462" t="str">
        <f>_xlfn.XLOOKUP(C14,'[9]7月工资'!$C:$C,'[9]7月工资'!$C:$C)</f>
        <v>伍赤诚</v>
      </c>
    </row>
    <row r="15" customHeight="1" spans="1:27">
      <c r="A15" s="462">
        <f>IF(C15="","",COUNTA($C$3:C15))</f>
        <v>13</v>
      </c>
      <c r="B15" s="462" t="s">
        <v>26</v>
      </c>
      <c r="C15" s="462" t="s">
        <v>52</v>
      </c>
      <c r="D15" s="463" t="str">
        <f ca="1" t="shared" si="0"/>
        <v>发泡工艺工程师</v>
      </c>
      <c r="E15" s="463" t="str">
        <f ca="1" t="shared" si="1"/>
        <v>科室</v>
      </c>
      <c r="F15" s="463" t="s">
        <v>28</v>
      </c>
      <c r="G15" s="464" t="str">
        <f ca="1" t="array" ref="G15">IFERROR(LOOKUP(1,0/COUNTIF(INDIRECT({"荣昌工资表科室人员","荣昌工资表研发人员","荣昌工资表销售人员","荣昌工资表一线员工","荣昌工资表小时工","劳务公司工资表小时工","劳务公司工资表同工同酬"}&amp;"!$C:$C"),$C15)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5" s="463">
        <f ca="1" t="shared" si="3"/>
        <v>10924</v>
      </c>
      <c r="I15" s="463">
        <f>IFERROR(VLOOKUP($C15,五险!$B:$Z,MATCH("养老(16%)",五险!$B$5:$Z$5,0),0),0)</f>
        <v>1360</v>
      </c>
      <c r="J15" s="463">
        <f>IFERROR(VLOOKUP($C15,五险!$B:$Z,MATCH("失业(0.7%)",五险!$B$5:$Z$5,0),0),0)</f>
        <v>59.5</v>
      </c>
      <c r="K15" s="463">
        <f>IFERROR(VLOOKUP($C15,五险!$B:$Z,MATCH("医疗(8.7%)",五险!$B$5:$Z$5,0),0),0)</f>
        <v>739.5</v>
      </c>
      <c r="L15" s="463">
        <f>IFERROR(VLOOKUP($C15,五险!$B:$Z,MATCH("工伤(1.2%)",五险!$B$5:$Z$5,0),0),0)</f>
        <v>102</v>
      </c>
      <c r="M15" s="463">
        <f>_xlfn.XLOOKUP($C15,公积金!$B:$B,公积金!$K:$K,0)</f>
        <v>425</v>
      </c>
      <c r="N15" s="462">
        <f ca="1" t="shared" si="2"/>
        <v>13610</v>
      </c>
      <c r="O15" s="466"/>
      <c r="P15" s="436" t="s">
        <v>53</v>
      </c>
      <c r="Q15" s="451">
        <f ca="1" t="shared" ref="Q15:W15" si="12">SUMIFS($H:$H,$E:$E,Q$2)</f>
        <v>121227.47</v>
      </c>
      <c r="R15" s="451">
        <f ca="1" t="shared" si="12"/>
        <v>0</v>
      </c>
      <c r="S15" s="451">
        <f ca="1" t="shared" si="12"/>
        <v>51586.08</v>
      </c>
      <c r="T15" s="451">
        <f ca="1" t="shared" si="12"/>
        <v>71979.26</v>
      </c>
      <c r="U15" s="451">
        <f ca="1" t="shared" si="12"/>
        <v>72247.31</v>
      </c>
      <c r="V15" s="451">
        <f ca="1" t="shared" si="12"/>
        <v>322622.5</v>
      </c>
      <c r="W15" s="451">
        <f ca="1" t="shared" si="12"/>
        <v>64090.7</v>
      </c>
      <c r="X15" s="451" t="e">
        <f ca="1">_xlfn.XLOOKUP("服务费",$C:$C,$H:$H)</f>
        <v>#N/A</v>
      </c>
      <c r="Y15" s="451" t="e">
        <f ca="1" t="shared" si="5"/>
        <v>#N/A</v>
      </c>
      <c r="Z15" s="452" t="e">
        <f ca="1">$Y$15=$H$221</f>
        <v>#N/A</v>
      </c>
      <c r="AA15" s="462" t="str">
        <f>_xlfn.XLOOKUP(C15,'[9]7月工资'!$C:$C,'[9]7月工资'!$C:$C)</f>
        <v>张海波</v>
      </c>
    </row>
    <row r="16" customHeight="1" spans="1:27">
      <c r="A16" s="462">
        <f>IF(C16="","",COUNTA($C$3:C16))</f>
        <v>14</v>
      </c>
      <c r="B16" s="462" t="s">
        <v>26</v>
      </c>
      <c r="C16" s="462" t="s">
        <v>54</v>
      </c>
      <c r="D16" s="463" t="str">
        <f ca="1" t="shared" si="0"/>
        <v>部长</v>
      </c>
      <c r="E16" s="463" t="str">
        <f ca="1" t="shared" si="1"/>
        <v>科室</v>
      </c>
      <c r="F16" s="463" t="s">
        <v>28</v>
      </c>
      <c r="G16" s="464" t="str">
        <f ca="1" t="array" ref="G16">IFERROR(LOOKUP(1,0/COUNTIF(INDIRECT({"荣昌工资表科室人员","荣昌工资表研发人员","荣昌工资表销售人员","荣昌工资表一线员工","荣昌工资表小时工","劳务公司工资表小时工","劳务公司工资表同工同酬"}&amp;"!$C:$C"),$C16)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16" s="463">
        <f ca="1" t="shared" si="3"/>
        <v>12049.5</v>
      </c>
      <c r="I16" s="463">
        <f>IFERROR(VLOOKUP($C16,五险!$B:$Z,MATCH("养老(16%)",五险!$B$5:$Z$5,0),0),0)</f>
        <v>1433.6</v>
      </c>
      <c r="J16" s="463">
        <f>IFERROR(VLOOKUP($C16,五险!$B:$Z,MATCH("失业(0.7%)",五险!$B$5:$Z$5,0),0),0)</f>
        <v>62.72</v>
      </c>
      <c r="K16" s="463">
        <f>IFERROR(VLOOKUP($C16,五险!$B:$Z,MATCH("医疗(8.7%)",五险!$B$5:$Z$5,0),0),0)</f>
        <v>779.52</v>
      </c>
      <c r="L16" s="463">
        <f>IFERROR(VLOOKUP($C16,五险!$B:$Z,MATCH("工伤(1.2%)",五险!$B$5:$Z$5,0),0),0)</f>
        <v>107.52</v>
      </c>
      <c r="M16" s="463">
        <f>_xlfn.XLOOKUP($C16,公积金!$B:$B,公积金!$K:$K,0)</f>
        <v>525</v>
      </c>
      <c r="N16" s="462">
        <f ca="1" t="shared" si="2"/>
        <v>14957.86</v>
      </c>
      <c r="O16" s="466"/>
      <c r="P16" s="436" t="s">
        <v>55</v>
      </c>
      <c r="Q16" s="451">
        <f ca="1" t="shared" ref="Q16:Y16" si="13">SUM(Q17:Q24)</f>
        <v>121227.47</v>
      </c>
      <c r="R16" s="451">
        <f ca="1" t="shared" si="13"/>
        <v>0</v>
      </c>
      <c r="S16" s="451">
        <f ca="1" t="shared" si="13"/>
        <v>51586.08</v>
      </c>
      <c r="T16" s="451">
        <f ca="1" t="shared" si="13"/>
        <v>71979.26</v>
      </c>
      <c r="U16" s="451">
        <f ca="1" t="shared" si="13"/>
        <v>72247.31</v>
      </c>
      <c r="V16" s="451">
        <f ca="1" t="shared" si="13"/>
        <v>322622.5</v>
      </c>
      <c r="W16" s="451">
        <f ca="1" t="shared" si="13"/>
        <v>64090.7</v>
      </c>
      <c r="X16" s="451" t="e">
        <f ca="1" t="shared" si="13"/>
        <v>#N/A</v>
      </c>
      <c r="Y16" s="451" t="e">
        <f ca="1" t="shared" si="13"/>
        <v>#N/A</v>
      </c>
      <c r="Z16" s="452" t="e">
        <f ca="1">Y15=Y16</f>
        <v>#N/A</v>
      </c>
      <c r="AA16" s="462" t="str">
        <f>_xlfn.XLOOKUP(C16,'[9]7月工资'!$C:$C,'[9]7月工资'!$C:$C)</f>
        <v>曹蜜</v>
      </c>
    </row>
    <row r="17" customFormat="1" customHeight="1" spans="1:27">
      <c r="A17" s="462">
        <f>IF(C17="","",COUNTA($C$3:C17))</f>
        <v>15</v>
      </c>
      <c r="B17" s="462" t="s">
        <v>26</v>
      </c>
      <c r="C17" s="462" t="s">
        <v>56</v>
      </c>
      <c r="D17" s="463" t="str">
        <f ca="1" t="shared" si="0"/>
        <v>总装检验员</v>
      </c>
      <c r="E17" s="463" t="s">
        <v>22</v>
      </c>
      <c r="F17" s="463" t="s">
        <v>28</v>
      </c>
      <c r="G17" s="464" t="str">
        <f ca="1" t="array" ref="G17">IFERROR(LOOKUP(1,0/COUNTIF(INDIRECT({"荣昌工资表科室人员","荣昌工资表研发人员","荣昌工资表销售人员","荣昌工资表一线员工","荣昌工资表小时工","劳务公司工资表小时工","劳务公司工资表同工同酬"}&amp;"!$C:$C"),$C17)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7" s="463">
        <f ca="1" t="shared" si="3"/>
        <v>3972.98</v>
      </c>
      <c r="I17" s="463">
        <f>IFERROR(VLOOKUP($C17,五险!$B:$Z,MATCH("养老(16%)",五险!$B$5:$Z$5,0),0),0)</f>
        <v>723.2</v>
      </c>
      <c r="J17" s="463">
        <f>IFERROR(VLOOKUP($C17,五险!$B:$Z,MATCH("失业(0.7%)",五险!$B$5:$Z$5,0),0),0)</f>
        <v>31.64</v>
      </c>
      <c r="K17" s="463">
        <f>IFERROR(VLOOKUP($C17,五险!$B:$Z,MATCH("医疗(8.7%)",五险!$B$5:$Z$5,0),0),0)</f>
        <v>393.24</v>
      </c>
      <c r="L17" s="463">
        <f>IFERROR(VLOOKUP($C17,五险!$B:$Z,MATCH("工伤(1.2%)",五险!$B$5:$Z$5,0),0),0)</f>
        <v>54.24</v>
      </c>
      <c r="M17" s="463">
        <f>_xlfn.XLOOKUP($C17,公积金!$B:$B,公积金!$K:$K,0)</f>
        <v>226</v>
      </c>
      <c r="N17" s="462">
        <f ca="1" t="shared" si="2"/>
        <v>5401.3</v>
      </c>
      <c r="O17" s="466"/>
      <c r="P17" s="467" t="s">
        <v>57</v>
      </c>
      <c r="Q17" s="451">
        <f ca="1" t="shared" ref="Q17:W17" si="14">SUMIFS($H:$H,$F:$F,MID($P17,1,FIND("(",$P17)-1),$E:$E,Q$2)</f>
        <v>121227.47</v>
      </c>
      <c r="R17" s="451">
        <f ca="1" t="shared" si="14"/>
        <v>0</v>
      </c>
      <c r="S17" s="451">
        <f ca="1" t="shared" si="14"/>
        <v>51586.08</v>
      </c>
      <c r="T17" s="451">
        <f ca="1" t="shared" si="14"/>
        <v>71979.26</v>
      </c>
      <c r="U17" s="451">
        <f ca="1" t="shared" si="14"/>
        <v>72247.31</v>
      </c>
      <c r="V17" s="451">
        <f ca="1" t="shared" si="14"/>
        <v>91427.66</v>
      </c>
      <c r="W17" s="451">
        <f ca="1" t="shared" si="14"/>
        <v>42173.53</v>
      </c>
      <c r="X17" s="451" t="e">
        <f ca="1">_xlfn.XLOOKUP("服务费",$C:$C,$H:$H)</f>
        <v>#N/A</v>
      </c>
      <c r="Y17" s="451" t="e">
        <f ca="1" t="shared" ref="Y17:Y26" si="15">SUM(Q17:X17)</f>
        <v>#N/A</v>
      </c>
      <c r="Z17" s="452"/>
      <c r="AA17" s="462" t="str">
        <f>_xlfn.XLOOKUP(C17,'[9]7月工资'!$C:$C,'[9]7月工资'!$C:$C)</f>
        <v>贺王瑜</v>
      </c>
    </row>
    <row r="18" customFormat="1" customHeight="1" spans="1:27">
      <c r="A18" s="462">
        <f>IF(C18="","",COUNTA($C$3:C18))</f>
        <v>16</v>
      </c>
      <c r="B18" s="462" t="s">
        <v>26</v>
      </c>
      <c r="C18" s="462" t="s">
        <v>58</v>
      </c>
      <c r="D18" s="463" t="str">
        <f ca="1" t="shared" si="0"/>
        <v>发泡设备维修</v>
      </c>
      <c r="E18" s="463" t="s">
        <v>22</v>
      </c>
      <c r="F18" s="463" t="s">
        <v>28</v>
      </c>
      <c r="G18" s="464" t="str">
        <f ca="1" t="array" ref="G18">IFERROR(LOOKUP(1,0/COUNTIF(INDIRECT({"荣昌工资表科室人员","荣昌工资表研发人员","荣昌工资表销售人员","荣昌工资表一线员工","荣昌工资表小时工","劳务公司工资表小时工","劳务公司工资表同工同酬"}&amp;"!$C:$C"),$C18)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8" s="463">
        <f ca="1" t="shared" si="3"/>
        <v>7491.79</v>
      </c>
      <c r="I18" s="463">
        <f>IFERROR(VLOOKUP($C18,五险!$B:$Z,MATCH("养老(16%)",五险!$B$5:$Z$5,0),0),0)</f>
        <v>689.28</v>
      </c>
      <c r="J18" s="463">
        <f>IFERROR(VLOOKUP($C18,五险!$B:$Z,MATCH("失业(0.7%)",五险!$B$5:$Z$5,0),0),0)</f>
        <v>30.16</v>
      </c>
      <c r="K18" s="463">
        <f>IFERROR(VLOOKUP($C18,五险!$B:$Z,MATCH("医疗(8.7%)",五险!$B$5:$Z$5,0),0),0)</f>
        <v>374.8</v>
      </c>
      <c r="L18" s="463">
        <f>IFERROR(VLOOKUP($C18,五险!$B:$Z,MATCH("工伤(1.2%)",五险!$B$5:$Z$5,0),0),0)</f>
        <v>51.7</v>
      </c>
      <c r="M18" s="463">
        <f>_xlfn.XLOOKUP($C18,公积金!$B:$B,公积金!$K:$K,0)</f>
        <v>215</v>
      </c>
      <c r="N18" s="462">
        <f ca="1" t="shared" si="2"/>
        <v>8852.73</v>
      </c>
      <c r="O18" s="466"/>
      <c r="P18" s="467" t="s">
        <v>59</v>
      </c>
      <c r="Q18" s="451">
        <f ca="1" t="shared" ref="Q18:W18" si="16">SUMIFS($H:$H,$F:$F,MID($P18,1,FIND("(",$P18)-1),$E:$E,Q$2)</f>
        <v>0</v>
      </c>
      <c r="R18" s="451">
        <f ca="1" t="shared" si="16"/>
        <v>0</v>
      </c>
      <c r="S18" s="451">
        <f ca="1" t="shared" si="16"/>
        <v>0</v>
      </c>
      <c r="T18" s="451">
        <f ca="1" t="shared" si="16"/>
        <v>0</v>
      </c>
      <c r="U18" s="451">
        <f ca="1" t="shared" si="16"/>
        <v>0</v>
      </c>
      <c r="V18" s="451">
        <f ca="1" t="shared" si="16"/>
        <v>56354.83</v>
      </c>
      <c r="W18" s="451">
        <f ca="1" t="shared" si="16"/>
        <v>7216.85</v>
      </c>
      <c r="X18" s="451">
        <f ca="1" t="shared" ref="X18:X24" si="17">SUMIFS($H:$H,$F:$F,$P18,$E:$E,X$2)</f>
        <v>0</v>
      </c>
      <c r="Y18" s="451">
        <f ca="1" t="shared" si="15"/>
        <v>63571.68</v>
      </c>
      <c r="Z18" s="452"/>
      <c r="AA18" s="462" t="str">
        <f>_xlfn.XLOOKUP(C18,'[9]7月工资'!$C:$C,'[9]7月工资'!$C:$C)</f>
        <v>赵新辉</v>
      </c>
    </row>
    <row r="19" customFormat="1" customHeight="1" spans="1:27">
      <c r="A19" s="462">
        <f>IF(C19="","",COUNTA($C$3:C19))</f>
        <v>17</v>
      </c>
      <c r="B19" s="462" t="s">
        <v>26</v>
      </c>
      <c r="C19" s="462" t="s">
        <v>60</v>
      </c>
      <c r="D19" s="463" t="str">
        <f ca="1" t="shared" si="0"/>
        <v>发泡班长</v>
      </c>
      <c r="E19" s="463" t="s">
        <v>22</v>
      </c>
      <c r="F19" s="463" t="s">
        <v>28</v>
      </c>
      <c r="G19" s="464" t="str">
        <f ca="1" t="array" ref="G19">IFERROR(LOOKUP(1,0/COUNTIF(INDIRECT({"荣昌工资表科室人员","荣昌工资表研发人员","荣昌工资表销售人员","荣昌工资表一线员工","荣昌工资表小时工","劳务公司工资表小时工","劳务公司工资表同工同酬"}&amp;"!$C:$C"),$C19)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19" s="463">
        <f ca="1" t="shared" si="3"/>
        <v>3566.28</v>
      </c>
      <c r="I19" s="463">
        <f>IFERROR(VLOOKUP($C19,五险!$B:$Z,MATCH("养老(16%)",五险!$B$5:$Z$5,0),0),0)</f>
        <v>689.28</v>
      </c>
      <c r="J19" s="463">
        <f>IFERROR(VLOOKUP($C19,五险!$B:$Z,MATCH("失业(0.7%)",五险!$B$5:$Z$5,0),0),0)</f>
        <v>30.16</v>
      </c>
      <c r="K19" s="463">
        <f>IFERROR(VLOOKUP($C19,五险!$B:$Z,MATCH("医疗(8.7%)",五险!$B$5:$Z$5,0),0),0)</f>
        <v>352.61</v>
      </c>
      <c r="L19" s="463">
        <f>IFERROR(VLOOKUP($C19,五险!$B:$Z,MATCH("工伤(1.2%)",五险!$B$5:$Z$5,0),0),0)</f>
        <v>51.7</v>
      </c>
      <c r="M19" s="463">
        <f>_xlfn.XLOOKUP($C19,公积金!$B:$B,公积金!$K:$K,0)</f>
        <v>205</v>
      </c>
      <c r="N19" s="462">
        <f ca="1" t="shared" si="2"/>
        <v>4895.03</v>
      </c>
      <c r="O19" s="466"/>
      <c r="P19" s="467" t="s">
        <v>61</v>
      </c>
      <c r="Q19" s="451">
        <f ca="1" t="shared" ref="Q19:W19" si="18">SUMIFS($H:$H,$F:$F,MID($P19,1,FIND("(",$P19)-1),$E:$E,Q$2)</f>
        <v>0</v>
      </c>
      <c r="R19" s="451">
        <f ca="1" t="shared" si="18"/>
        <v>0</v>
      </c>
      <c r="S19" s="451">
        <f ca="1" t="shared" si="18"/>
        <v>0</v>
      </c>
      <c r="T19" s="451">
        <f ca="1" t="shared" si="18"/>
        <v>0</v>
      </c>
      <c r="U19" s="451">
        <f ca="1" t="shared" si="18"/>
        <v>0</v>
      </c>
      <c r="V19" s="451">
        <f ca="1" t="shared" si="18"/>
        <v>156104.73</v>
      </c>
      <c r="W19" s="451">
        <f ca="1" t="shared" si="18"/>
        <v>14700.32</v>
      </c>
      <c r="X19" s="451">
        <f ca="1" t="shared" si="17"/>
        <v>0</v>
      </c>
      <c r="Y19" s="451">
        <f ca="1" t="shared" si="15"/>
        <v>170805.05</v>
      </c>
      <c r="Z19" s="452"/>
      <c r="AA19" s="462" t="str">
        <f>_xlfn.XLOOKUP(C19,'[9]7月工资'!$C:$C,'[9]7月工资'!$C:$C)</f>
        <v>肖燕丹</v>
      </c>
    </row>
    <row r="20" customFormat="1" customHeight="1" spans="1:27">
      <c r="A20" s="462">
        <f>IF(C20="","",COUNTA($C$3:C20))</f>
        <v>18</v>
      </c>
      <c r="B20" s="462" t="s">
        <v>62</v>
      </c>
      <c r="C20" s="462" t="s">
        <v>63</v>
      </c>
      <c r="D20" s="463" t="str">
        <f ca="1" t="shared" si="0"/>
        <v>支援发泡</v>
      </c>
      <c r="E20" s="463" t="s">
        <v>20</v>
      </c>
      <c r="F20" s="463" t="s">
        <v>28</v>
      </c>
      <c r="G20" s="464" t="str">
        <f ca="1" t="array" ref="G20">IFERROR(LOOKUP(1,0/COUNTIF(INDIRECT({"荣昌工资表科室人员","荣昌工资表研发人员","荣昌工资表销售人员","荣昌工资表一线员工","荣昌工资表小时工","劳务公司工资表小时工","劳务公司工资表同工同酬"}&amp;"!$C:$C"),$C20)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20" s="463">
        <f ca="1" t="shared" si="3"/>
        <v>8442.49</v>
      </c>
      <c r="I20" s="463">
        <f>IFERROR(VLOOKUP($C20,五险!$B:$Z,MATCH("养老(16%)",五险!$B$5:$Z$5,0),0),0)</f>
        <v>908.8</v>
      </c>
      <c r="J20" s="463">
        <f>IFERROR(VLOOKUP($C20,五险!$B:$Z,MATCH("失业(0.7%)",五险!$B$5:$Z$5,0),0),0)</f>
        <v>39.76</v>
      </c>
      <c r="K20" s="463">
        <f>IFERROR(VLOOKUP($C20,五险!$B:$Z,MATCH("医疗(8.7%)",五险!$B$5:$Z$5,0),0),0)</f>
        <v>494.16</v>
      </c>
      <c r="L20" s="463">
        <f>IFERROR(VLOOKUP($C20,五险!$B:$Z,MATCH("工伤(1.2%)",五险!$B$5:$Z$5,0),0),0)</f>
        <v>68.16</v>
      </c>
      <c r="M20" s="463">
        <f>_xlfn.XLOOKUP($C20,公积金!$B:$B,公积金!$K:$K,0)</f>
        <v>284</v>
      </c>
      <c r="N20" s="462">
        <f ca="1" t="shared" si="2"/>
        <v>10237.37</v>
      </c>
      <c r="O20" s="466"/>
      <c r="P20" s="467" t="s">
        <v>64</v>
      </c>
      <c r="Q20" s="451">
        <f ca="1" t="shared" ref="Q20:W20" si="19">SUMIFS($H:$H,$F:$F,MID($P20,1,FIND("(",$P20)-1),$E:$E,Q$2)</f>
        <v>0</v>
      </c>
      <c r="R20" s="451">
        <f ca="1" t="shared" si="19"/>
        <v>0</v>
      </c>
      <c r="S20" s="451">
        <f ca="1" t="shared" si="19"/>
        <v>0</v>
      </c>
      <c r="T20" s="451">
        <f ca="1" t="shared" si="19"/>
        <v>0</v>
      </c>
      <c r="U20" s="451">
        <f ca="1" t="shared" si="19"/>
        <v>0</v>
      </c>
      <c r="V20" s="451">
        <f ca="1" t="shared" si="19"/>
        <v>0</v>
      </c>
      <c r="W20" s="451">
        <f ca="1" t="shared" si="19"/>
        <v>0</v>
      </c>
      <c r="X20" s="451">
        <f ca="1" t="shared" si="17"/>
        <v>0</v>
      </c>
      <c r="Y20" s="451">
        <f ca="1" t="shared" si="15"/>
        <v>0</v>
      </c>
      <c r="Z20" s="452"/>
      <c r="AA20" s="462" t="str">
        <f>_xlfn.XLOOKUP(C20,'[9]7月工资'!$C:$C,'[9]7月工资'!$C:$C)</f>
        <v>范文榜</v>
      </c>
    </row>
    <row r="21" customFormat="1" customHeight="1" spans="1:27">
      <c r="A21" s="462">
        <f>IF(C21="","",COUNTA($C$3:C21))</f>
        <v>19</v>
      </c>
      <c r="B21" s="462" t="s">
        <v>26</v>
      </c>
      <c r="C21" s="462" t="s">
        <v>65</v>
      </c>
      <c r="D21" s="463" t="str">
        <f ca="1" t="shared" si="0"/>
        <v>销售统计</v>
      </c>
      <c r="E21" s="463" t="str">
        <f ca="1" t="shared" ref="E21:E28" si="20">MID(G21,6,2)</f>
        <v>销售</v>
      </c>
      <c r="F21" s="463" t="s">
        <v>28</v>
      </c>
      <c r="G21" s="464" t="str">
        <f ca="1" t="array" ref="G21">IFERROR(LOOKUP(1,0/COUNTIF(INDIRECT({"荣昌工资表科室人员","荣昌工资表研发人员","荣昌工资表销售人员","荣昌工资表一线员工","荣昌工资表小时工","劳务公司工资表小时工","劳务公司工资表同工同酬"}&amp;"!$C:$C"),$C21)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1" s="463">
        <f ca="1" t="shared" si="3"/>
        <v>5758.2</v>
      </c>
      <c r="I21" s="463">
        <f>IFERROR(VLOOKUP($C21,五险!$B:$Z,MATCH("养老(16%)",五险!$B$5:$Z$5,0),0),0)</f>
        <v>736</v>
      </c>
      <c r="J21" s="463">
        <f>IFERROR(VLOOKUP($C21,五险!$B:$Z,MATCH("失业(0.7%)",五险!$B$5:$Z$5,0),0),0)</f>
        <v>32.2</v>
      </c>
      <c r="K21" s="463">
        <f>IFERROR(VLOOKUP($C21,五险!$B:$Z,MATCH("医疗(8.7%)",五险!$B$5:$Z$5,0),0),0)</f>
        <v>400.2</v>
      </c>
      <c r="L21" s="463">
        <f>IFERROR(VLOOKUP($C21,五险!$B:$Z,MATCH("工伤(1.2%)",五险!$B$5:$Z$5,0),0),0)</f>
        <v>55.2</v>
      </c>
      <c r="M21" s="463">
        <f>_xlfn.XLOOKUP($C21,公积金!$B:$B,公积金!$K:$K,0)</f>
        <v>230</v>
      </c>
      <c r="N21" s="462">
        <f ca="1" t="shared" si="2"/>
        <v>7211.8</v>
      </c>
      <c r="O21" s="466"/>
      <c r="P21" s="467" t="s">
        <v>66</v>
      </c>
      <c r="Q21" s="451">
        <f ca="1" t="shared" ref="Q21:W21" si="21">SUMIFS($H:$H,$F:$F,MID($P21,1,FIND("(",$P21)-1),$E:$E,Q$2)</f>
        <v>0</v>
      </c>
      <c r="R21" s="451">
        <f ca="1" t="shared" si="21"/>
        <v>0</v>
      </c>
      <c r="S21" s="451">
        <f ca="1" t="shared" si="21"/>
        <v>0</v>
      </c>
      <c r="T21" s="451">
        <f ca="1" t="shared" si="21"/>
        <v>0</v>
      </c>
      <c r="U21" s="451">
        <f ca="1" t="shared" si="21"/>
        <v>0</v>
      </c>
      <c r="V21" s="451">
        <f ca="1" t="shared" si="21"/>
        <v>6803.92</v>
      </c>
      <c r="W21" s="451">
        <f ca="1" t="shared" si="21"/>
        <v>0</v>
      </c>
      <c r="X21" s="451">
        <f ca="1" t="shared" si="17"/>
        <v>0</v>
      </c>
      <c r="Y21" s="451">
        <f ca="1" t="shared" si="15"/>
        <v>6803.92</v>
      </c>
      <c r="Z21" s="452"/>
      <c r="AA21" s="462" t="str">
        <f>_xlfn.XLOOKUP(C21,'[9]7月工资'!$C:$C,'[9]7月工资'!$C:$C)</f>
        <v>肖玲</v>
      </c>
    </row>
    <row r="22" customFormat="1" customHeight="1" spans="1:27">
      <c r="A22" s="462">
        <f>IF(C22="","",COUNTA($C$3:C22))</f>
        <v>20</v>
      </c>
      <c r="B22" s="462" t="s">
        <v>26</v>
      </c>
      <c r="C22" s="462" t="s">
        <v>67</v>
      </c>
      <c r="D22" s="463" t="str">
        <f ca="1" t="shared" si="0"/>
        <v>销售服务经理</v>
      </c>
      <c r="E22" s="463" t="str">
        <f ca="1" t="shared" si="20"/>
        <v>销售</v>
      </c>
      <c r="F22" s="463" t="s">
        <v>28</v>
      </c>
      <c r="G22" s="464" t="str">
        <f ca="1" t="array" ref="G22">IFERROR(LOOKUP(1,0/COUNTIF(INDIRECT({"荣昌工资表科室人员","荣昌工资表研发人员","荣昌工资表销售人员","荣昌工资表一线员工","荣昌工资表小时工","劳务公司工资表小时工","劳务公司工资表同工同酬"}&amp;"!$C:$C"),$C22)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2" s="463">
        <f ca="1" t="shared" si="3"/>
        <v>8776.5</v>
      </c>
      <c r="I22" s="463">
        <f>IFERROR(VLOOKUP($C22,五险!$B:$Z,MATCH("养老(16%)",五险!$B$5:$Z$5,0),0),0)</f>
        <v>761.6</v>
      </c>
      <c r="J22" s="463">
        <f>IFERROR(VLOOKUP($C22,五险!$B:$Z,MATCH("失业(0.7%)",五险!$B$5:$Z$5,0),0),0)</f>
        <v>33.32</v>
      </c>
      <c r="K22" s="463">
        <f>IFERROR(VLOOKUP($C22,五险!$B:$Z,MATCH("医疗(8.7%)",五险!$B$5:$Z$5,0),0),0)</f>
        <v>414.12</v>
      </c>
      <c r="L22" s="463">
        <f>IFERROR(VLOOKUP($C22,五险!$B:$Z,MATCH("工伤(1.2%)",五险!$B$5:$Z$5,0),0),0)</f>
        <v>57.12</v>
      </c>
      <c r="M22" s="463">
        <f>_xlfn.XLOOKUP($C22,公积金!$B:$B,公积金!$K:$K,0)</f>
        <v>325</v>
      </c>
      <c r="N22" s="462">
        <f ca="1" t="shared" si="2"/>
        <v>10367.66</v>
      </c>
      <c r="O22" s="466"/>
      <c r="P22" s="467" t="s">
        <v>68</v>
      </c>
      <c r="Q22" s="451">
        <f ca="1" t="shared" ref="Q22:W22" si="22">SUMIFS($H:$H,$F:$F,MID($P22,1,FIND("(",$P22)-1),$E:$E,Q$2)</f>
        <v>0</v>
      </c>
      <c r="R22" s="451">
        <f ca="1" t="shared" si="22"/>
        <v>0</v>
      </c>
      <c r="S22" s="451">
        <f ca="1" t="shared" si="22"/>
        <v>0</v>
      </c>
      <c r="T22" s="451">
        <f ca="1" t="shared" si="22"/>
        <v>0</v>
      </c>
      <c r="U22" s="451">
        <f ca="1" t="shared" si="22"/>
        <v>0</v>
      </c>
      <c r="V22" s="451">
        <f ca="1" t="shared" si="22"/>
        <v>6017.5</v>
      </c>
      <c r="W22" s="451">
        <f ca="1" t="shared" si="22"/>
        <v>0</v>
      </c>
      <c r="X22" s="451">
        <f ca="1" t="shared" si="17"/>
        <v>0</v>
      </c>
      <c r="Y22" s="451">
        <f ca="1" t="shared" si="15"/>
        <v>6017.5</v>
      </c>
      <c r="Z22" s="452"/>
      <c r="AA22" s="462" t="str">
        <f>_xlfn.XLOOKUP(C22,'[9]7月工资'!$C:$C,'[9]7月工资'!$C:$C)</f>
        <v>赵五祥</v>
      </c>
    </row>
    <row r="23" customFormat="1" customHeight="1" spans="1:27">
      <c r="A23" s="462">
        <f>IF(C23="","",COUNTA($C$3:C23))</f>
        <v>21</v>
      </c>
      <c r="B23" s="462" t="s">
        <v>26</v>
      </c>
      <c r="C23" s="462" t="s">
        <v>69</v>
      </c>
      <c r="D23" s="463" t="str">
        <f ca="1" t="shared" si="0"/>
        <v>现场服务员</v>
      </c>
      <c r="E23" s="463" t="str">
        <f ca="1" t="shared" si="20"/>
        <v>销售</v>
      </c>
      <c r="F23" s="463" t="s">
        <v>28</v>
      </c>
      <c r="G23" s="464" t="str">
        <f ca="1" t="array" ref="G23">IFERROR(LOOKUP(1,0/COUNTIF(INDIRECT({"荣昌工资表科室人员","荣昌工资表研发人员","荣昌工资表销售人员","荣昌工资表一线员工","荣昌工资表小时工","劳务公司工资表小时工","劳务公司工资表同工同酬"}&amp;"!$C:$C"),$C23)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3" s="463">
        <f ca="1" t="shared" si="3"/>
        <v>5064</v>
      </c>
      <c r="I23" s="463">
        <f>IFERROR(VLOOKUP($C23,五险!$B:$Z,MATCH("养老(16%)",五险!$B$5:$Z$5,0),0),0)</f>
        <v>689.28</v>
      </c>
      <c r="J23" s="463">
        <f>IFERROR(VLOOKUP($C23,五险!$B:$Z,MATCH("失业(0.7%)",五险!$B$5:$Z$5,0),0),0)</f>
        <v>30.16</v>
      </c>
      <c r="K23" s="463">
        <f>IFERROR(VLOOKUP($C23,五险!$B:$Z,MATCH("医疗(8.7%)",五险!$B$5:$Z$5,0),0),0)</f>
        <v>374.8</v>
      </c>
      <c r="L23" s="463">
        <f>IFERROR(VLOOKUP($C23,五险!$B:$Z,MATCH("工伤(1.2%)",五险!$B$5:$Z$5,0),0),0)</f>
        <v>51.7</v>
      </c>
      <c r="M23" s="463">
        <f>_xlfn.XLOOKUP($C23,公积金!$B:$B,公积金!$K:$K,0)</f>
        <v>203</v>
      </c>
      <c r="N23" s="462">
        <f ca="1" t="shared" si="2"/>
        <v>6412.94</v>
      </c>
      <c r="O23" s="466"/>
      <c r="P23" s="467" t="s">
        <v>70</v>
      </c>
      <c r="Q23" s="451">
        <f ca="1" t="shared" ref="Q23:W23" si="23">SUMIFS($H:$H,$F:$F,MID($P23,1,FIND("(",$P23)-1),$E:$E,Q$2)</f>
        <v>0</v>
      </c>
      <c r="R23" s="451">
        <f ca="1" t="shared" si="23"/>
        <v>0</v>
      </c>
      <c r="S23" s="451">
        <f ca="1" t="shared" si="23"/>
        <v>0</v>
      </c>
      <c r="T23" s="451">
        <f ca="1" t="shared" si="23"/>
        <v>0</v>
      </c>
      <c r="U23" s="451">
        <f ca="1" t="shared" si="23"/>
        <v>0</v>
      </c>
      <c r="V23" s="451">
        <f ca="1" t="shared" si="23"/>
        <v>0</v>
      </c>
      <c r="W23" s="451">
        <f ca="1" t="shared" si="23"/>
        <v>0</v>
      </c>
      <c r="X23" s="451">
        <f ca="1" t="shared" si="17"/>
        <v>0</v>
      </c>
      <c r="Y23" s="451">
        <f ca="1" t="shared" si="15"/>
        <v>0</v>
      </c>
      <c r="Z23" s="452"/>
      <c r="AA23" s="462" t="str">
        <f>_xlfn.XLOOKUP(C23,'[9]7月工资'!$C:$C,'[9]7月工资'!$C:$C)</f>
        <v>文洪亮</v>
      </c>
    </row>
    <row r="24" customFormat="1" customHeight="1" spans="1:27">
      <c r="A24" s="462">
        <f>IF(C24="","",COUNTA($C$3:C24))</f>
        <v>22</v>
      </c>
      <c r="B24" s="462" t="s">
        <v>26</v>
      </c>
      <c r="C24" s="462" t="s">
        <v>71</v>
      </c>
      <c r="D24" s="463" t="str">
        <f ca="1" t="shared" si="0"/>
        <v>金琥现服</v>
      </c>
      <c r="E24" s="463" t="str">
        <f ca="1" t="shared" si="20"/>
        <v>销售</v>
      </c>
      <c r="F24" s="463" t="s">
        <v>28</v>
      </c>
      <c r="G24" s="464" t="str">
        <f ca="1" t="array" ref="G24">IFERROR(LOOKUP(1,0/COUNTIF(INDIRECT({"荣昌工资表科室人员","荣昌工资表研发人员","荣昌工资表销售人员","荣昌工资表一线员工","荣昌工资表小时工","劳务公司工资表小时工","劳务公司工资表同工同酬"}&amp;"!$C:$C"),$C24)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4" s="463">
        <f ca="1" t="shared" si="3"/>
        <v>7020</v>
      </c>
      <c r="I24" s="463">
        <f>IFERROR(VLOOKUP($C24,五险!$B:$Z,MATCH("养老(16%)",五险!$B$5:$Z$5,0),0),0)</f>
        <v>0</v>
      </c>
      <c r="J24" s="463">
        <f>IFERROR(VLOOKUP($C24,五险!$B:$Z,MATCH("失业(0.7%)",五险!$B$5:$Z$5,0),0),0)</f>
        <v>0</v>
      </c>
      <c r="K24" s="463">
        <f>IFERROR(VLOOKUP($C24,五险!$B:$Z,MATCH("医疗(8.7%)",五险!$B$5:$Z$5,0),0),0)</f>
        <v>0</v>
      </c>
      <c r="L24" s="463">
        <f>IFERROR(VLOOKUP($C24,五险!$B:$Z,MATCH("工伤(1.2%)",五险!$B$5:$Z$5,0),0),0)</f>
        <v>0</v>
      </c>
      <c r="M24" s="463">
        <f>_xlfn.XLOOKUP($C24,公积金!$B:$B,公积金!$K:$K,0)</f>
        <v>0</v>
      </c>
      <c r="N24" s="462">
        <f ca="1" t="shared" si="2"/>
        <v>7020</v>
      </c>
      <c r="O24" s="466"/>
      <c r="P24" s="467" t="s">
        <v>72</v>
      </c>
      <c r="Q24" s="451">
        <f ca="1" t="shared" ref="Q24:W24" si="24">SUMIFS($H:$H,$F:$F,MID($P24,1,FIND("(",$P24)-1),$E:$E,Q$2)</f>
        <v>0</v>
      </c>
      <c r="R24" s="451">
        <f ca="1" t="shared" si="24"/>
        <v>0</v>
      </c>
      <c r="S24" s="451">
        <f ca="1" t="shared" si="24"/>
        <v>0</v>
      </c>
      <c r="T24" s="451">
        <f ca="1" t="shared" si="24"/>
        <v>0</v>
      </c>
      <c r="U24" s="451">
        <f ca="1" t="shared" si="24"/>
        <v>0</v>
      </c>
      <c r="V24" s="451">
        <f ca="1" t="shared" si="24"/>
        <v>5913.86</v>
      </c>
      <c r="W24" s="451">
        <f ca="1" t="shared" si="24"/>
        <v>0</v>
      </c>
      <c r="X24" s="451">
        <f ca="1" t="shared" si="17"/>
        <v>0</v>
      </c>
      <c r="Y24" s="451">
        <f ca="1" t="shared" si="15"/>
        <v>5913.86</v>
      </c>
      <c r="Z24" s="452"/>
      <c r="AA24" s="462" t="str">
        <f>_xlfn.XLOOKUP(C24,'[9]7月工资'!$C:$C,'[9]7月工资'!$C:$C)</f>
        <v>赵平</v>
      </c>
    </row>
    <row r="25" customFormat="1" customHeight="1" spans="1:27">
      <c r="A25" s="462">
        <f>IF(C25="","",COUNTA($C$3:C25))</f>
        <v>23</v>
      </c>
      <c r="B25" s="462" t="s">
        <v>26</v>
      </c>
      <c r="C25" s="462" t="s">
        <v>73</v>
      </c>
      <c r="D25" s="463" t="str">
        <f ca="1" t="shared" si="0"/>
        <v>比亚迪服务员</v>
      </c>
      <c r="E25" s="463" t="str">
        <f ca="1" t="shared" si="20"/>
        <v>销售</v>
      </c>
      <c r="F25" s="463" t="s">
        <v>28</v>
      </c>
      <c r="G25" s="464" t="str">
        <f ca="1" t="array" ref="G25">IFERROR(LOOKUP(1,0/COUNTIF(INDIRECT({"荣昌工资表科室人员","荣昌工资表研发人员","荣昌工资表销售人员","荣昌工资表一线员工","荣昌工资表小时工","劳务公司工资表小时工","劳务公司工资表同工同酬"}&amp;"!$C:$C"),$C25)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5" s="463">
        <f ca="1" t="shared" si="3"/>
        <v>7028.46</v>
      </c>
      <c r="I25" s="463">
        <f>IFERROR(VLOOKUP($C25,五险!$B:$Z,MATCH("养老(16%)",五险!$B$5:$Z$5,0),0),0)</f>
        <v>689.28</v>
      </c>
      <c r="J25" s="463">
        <f>IFERROR(VLOOKUP($C25,五险!$B:$Z,MATCH("失业(0.7%)",五险!$B$5:$Z$5,0),0),0)</f>
        <v>30.16</v>
      </c>
      <c r="K25" s="463">
        <f>IFERROR(VLOOKUP($C25,五险!$B:$Z,MATCH("医疗(8.7%)",五险!$B$5:$Z$5,0),0),0)</f>
        <v>374.8</v>
      </c>
      <c r="L25" s="463">
        <f>IFERROR(VLOOKUP($C25,五险!$B:$Z,MATCH("工伤(1.2%)",五险!$B$5:$Z$5,0),0),0)</f>
        <v>108.56</v>
      </c>
      <c r="M25" s="463">
        <f>_xlfn.XLOOKUP($C25,公积金!$B:$B,公积金!$K:$K,0)</f>
        <v>0</v>
      </c>
      <c r="N25" s="462">
        <f ca="1" t="shared" si="2"/>
        <v>8231.26</v>
      </c>
      <c r="O25" s="466"/>
      <c r="P25" s="436" t="s">
        <v>74</v>
      </c>
      <c r="Q25" s="451"/>
      <c r="R25" s="451"/>
      <c r="S25" s="451"/>
      <c r="T25" s="451"/>
      <c r="U25" s="451"/>
      <c r="V25" s="451"/>
      <c r="W25" s="451"/>
      <c r="X25" s="451"/>
      <c r="Y25" s="451">
        <f t="shared" si="15"/>
        <v>0</v>
      </c>
      <c r="Z25" s="452"/>
      <c r="AA25" s="462" t="str">
        <f>_xlfn.XLOOKUP(C25,'[9]7月工资'!$C:$C,'[9]7月工资'!$C:$C)</f>
        <v>李松辉</v>
      </c>
    </row>
    <row r="26" customFormat="1" customHeight="1" spans="1:27">
      <c r="A26" s="462">
        <f>IF(C26="","",COUNTA($C$3:C26))</f>
        <v>24</v>
      </c>
      <c r="B26" s="462" t="s">
        <v>26</v>
      </c>
      <c r="C26" s="462" t="s">
        <v>75</v>
      </c>
      <c r="D26" s="463" t="str">
        <f ca="1" t="shared" si="0"/>
        <v>比亚迪服务员</v>
      </c>
      <c r="E26" s="463" t="str">
        <f ca="1" t="shared" si="20"/>
        <v>销售</v>
      </c>
      <c r="F26" s="463" t="s">
        <v>28</v>
      </c>
      <c r="G26" s="464" t="str">
        <f ca="1" t="array" ref="G26">IFERROR(LOOKUP(1,0/COUNTIF(INDIRECT({"荣昌工资表科室人员","荣昌工资表研发人员","荣昌工资表销售人员","荣昌工资表一线员工","荣昌工资表小时工","劳务公司工资表小时工","劳务公司工资表同工同酬"}&amp;"!$C:$C"),$C26)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6" s="463">
        <f ca="1" t="shared" si="3"/>
        <v>6988.46</v>
      </c>
      <c r="I26" s="463">
        <f>IFERROR(VLOOKUP($C26,五险!$B:$Z,MATCH("养老(16%)",五险!$B$5:$Z$5,0),0),0)</f>
        <v>0</v>
      </c>
      <c r="J26" s="463">
        <f>IFERROR(VLOOKUP($C26,五险!$B:$Z,MATCH("失业(0.7%)",五险!$B$5:$Z$5,0),0),0)</f>
        <v>0</v>
      </c>
      <c r="K26" s="463">
        <f>IFERROR(VLOOKUP($C26,五险!$B:$Z,MATCH("医疗(8.7%)",五险!$B$5:$Z$5,0),0),0)</f>
        <v>0</v>
      </c>
      <c r="L26" s="463">
        <f>IFERROR(VLOOKUP($C26,五险!$B:$Z,MATCH("工伤(1.2%)",五险!$B$5:$Z$5,0),0),0)</f>
        <v>180</v>
      </c>
      <c r="M26" s="463">
        <f>_xlfn.XLOOKUP($C26,公积金!$B:$B,公积金!$K:$K,0)</f>
        <v>0</v>
      </c>
      <c r="N26" s="462">
        <f ca="1" t="shared" si="2"/>
        <v>7168.46</v>
      </c>
      <c r="O26" s="466"/>
      <c r="P26" s="436" t="s">
        <v>76</v>
      </c>
      <c r="Q26" s="451">
        <f ca="1" t="array" ref="Q26">SUM(SUMIFS(OFFSET(五险!$P:$P,,{0,3,5,7}),五险!$AN:$AN,Q$2))+SUMIFS($M:$M,$E:$E,Q$2)</f>
        <v>4227</v>
      </c>
      <c r="R26" s="451">
        <f ca="1" t="array" ref="R26">SUM(SUMIFS(OFFSET(五险!$P:$P,,{0,3,5,7}),五险!$AN:$AN,R$2))+SUMIFS($M:$M,$E:$E,R$2)</f>
        <v>0</v>
      </c>
      <c r="S26" s="451">
        <f ca="1" t="array" ref="S26">SUM(SUMIFS(OFFSET(五险!$P:$P,,{0,3,5,7}),五险!$AN:$AN,S$2))+SUMIFS($M:$M,$E:$E,S$2)</f>
        <v>758</v>
      </c>
      <c r="T26" s="451">
        <f ca="1" t="array" ref="T26">SUM(SUMIFS(OFFSET(五险!$P:$P,,{0,3,5,7}),五险!$AN:$AN,T$2))+SUMIFS($M:$M,$E:$E,T$2)</f>
        <v>2589</v>
      </c>
      <c r="U26" s="451">
        <f ca="1" t="array" ref="U26">SUM(SUMIFS(OFFSET(五险!$P:$P,,{0,3,5,7}),五险!$AN:$AN,U$2))+SUMIFS($M:$M,$E:$E,U$2)</f>
        <v>2278</v>
      </c>
      <c r="V26" s="451">
        <f ca="1" t="array" ref="V26">SUM(SUMIFS(OFFSET(五险!$P:$P,,{0,3,5,7}),五险!$AN:$AN,V$2))+SUMIFS($M:$M,$E:$E,V$2)</f>
        <v>1069</v>
      </c>
      <c r="W26" s="451">
        <f ca="1" t="array" ref="W26">SUM(SUMIFS(OFFSET(五险!$P:$P,,{0,3,5,7}),五险!$AN:$AN,W$2))+SUMIFS($M:$M,$E:$E,W$2)</f>
        <v>851</v>
      </c>
      <c r="X26" s="451"/>
      <c r="Y26" s="451">
        <f ca="1" t="shared" si="15"/>
        <v>11772</v>
      </c>
      <c r="Z26" s="452" t="b">
        <f ca="1">$Y$26=SUM($I$221:$M$221)</f>
        <v>0</v>
      </c>
      <c r="AA26" s="462" t="str">
        <f>_xlfn.XLOOKUP(C26,'[9]7月工资'!$C:$C,'[9]7月工资'!$C:$C)</f>
        <v>黄龙</v>
      </c>
    </row>
    <row r="27" customFormat="1" customHeight="1" spans="1:27">
      <c r="A27" s="462">
        <f>IF(C27="","",COUNTA($C$3:C27))</f>
        <v>25</v>
      </c>
      <c r="B27" s="462" t="s">
        <v>26</v>
      </c>
      <c r="C27" s="462" t="s">
        <v>77</v>
      </c>
      <c r="D27" s="463" t="str">
        <f ca="1" t="shared" si="0"/>
        <v>长沙现服</v>
      </c>
      <c r="E27" s="463" t="str">
        <f ca="1" t="shared" si="20"/>
        <v>销售</v>
      </c>
      <c r="F27" s="463" t="s">
        <v>28</v>
      </c>
      <c r="G27" s="464" t="str">
        <f ca="1" t="array" ref="G27">IFERROR(LOOKUP(1,0/COUNTIF(INDIRECT({"荣昌工资表科室人员","荣昌工资表研发人员","荣昌工资表销售人员","荣昌工资表一线员工","荣昌工资表小时工","劳务公司工资表小时工","劳务公司工资表同工同酬"}&amp;"!$C:$C"),$C27)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7" s="463">
        <f ca="1" t="shared" si="3"/>
        <v>3962</v>
      </c>
      <c r="I27" s="463">
        <f>IFERROR(VLOOKUP($C27,五险!$B:$Z,MATCH("养老(16%)",五险!$B$5:$Z$5,0),0),0)</f>
        <v>689.28</v>
      </c>
      <c r="J27" s="463">
        <f>IFERROR(VLOOKUP($C27,五险!$B:$Z,MATCH("失业(0.7%)",五险!$B$5:$Z$5,0),0),0)</f>
        <v>30.16</v>
      </c>
      <c r="K27" s="463">
        <f>IFERROR(VLOOKUP($C27,五险!$B:$Z,MATCH("医疗(8.7%)",五险!$B$5:$Z$5,0),0),0)</f>
        <v>352.61</v>
      </c>
      <c r="L27" s="463">
        <f>IFERROR(VLOOKUP($C27,五险!$B:$Z,MATCH("工伤(1.2%)",五险!$B$5:$Z$5,0),0),0)</f>
        <v>90.47</v>
      </c>
      <c r="M27" s="463">
        <f>_xlfn.XLOOKUP($C27,公积金!$B:$B,公积金!$K:$K,0)</f>
        <v>0</v>
      </c>
      <c r="N27" s="462">
        <f ca="1" t="shared" si="2"/>
        <v>5124.52</v>
      </c>
      <c r="O27" s="466"/>
      <c r="P27" s="436" t="s">
        <v>78</v>
      </c>
      <c r="Q27" s="451">
        <f ca="1" t="shared" ref="Q27:W27" si="25">SUM(Q28:Q35)</f>
        <v>4227</v>
      </c>
      <c r="R27" s="451">
        <f ca="1" t="shared" si="25"/>
        <v>0</v>
      </c>
      <c r="S27" s="451">
        <f ca="1" t="shared" si="25"/>
        <v>758</v>
      </c>
      <c r="T27" s="451">
        <f ca="1" t="shared" si="25"/>
        <v>2589</v>
      </c>
      <c r="U27" s="451">
        <f ca="1" t="shared" si="25"/>
        <v>2278</v>
      </c>
      <c r="V27" s="451">
        <f ca="1" t="shared" si="25"/>
        <v>1069</v>
      </c>
      <c r="W27" s="451">
        <f ca="1" t="shared" si="25"/>
        <v>851</v>
      </c>
      <c r="X27" s="451"/>
      <c r="Y27" s="451">
        <f ca="1">SUM(Y28:Y35)</f>
        <v>11772</v>
      </c>
      <c r="Z27" s="452" t="b">
        <f ca="1">ROUND(Y26,2)=ROUND(Y27,2)</f>
        <v>1</v>
      </c>
      <c r="AA27" s="462" t="str">
        <f>_xlfn.XLOOKUP(C27,'[9]7月工资'!$C:$C,'[9]7月工资'!$C:$C)</f>
        <v>谭建文</v>
      </c>
    </row>
    <row r="28" customFormat="1" customHeight="1" spans="1:27">
      <c r="A28" s="462">
        <f>IF(C28="","",COUNTA($C$3:C28))</f>
        <v>26</v>
      </c>
      <c r="B28" s="462" t="s">
        <v>26</v>
      </c>
      <c r="C28" s="462" t="s">
        <v>79</v>
      </c>
      <c r="D28" s="463" t="str">
        <f ca="1" t="shared" si="0"/>
        <v>比亚迪服务员</v>
      </c>
      <c r="E28" s="463" t="str">
        <f ca="1" t="shared" si="20"/>
        <v>销售</v>
      </c>
      <c r="F28" s="463" t="s">
        <v>28</v>
      </c>
      <c r="G28" s="464" t="str">
        <f ca="1" t="array" ref="G28">IFERROR(LOOKUP(1,0/COUNTIF(INDIRECT({"荣昌工资表科室人员","荣昌工资表研发人员","荣昌工资表销售人员","荣昌工资表一线员工","荣昌工资表小时工","劳务公司工资表小时工","劳务公司工资表同工同酬"}&amp;"!$C:$C"),$C28),{"荣昌工资表科室人员","荣昌工资表研发人员","荣昌工资表销售人员","荣昌工资表一线员工","荣昌工资表小时工","劳务公司工资表小时工","劳务公司工资表同工同酬"}),"")</f>
        <v>荣昌工资表销售人员</v>
      </c>
      <c r="H28" s="463">
        <f ca="1" t="shared" si="3"/>
        <v>6988.46</v>
      </c>
      <c r="I28" s="463">
        <f>IFERROR(VLOOKUP($C28,五险!$B:$Z,MATCH("养老(16%)",五险!$B$5:$Z$5,0),0),0)</f>
        <v>0</v>
      </c>
      <c r="J28" s="463">
        <f>IFERROR(VLOOKUP($C28,五险!$B:$Z,MATCH("失业(0.7%)",五险!$B$5:$Z$5,0),0),0)</f>
        <v>0</v>
      </c>
      <c r="K28" s="463">
        <f>IFERROR(VLOOKUP($C28,五险!$B:$Z,MATCH("医疗(8.7%)",五险!$B$5:$Z$5,0),0),0)</f>
        <v>0</v>
      </c>
      <c r="L28" s="463">
        <f>IFERROR(VLOOKUP($C28,五险!$B:$Z,MATCH("工伤(1.2%)",五险!$B$5:$Z$5,0),0),0)</f>
        <v>75</v>
      </c>
      <c r="M28" s="463">
        <f>_xlfn.XLOOKUP($C28,公积金!$B:$B,公积金!$K:$K,0)</f>
        <v>0</v>
      </c>
      <c r="N28" s="462">
        <f ca="1" t="shared" si="2"/>
        <v>7063.46</v>
      </c>
      <c r="O28" s="466"/>
      <c r="P28" s="467" t="s">
        <v>80</v>
      </c>
      <c r="Q28" s="451">
        <f ca="1" t="array" ref="Q28">SUM(SUMIFS(OFFSET(五险!$P:$P,,{0,3,5,7}),五险!$AM:$AM,MID($P28,1,FIND("(",$P28)-1),五险!$AN:$AN,Q$2))+SUMIFS($M:$M,$E:$E,Q$2)</f>
        <v>4227</v>
      </c>
      <c r="R28" s="451">
        <f ca="1" t="array" ref="R28">SUM(SUMIFS(OFFSET(五险!$P:$P,,{0,3,5,7}),五险!$AM:$AM,MID($P28,1,FIND("(",$P28)-1),五险!$AN:$AN,R$2))+SUMIFS($M:$M,$E:$E,R$2)</f>
        <v>0</v>
      </c>
      <c r="S28" s="451">
        <f ca="1" t="array" ref="S28">SUM(SUMIFS(OFFSET(五险!$P:$P,,{0,3,5,7}),五险!$AM:$AM,MID($P28,1,FIND("(",$P28)-1),五险!$AN:$AN,S$2))+SUMIFS($M:$M,$E:$E,S$2)</f>
        <v>758</v>
      </c>
      <c r="T28" s="451">
        <f ca="1" t="array" ref="T28">SUM(SUMIFS(OFFSET(五险!$P:$P,,{0,3,5,7}),五险!$AM:$AM,MID($P28,1,FIND("(",$P28)-1),五险!$AN:$AN,T$2))+SUMIFS($M:$M,$E:$E,T$2)</f>
        <v>2589</v>
      </c>
      <c r="U28" s="451">
        <f ca="1" t="array" ref="U28">SUM(SUMIFS(OFFSET(五险!$P:$P,,{0,3,5,7}),五险!$AM:$AM,MID($P28,1,FIND("(",$P28)-1),五险!$AN:$AN,U$2))+SUMIFS($M:$M,$E:$E,U$2)</f>
        <v>2278</v>
      </c>
      <c r="V28" s="451">
        <f ca="1" t="array" ref="V28">SUM(SUMIFS(OFFSET(五险!$P:$P,,{0,3,5,7}),五险!$AM:$AM,MID($P28,1,FIND("(",$P28)-1),五险!$AN:$AN,V$2))+SUMIFS($M:$M,$E:$E,V$2)</f>
        <v>1069</v>
      </c>
      <c r="W28" s="451">
        <f ca="1" t="array" ref="W28">SUM(SUMIFS(OFFSET(五险!$P:$P,,{0,3,5,7}),五险!$AM:$AM,MID($P28,1,FIND("(",$P28)-1),五险!$AN:$AN,W$2))+SUMIFS($M:$M,$E:$E,W$2)</f>
        <v>851</v>
      </c>
      <c r="X28" s="451"/>
      <c r="Y28" s="451">
        <f ca="1" t="shared" ref="Y28:Y35" si="26">SUM(Q28:X28)</f>
        <v>11772</v>
      </c>
      <c r="Z28" s="452"/>
      <c r="AA28" s="462" t="str">
        <f>_xlfn.XLOOKUP(C28,'[9]7月工资'!$C:$C,'[9]7月工资'!$C:$C)</f>
        <v>盛鹏威</v>
      </c>
    </row>
    <row r="29" customFormat="1" customHeight="1" spans="1:27">
      <c r="A29" s="462">
        <f>IF(C29="","",COUNTA($C$3:C29))</f>
        <v>27</v>
      </c>
      <c r="B29" s="462" t="s">
        <v>62</v>
      </c>
      <c r="C29" s="462" t="s">
        <v>81</v>
      </c>
      <c r="D29" s="463">
        <f ca="1" t="shared" si="0"/>
        <v>0</v>
      </c>
      <c r="E29" s="463" t="s">
        <v>22</v>
      </c>
      <c r="F29" s="463" t="s">
        <v>28</v>
      </c>
      <c r="G29" s="464" t="str">
        <f ca="1" t="array" ref="G29">IFERROR(LOOKUP(1,0/COUNTIF(INDIRECT({"荣昌工资表科室人员","荣昌工资表研发人员","荣昌工资表销售人员","荣昌工资表一线员工","荣昌工资表小时工","劳务公司工资表小时工","劳务公司工资表同工同酬"}&amp;"!$C:$C"),$C29),{"荣昌工资表科室人员","荣昌工资表研发人员","荣昌工资表销售人员","荣昌工资表一线员工","荣昌工资表小时工","劳务公司工资表小时工","劳务公司工资表同工同酬"}),"")</f>
        <v/>
      </c>
      <c r="H29" s="463">
        <f ca="1" t="shared" si="3"/>
        <v>0</v>
      </c>
      <c r="I29" s="463">
        <f>IFERROR(VLOOKUP($C29,五险!$B:$Z,MATCH("养老(16%)",五险!$B$5:$Z$5,0),0),0)</f>
        <v>0</v>
      </c>
      <c r="J29" s="463">
        <f>IFERROR(VLOOKUP($C29,五险!$B:$Z,MATCH("失业(0.7%)",五险!$B$5:$Z$5,0),0),0)</f>
        <v>0</v>
      </c>
      <c r="K29" s="463">
        <f>IFERROR(VLOOKUP($C29,五险!$B:$Z,MATCH("医疗(8.7%)",五险!$B$5:$Z$5,0),0),0)</f>
        <v>0</v>
      </c>
      <c r="L29" s="463">
        <f>IFERROR(VLOOKUP($C29,五险!$B:$Z,MATCH("工伤(1.2%)",五险!$B$5:$Z$5,0),0),0)</f>
        <v>0</v>
      </c>
      <c r="M29" s="463">
        <f>_xlfn.XLOOKUP($C29,公积金!$B:$B,公积金!$K:$K,0)</f>
        <v>0</v>
      </c>
      <c r="N29" s="462">
        <f ca="1" t="shared" si="2"/>
        <v>0</v>
      </c>
      <c r="O29" s="466"/>
      <c r="P29" s="467" t="s">
        <v>82</v>
      </c>
      <c r="Q29" s="451">
        <f ca="1" t="array" ref="Q29">SUM(SUMIFS(OFFSET(五险!$P:$P,,{0,3,5,7}),五险!$AM:$AM,MID($P29,1,FIND("(",$P29)-1),五险!$AN:$AN,Q$2))</f>
        <v>0</v>
      </c>
      <c r="R29" s="451">
        <f ca="1" t="array" ref="R29">SUM(SUMIFS(OFFSET(五险!$P:$P,,{0,3,5,7}),五险!$AM:$AM,MID($P29,1,FIND("(",$P29)-1),五险!$AN:$AN,R$2))</f>
        <v>0</v>
      </c>
      <c r="S29" s="451">
        <f ca="1" t="array" ref="S29">SUM(SUMIFS(OFFSET(五险!$P:$P,,{0,3,5,7}),五险!$AM:$AM,MID($P29,1,FIND("(",$P29)-1),五险!$AN:$AN,S$2))</f>
        <v>0</v>
      </c>
      <c r="T29" s="451">
        <f ca="1" t="array" ref="T29">SUM(SUMIFS(OFFSET(五险!$P:$P,,{0,3,5,7}),五险!$AM:$AM,MID($P29,1,FIND("(",$P29)-1),五险!$AN:$AN,T$2))</f>
        <v>0</v>
      </c>
      <c r="U29" s="451">
        <f ca="1" t="array" ref="U29">SUM(SUMIFS(OFFSET(五险!$P:$P,,{0,3,5,7}),五险!$AM:$AM,MID($P29,1,FIND("(",$P29)-1),五险!$AN:$AN,U$2))</f>
        <v>0</v>
      </c>
      <c r="V29" s="451">
        <f ca="1" t="array" ref="V29">SUM(SUMIFS(OFFSET(五险!$P:$P,,{0,3,5,7}),五险!$AM:$AM,MID($P29,1,FIND("(",$P29)-1),五险!$AN:$AN,V$2))</f>
        <v>0</v>
      </c>
      <c r="W29" s="451">
        <f ca="1" t="array" ref="W29">SUM(SUMIFS(OFFSET(五险!$P:$P,,{0,3,5,7}),五险!$AM:$AM,MID($P29,1,FIND("(",$P29)-1),五险!$AN:$AN,W$2))</f>
        <v>0</v>
      </c>
      <c r="X29" s="451"/>
      <c r="Y29" s="451">
        <f ca="1" t="shared" si="26"/>
        <v>0</v>
      </c>
      <c r="Z29" s="452"/>
      <c r="AA29" s="462" t="str">
        <f>_xlfn.XLOOKUP(C29,'[9]7月工资'!$C:$C,'[9]7月工资'!$C:$C)</f>
        <v>高贤勇</v>
      </c>
    </row>
    <row r="30" customFormat="1" customHeight="1" spans="1:27">
      <c r="A30" s="462">
        <f>IF(C30="","",COUNTA($C$3:C30))</f>
        <v>28</v>
      </c>
      <c r="B30" s="462" t="s">
        <v>62</v>
      </c>
      <c r="C30" s="462" t="s">
        <v>83</v>
      </c>
      <c r="D30" s="463" t="str">
        <f ca="1" t="shared" si="0"/>
        <v>仓管员</v>
      </c>
      <c r="E30" s="463" t="s">
        <v>22</v>
      </c>
      <c r="F30" s="463" t="s">
        <v>28</v>
      </c>
      <c r="G30" s="464" t="str">
        <f ca="1" t="array" ref="G30">IFERROR(LOOKUP(1,0/COUNTIF(INDIRECT({"荣昌工资表科室人员","荣昌工资表研发人员","荣昌工资表销售人员","荣昌工资表一线员工","荣昌工资表小时工","劳务公司工资表小时工","劳务公司工资表同工同酬"}&amp;"!$C:$C"),$C30)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0" s="463">
        <f ca="1" t="shared" si="3"/>
        <v>6098.5</v>
      </c>
      <c r="I30" s="463">
        <f>IFERROR(VLOOKUP($C30,五险!$B:$Z,MATCH("养老(16%)",五险!$B$5:$Z$5,0),0),0)</f>
        <v>689.28</v>
      </c>
      <c r="J30" s="463">
        <f>IFERROR(VLOOKUP($C30,五险!$B:$Z,MATCH("失业(0.7%)",五险!$B$5:$Z$5,0),0),0)</f>
        <v>30.16</v>
      </c>
      <c r="K30" s="463">
        <f>IFERROR(VLOOKUP($C30,五险!$B:$Z,MATCH("医疗(8.7%)",五险!$B$5:$Z$5,0),0),0)</f>
        <v>374.8</v>
      </c>
      <c r="L30" s="463">
        <f>IFERROR(VLOOKUP($C30,五险!$B:$Z,MATCH("工伤(1.2%)",五险!$B$5:$Z$5,0),0),0)</f>
        <v>108.56</v>
      </c>
      <c r="M30" s="463">
        <f>_xlfn.XLOOKUP($C30,公积金!$B:$B,公积金!$K:$K,0)</f>
        <v>0</v>
      </c>
      <c r="N30" s="462">
        <f ca="1" t="shared" si="2"/>
        <v>7301.3</v>
      </c>
      <c r="O30" s="466"/>
      <c r="P30" s="467" t="s">
        <v>84</v>
      </c>
      <c r="Q30" s="451">
        <f ca="1" t="array" ref="Q30">SUM(SUMIFS(OFFSET(五险!$P:$P,,{0,3,5,7}),五险!$AM:$AM,MID($P30,1,FIND("(",$P30)-1),五险!$AN:$AN,Q$2))</f>
        <v>0</v>
      </c>
      <c r="R30" s="451">
        <f ca="1" t="array" ref="R30">SUM(SUMIFS(OFFSET(五险!$P:$P,,{0,3,5,7}),五险!$AM:$AM,MID($P30,1,FIND("(",$P30)-1),五险!$AN:$AN,R$2))</f>
        <v>0</v>
      </c>
      <c r="S30" s="451">
        <f ca="1" t="array" ref="S30">SUM(SUMIFS(OFFSET(五险!$P:$P,,{0,3,5,7}),五险!$AM:$AM,MID($P30,1,FIND("(",$P30)-1),五险!$AN:$AN,S$2))</f>
        <v>0</v>
      </c>
      <c r="T30" s="451">
        <f ca="1" t="array" ref="T30">SUM(SUMIFS(OFFSET(五险!$P:$P,,{0,3,5,7}),五险!$AM:$AM,MID($P30,1,FIND("(",$P30)-1),五险!$AN:$AN,T$2))</f>
        <v>0</v>
      </c>
      <c r="U30" s="451">
        <f ca="1" t="array" ref="U30">SUM(SUMIFS(OFFSET(五险!$P:$P,,{0,3,5,7}),五险!$AM:$AM,MID($P30,1,FIND("(",$P30)-1),五险!$AN:$AN,U$2))</f>
        <v>0</v>
      </c>
      <c r="V30" s="451">
        <f ca="1" t="array" ref="V30">SUM(SUMIFS(OFFSET(五险!$P:$P,,{0,3,5,7}),五险!$AM:$AM,MID($P30,1,FIND("(",$P30)-1),五险!$AN:$AN,V$2))</f>
        <v>0</v>
      </c>
      <c r="W30" s="451">
        <f ca="1" t="array" ref="W30">SUM(SUMIFS(OFFSET(五险!$P:$P,,{0,3,5,7}),五险!$AM:$AM,MID($P30,1,FIND("(",$P30)-1),五险!$AN:$AN,W$2))</f>
        <v>0</v>
      </c>
      <c r="X30" s="451"/>
      <c r="Y30" s="451">
        <f ca="1" t="shared" si="26"/>
        <v>0</v>
      </c>
      <c r="Z30" s="452"/>
      <c r="AA30" s="462" t="str">
        <f>_xlfn.XLOOKUP(C30,'[9]7月工资'!$C:$C,'[9]7月工资'!$C:$C)</f>
        <v>贺楚平</v>
      </c>
    </row>
    <row r="31" customFormat="1" customHeight="1" spans="1:27">
      <c r="A31" s="462">
        <f>IF(C31="","",COUNTA($C$3:C31))</f>
        <v>29</v>
      </c>
      <c r="B31" s="462" t="s">
        <v>62</v>
      </c>
      <c r="C31" s="462" t="s">
        <v>85</v>
      </c>
      <c r="D31" s="463" t="str">
        <f ca="1" t="shared" si="0"/>
        <v>库管</v>
      </c>
      <c r="E31" s="463" t="s">
        <v>22</v>
      </c>
      <c r="F31" s="463" t="s">
        <v>28</v>
      </c>
      <c r="G31" s="464" t="str">
        <f ca="1" t="array" ref="G31">IFERROR(LOOKUP(1,0/COUNTIF(INDIRECT({"荣昌工资表科室人员","荣昌工资表研发人员","荣昌工资表销售人员","荣昌工资表一线员工","荣昌工资表小时工","劳务公司工资表小时工","劳务公司工资表同工同酬"}&amp;"!$C:$C"),$C31)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1" s="463">
        <f ca="1" t="shared" si="3"/>
        <v>5695</v>
      </c>
      <c r="I31" s="463">
        <f>IFERROR(VLOOKUP($C31,五险!$B:$Z,MATCH("养老(16%)",五险!$B$5:$Z$5,0),0),0)</f>
        <v>689.28</v>
      </c>
      <c r="J31" s="463">
        <f>IFERROR(VLOOKUP($C31,五险!$B:$Z,MATCH("失业(0.7%)",五险!$B$5:$Z$5,0),0),0)</f>
        <v>30.16</v>
      </c>
      <c r="K31" s="463">
        <f>IFERROR(VLOOKUP($C31,五险!$B:$Z,MATCH("医疗(8.7%)",五险!$B$5:$Z$5,0),0),0)</f>
        <v>356.7</v>
      </c>
      <c r="L31" s="463">
        <f>IFERROR(VLOOKUP($C31,五险!$B:$Z,MATCH("工伤(1.2%)",五险!$B$5:$Z$5,0),0),0)</f>
        <v>51.7</v>
      </c>
      <c r="M31" s="463">
        <f>_xlfn.XLOOKUP($C31,公积金!$B:$B,公积金!$K:$K,0)</f>
        <v>205</v>
      </c>
      <c r="N31" s="462">
        <f ca="1" t="shared" si="2"/>
        <v>7027.84</v>
      </c>
      <c r="O31" s="466"/>
      <c r="P31" s="467" t="s">
        <v>86</v>
      </c>
      <c r="Q31" s="451">
        <f ca="1" t="array" ref="Q31">SUM(SUMIFS(OFFSET(五险!$P:$P,,{0,3,5,7}),五险!$AM:$AM,MID($P31,1,FIND("(",$P31)-1),五险!$AN:$AN,Q$2))</f>
        <v>0</v>
      </c>
      <c r="R31" s="451">
        <f ca="1" t="array" ref="R31">SUM(SUMIFS(OFFSET(五险!$P:$P,,{0,3,5,7}),五险!$AM:$AM,MID($P31,1,FIND("(",$P31)-1),五险!$AN:$AN,R$2))</f>
        <v>0</v>
      </c>
      <c r="S31" s="451">
        <f ca="1" t="array" ref="S31">SUM(SUMIFS(OFFSET(五险!$P:$P,,{0,3,5,7}),五险!$AM:$AM,MID($P31,1,FIND("(",$P31)-1),五险!$AN:$AN,S$2))</f>
        <v>0</v>
      </c>
      <c r="T31" s="451">
        <f ca="1" t="array" ref="T31">SUM(SUMIFS(OFFSET(五险!$P:$P,,{0,3,5,7}),五险!$AM:$AM,MID($P31,1,FIND("(",$P31)-1),五险!$AN:$AN,T$2))</f>
        <v>0</v>
      </c>
      <c r="U31" s="451">
        <f ca="1" t="array" ref="U31">SUM(SUMIFS(OFFSET(五险!$P:$P,,{0,3,5,7}),五险!$AM:$AM,MID($P31,1,FIND("(",$P31)-1),五险!$AN:$AN,U$2))</f>
        <v>0</v>
      </c>
      <c r="V31" s="451">
        <f ca="1" t="array" ref="V31">SUM(SUMIFS(OFFSET(五险!$P:$P,,{0,3,5,7}),五险!$AM:$AM,MID($P31,1,FIND("(",$P31)-1),五险!$AN:$AN,V$2))</f>
        <v>0</v>
      </c>
      <c r="W31" s="451">
        <f ca="1" t="array" ref="W31">SUM(SUMIFS(OFFSET(五险!$P:$P,,{0,3,5,7}),五险!$AM:$AM,MID($P31,1,FIND("(",$P31)-1),五险!$AN:$AN,W$2))</f>
        <v>0</v>
      </c>
      <c r="X31" s="451"/>
      <c r="Y31" s="451">
        <f ca="1" t="shared" si="26"/>
        <v>0</v>
      </c>
      <c r="Z31" s="452"/>
      <c r="AA31" s="462" t="str">
        <f>_xlfn.XLOOKUP(C31,'[9]7月工资'!$C:$C,'[9]7月工资'!$C:$C)</f>
        <v>殷胜</v>
      </c>
    </row>
    <row r="32" customFormat="1" customHeight="1" spans="1:27">
      <c r="A32" s="462">
        <f>IF(C32="","",COUNTA($C$3:C32))</f>
        <v>30</v>
      </c>
      <c r="B32" s="462" t="s">
        <v>26</v>
      </c>
      <c r="C32" s="462" t="s">
        <v>87</v>
      </c>
      <c r="D32" s="463" t="str">
        <f ca="1" t="shared" si="0"/>
        <v>生产计划</v>
      </c>
      <c r="E32" s="463" t="str">
        <f ca="1">MID(G32,6,2)</f>
        <v>科室</v>
      </c>
      <c r="F32" s="463" t="s">
        <v>28</v>
      </c>
      <c r="G32" s="464" t="str">
        <f ca="1" t="array" ref="G32">IFERROR(LOOKUP(1,0/COUNTIF(INDIRECT({"荣昌工资表科室人员","荣昌工资表研发人员","荣昌工资表销售人员","荣昌工资表一线员工","荣昌工资表小时工","劳务公司工资表小时工","劳务公司工资表同工同酬"}&amp;"!$C:$C"),$C32),{"荣昌工资表科室人员","荣昌工资表研发人员","荣昌工资表销售人员","荣昌工资表一线员工","荣昌工资表小时工","劳务公司工资表小时工","劳务公司工资表同工同酬"}),"")</f>
        <v>荣昌工资表科室人员</v>
      </c>
      <c r="H32" s="463">
        <f ca="1" t="shared" si="3"/>
        <v>5957.3</v>
      </c>
      <c r="I32" s="463">
        <f>IFERROR(VLOOKUP($C32,五险!$B:$Z,MATCH("养老(16%)",五险!$B$5:$Z$5,0),0),0)</f>
        <v>689.28</v>
      </c>
      <c r="J32" s="463">
        <f>IFERROR(VLOOKUP($C32,五险!$B:$Z,MATCH("失业(0.7%)",五险!$B$5:$Z$5,0),0),0)</f>
        <v>30.16</v>
      </c>
      <c r="K32" s="463">
        <f>IFERROR(VLOOKUP($C32,五险!$B:$Z,MATCH("医疗(8.7%)",五险!$B$5:$Z$5,0),0),0)</f>
        <v>374.8</v>
      </c>
      <c r="L32" s="463">
        <f>IFERROR(VLOOKUP($C32,五险!$B:$Z,MATCH("工伤(1.2%)",五险!$B$5:$Z$5,0),0),0)</f>
        <v>51.7</v>
      </c>
      <c r="M32" s="463">
        <f>_xlfn.XLOOKUP($C32,公积金!$B:$B,公积金!$K:$K,0)</f>
        <v>240</v>
      </c>
      <c r="N32" s="462">
        <f ca="1" t="shared" si="2"/>
        <v>7343.24</v>
      </c>
      <c r="O32" s="466"/>
      <c r="P32" s="467" t="s">
        <v>88</v>
      </c>
      <c r="Q32" s="451">
        <f ca="1" t="array" ref="Q32">SUM(SUMIFS(OFFSET(五险!$P:$P,,{0,3,5,7}),五险!$AM:$AM,MID($P32,1,FIND("(",$P32)-1),五险!$AN:$AN,Q$2))</f>
        <v>0</v>
      </c>
      <c r="R32" s="451">
        <f ca="1" t="array" ref="R32">SUM(SUMIFS(OFFSET(五险!$P:$P,,{0,3,5,7}),五险!$AM:$AM,MID($P32,1,FIND("(",$P32)-1),五险!$AN:$AN,R$2))</f>
        <v>0</v>
      </c>
      <c r="S32" s="451">
        <f ca="1" t="array" ref="S32">SUM(SUMIFS(OFFSET(五险!$P:$P,,{0,3,5,7}),五险!$AM:$AM,MID($P32,1,FIND("(",$P32)-1),五险!$AN:$AN,S$2))</f>
        <v>0</v>
      </c>
      <c r="T32" s="451">
        <f ca="1" t="array" ref="T32">SUM(SUMIFS(OFFSET(五险!$P:$P,,{0,3,5,7}),五险!$AM:$AM,MID($P32,1,FIND("(",$P32)-1),五险!$AN:$AN,T$2))</f>
        <v>0</v>
      </c>
      <c r="U32" s="451">
        <f ca="1" t="array" ref="U32">SUM(SUMIFS(OFFSET(五险!$P:$P,,{0,3,5,7}),五险!$AM:$AM,MID($P32,1,FIND("(",$P32)-1),五险!$AN:$AN,U$2))</f>
        <v>0</v>
      </c>
      <c r="V32" s="451">
        <f ca="1" t="array" ref="V32">SUM(SUMIFS(OFFSET(五险!$P:$P,,{0,3,5,7}),五险!$AM:$AM,MID($P32,1,FIND("(",$P32)-1),五险!$AN:$AN,V$2))</f>
        <v>0</v>
      </c>
      <c r="W32" s="451">
        <f ca="1" t="array" ref="W32">SUM(SUMIFS(OFFSET(五险!$P:$P,,{0,3,5,7}),五险!$AM:$AM,MID($P32,1,FIND("(",$P32)-1),五险!$AN:$AN,W$2))</f>
        <v>0</v>
      </c>
      <c r="X32" s="451"/>
      <c r="Y32" s="451">
        <f ca="1" t="shared" si="26"/>
        <v>0</v>
      </c>
      <c r="Z32" s="452"/>
      <c r="AA32" s="462" t="str">
        <f>_xlfn.XLOOKUP(C32,'[9]7月工资'!$C:$C,'[9]7月工资'!$C:$C)</f>
        <v>齐承平</v>
      </c>
    </row>
    <row r="33" customFormat="1" customHeight="1" spans="1:27">
      <c r="A33" s="462">
        <f>IF(C33="","",COUNTA($C$3:C33))</f>
        <v>31</v>
      </c>
      <c r="B33" s="462" t="s">
        <v>62</v>
      </c>
      <c r="C33" s="462" t="s">
        <v>89</v>
      </c>
      <c r="D33" s="463" t="str">
        <f ca="1" t="shared" si="0"/>
        <v>电工</v>
      </c>
      <c r="E33" s="463" t="s">
        <v>22</v>
      </c>
      <c r="F33" s="463" t="s">
        <v>28</v>
      </c>
      <c r="G33" s="464" t="str">
        <f ca="1" t="array" ref="G33">IFERROR(LOOKUP(1,0/COUNTIF(INDIRECT({"荣昌工资表科室人员","荣昌工资表研发人员","荣昌工资表销售人员","荣昌工资表一线员工","荣昌工资表小时工","劳务公司工资表小时工","劳务公司工资表同工同酬"}&amp;"!$C:$C"),$C33)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3" s="463">
        <f ca="1" t="shared" si="3"/>
        <v>6776.67</v>
      </c>
      <c r="I33" s="463">
        <f>IFERROR(VLOOKUP($C33,五险!$B:$Z,MATCH("养老(16%)",五险!$B$5:$Z$5,0),0),0)</f>
        <v>689.28</v>
      </c>
      <c r="J33" s="463">
        <f>IFERROR(VLOOKUP($C33,五险!$B:$Z,MATCH("失业(0.7%)",五险!$B$5:$Z$5,0),0),0)</f>
        <v>30.16</v>
      </c>
      <c r="K33" s="463">
        <f>IFERROR(VLOOKUP($C33,五险!$B:$Z,MATCH("医疗(8.7%)",五险!$B$5:$Z$5,0),0),0)</f>
        <v>350.35</v>
      </c>
      <c r="L33" s="463">
        <f>IFERROR(VLOOKUP($C33,五险!$B:$Z,MATCH("工伤(1.2%)",五险!$B$5:$Z$5,0),0),0)</f>
        <v>51.7</v>
      </c>
      <c r="M33" s="463">
        <f>_xlfn.XLOOKUP($C33,公积金!$B:$B,公积金!$K:$K,0)</f>
        <v>0</v>
      </c>
      <c r="N33" s="462">
        <f ca="1" t="shared" si="2"/>
        <v>7898.16</v>
      </c>
      <c r="O33" s="466"/>
      <c r="P33" s="467" t="s">
        <v>90</v>
      </c>
      <c r="Q33" s="451">
        <f ca="1" t="array" ref="Q33">SUM(SUMIFS(OFFSET(五险!$P:$P,,{0,3,5,7}),五险!$AM:$AM,MID($P33,1,FIND("(",$P33)-1),五险!$AN:$AN,Q$2))</f>
        <v>0</v>
      </c>
      <c r="R33" s="451">
        <f ca="1" t="array" ref="R33">SUM(SUMIFS(OFFSET(五险!$P:$P,,{0,3,5,7}),五险!$AM:$AM,MID($P33,1,FIND("(",$P33)-1),五险!$AN:$AN,R$2))</f>
        <v>0</v>
      </c>
      <c r="S33" s="451">
        <f ca="1" t="array" ref="S33">SUM(SUMIFS(OFFSET(五险!$P:$P,,{0,3,5,7}),五险!$AM:$AM,MID($P33,1,FIND("(",$P33)-1),五险!$AN:$AN,S$2))</f>
        <v>0</v>
      </c>
      <c r="T33" s="451">
        <f ca="1" t="array" ref="T33">SUM(SUMIFS(OFFSET(五险!$P:$P,,{0,3,5,7}),五险!$AM:$AM,MID($P33,1,FIND("(",$P33)-1),五险!$AN:$AN,T$2))</f>
        <v>0</v>
      </c>
      <c r="U33" s="451">
        <f ca="1" t="array" ref="U33">SUM(SUMIFS(OFFSET(五险!$P:$P,,{0,3,5,7}),五险!$AM:$AM,MID($P33,1,FIND("(",$P33)-1),五险!$AN:$AN,U$2))</f>
        <v>0</v>
      </c>
      <c r="V33" s="451">
        <f ca="1" t="array" ref="V33">SUM(SUMIFS(OFFSET(五险!$P:$P,,{0,3,5,7}),五险!$AM:$AM,MID($P33,1,FIND("(",$P33)-1),五险!$AN:$AN,V$2))</f>
        <v>0</v>
      </c>
      <c r="W33" s="451">
        <f ca="1" t="array" ref="W33">SUM(SUMIFS(OFFSET(五险!$P:$P,,{0,3,5,7}),五险!$AM:$AM,MID($P33,1,FIND("(",$P33)-1),五险!$AN:$AN,W$2))</f>
        <v>0</v>
      </c>
      <c r="X33" s="451"/>
      <c r="Y33" s="451">
        <f ca="1" t="shared" si="26"/>
        <v>0</v>
      </c>
      <c r="Z33" s="452"/>
      <c r="AA33" s="462" t="str">
        <f>_xlfn.XLOOKUP(C33,'[9]7月工资'!$C:$C,'[9]7月工资'!$C:$C)</f>
        <v>何柒林</v>
      </c>
    </row>
    <row r="34" customFormat="1" customHeight="1" spans="1:27">
      <c r="A34" s="462">
        <f>IF(C34="","",COUNTA($C$3:C34))</f>
        <v>32</v>
      </c>
      <c r="B34" s="462" t="s">
        <v>62</v>
      </c>
      <c r="C34" s="462" t="s">
        <v>91</v>
      </c>
      <c r="D34" s="463" t="str">
        <f ca="1" t="shared" si="0"/>
        <v>发泡检验员</v>
      </c>
      <c r="E34" s="463" t="s">
        <v>21</v>
      </c>
      <c r="F34" s="463" t="s">
        <v>28</v>
      </c>
      <c r="G34" s="464" t="str">
        <f ca="1" t="array" ref="G34">IFERROR(LOOKUP(1,0/COUNTIF(INDIRECT({"荣昌工资表科室人员","荣昌工资表研发人员","荣昌工资表销售人员","荣昌工资表一线员工","荣昌工资表小时工","劳务公司工资表小时工","劳务公司工资表同工同酬"}&amp;"!$C:$C"),$C34)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4" s="463">
        <f ca="1" t="shared" si="3"/>
        <v>6866.58</v>
      </c>
      <c r="I34" s="463">
        <f>IFERROR(VLOOKUP($C34,五险!$B:$Z,MATCH("养老(16%)",五险!$B$5:$Z$5,0),0),0)</f>
        <v>689.28</v>
      </c>
      <c r="J34" s="463">
        <f>IFERROR(VLOOKUP($C34,五险!$B:$Z,MATCH("失业(0.7%)",五险!$B$5:$Z$5,0),0),0)</f>
        <v>30.16</v>
      </c>
      <c r="K34" s="463">
        <f>IFERROR(VLOOKUP($C34,五险!$B:$Z,MATCH("医疗(8.7%)",五险!$B$5:$Z$5,0),0),0)</f>
        <v>374.8</v>
      </c>
      <c r="L34" s="463">
        <f>IFERROR(VLOOKUP($C34,五险!$B:$Z,MATCH("工伤(1.2%)",五险!$B$5:$Z$5,0),0),0)</f>
        <v>51.7</v>
      </c>
      <c r="M34" s="463">
        <f>_xlfn.XLOOKUP($C34,公积金!$B:$B,公积金!$K:$K,0)</f>
        <v>205</v>
      </c>
      <c r="N34" s="462">
        <f ca="1" t="shared" si="2"/>
        <v>8217.52</v>
      </c>
      <c r="O34" s="466"/>
      <c r="P34" s="467" t="s">
        <v>92</v>
      </c>
      <c r="Q34" s="451">
        <f ca="1" t="array" ref="Q34">SUM(SUMIFS(OFFSET(五险!$P:$P,,{0,3,5,7}),五险!$AM:$AM,MID($P34,1,FIND("(",$P34)-1),五险!$AN:$AN,Q$2))</f>
        <v>0</v>
      </c>
      <c r="R34" s="451">
        <f ca="1" t="array" ref="R34">SUM(SUMIFS(OFFSET(五险!$P:$P,,{0,3,5,7}),五险!$AM:$AM,MID($P34,1,FIND("(",$P34)-1),五险!$AN:$AN,R$2))</f>
        <v>0</v>
      </c>
      <c r="S34" s="451">
        <f ca="1" t="array" ref="S34">SUM(SUMIFS(OFFSET(五险!$P:$P,,{0,3,5,7}),五险!$AM:$AM,MID($P34,1,FIND("(",$P34)-1),五险!$AN:$AN,S$2))</f>
        <v>0</v>
      </c>
      <c r="T34" s="451">
        <f ca="1" t="array" ref="T34">SUM(SUMIFS(OFFSET(五险!$P:$P,,{0,3,5,7}),五险!$AM:$AM,MID($P34,1,FIND("(",$P34)-1),五险!$AN:$AN,T$2))</f>
        <v>0</v>
      </c>
      <c r="U34" s="451">
        <f ca="1" t="array" ref="U34">SUM(SUMIFS(OFFSET(五险!$P:$P,,{0,3,5,7}),五险!$AM:$AM,MID($P34,1,FIND("(",$P34)-1),五险!$AN:$AN,U$2))</f>
        <v>0</v>
      </c>
      <c r="V34" s="451">
        <f ca="1" t="array" ref="V34">SUM(SUMIFS(OFFSET(五险!$P:$P,,{0,3,5,7}),五险!$AM:$AM,MID($P34,1,FIND("(",$P34)-1),五险!$AN:$AN,V$2))</f>
        <v>0</v>
      </c>
      <c r="W34" s="451">
        <f ca="1" t="array" ref="W34">SUM(SUMIFS(OFFSET(五险!$P:$P,,{0,3,5,7}),五险!$AM:$AM,MID($P34,1,FIND("(",$P34)-1),五险!$AN:$AN,W$2))</f>
        <v>0</v>
      </c>
      <c r="X34" s="451"/>
      <c r="Y34" s="451">
        <f ca="1" t="shared" si="26"/>
        <v>0</v>
      </c>
      <c r="Z34" s="452"/>
      <c r="AA34" s="462" t="str">
        <f>_xlfn.XLOOKUP(C34,'[9]7月工资'!$C:$C,'[9]7月工资'!$C:$C)</f>
        <v>彭健</v>
      </c>
    </row>
    <row r="35" customFormat="1" customHeight="1" spans="1:27">
      <c r="A35" s="462">
        <f>IF(C35="","",COUNTA($C$3:C35))</f>
        <v>33</v>
      </c>
      <c r="B35" s="462" t="s">
        <v>62</v>
      </c>
      <c r="C35" s="462" t="s">
        <v>93</v>
      </c>
      <c r="D35" s="463" t="str">
        <f ca="1" t="shared" si="0"/>
        <v>发泡操作工</v>
      </c>
      <c r="E35" s="463" t="s">
        <v>21</v>
      </c>
      <c r="F35" s="463" t="s">
        <v>28</v>
      </c>
      <c r="G35" s="464" t="str">
        <f ca="1" t="array" ref="G35">IFERROR(LOOKUP(1,0/COUNTIF(INDIRECT({"荣昌工资表科室人员","荣昌工资表研发人员","荣昌工资表销售人员","荣昌工资表一线员工","荣昌工资表小时工","劳务公司工资表小时工","劳务公司工资表同工同酬"}&amp;"!$C:$C"),$C35)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5" s="463">
        <f ca="1" t="shared" si="3"/>
        <v>7984.17</v>
      </c>
      <c r="I35" s="463">
        <f>IFERROR(VLOOKUP($C35,五险!$B:$Z,MATCH("养老(16%)",五险!$B$5:$Z$5,0),0),0)</f>
        <v>689.28</v>
      </c>
      <c r="J35" s="463">
        <f>IFERROR(VLOOKUP($C35,五险!$B:$Z,MATCH("失业(0.7%)",五险!$B$5:$Z$5,0),0),0)</f>
        <v>30.16</v>
      </c>
      <c r="K35" s="463">
        <f>IFERROR(VLOOKUP($C35,五险!$B:$Z,MATCH("医疗(8.7%)",五险!$B$5:$Z$5,0),0),0)</f>
        <v>374.8</v>
      </c>
      <c r="L35" s="463">
        <f>IFERROR(VLOOKUP($C35,五险!$B:$Z,MATCH("工伤(1.2%)",五险!$B$5:$Z$5,0),0),0)</f>
        <v>108.56</v>
      </c>
      <c r="M35" s="463">
        <f>_xlfn.XLOOKUP($C35,公积金!$B:$B,公积金!$K:$K,0)</f>
        <v>0</v>
      </c>
      <c r="N35" s="462">
        <f ca="1" t="shared" si="2"/>
        <v>9186.97</v>
      </c>
      <c r="O35" s="466"/>
      <c r="P35" s="467" t="s">
        <v>94</v>
      </c>
      <c r="Q35" s="451">
        <f ca="1" t="array" ref="Q35">SUM(SUMIFS(OFFSET(五险!$P:$P,,{0,3,5,7}),五险!$AM:$AM,MID($P35,1,FIND("(",$P35)-1),五险!$AN:$AN,Q$2))</f>
        <v>0</v>
      </c>
      <c r="R35" s="451">
        <f ca="1" t="array" ref="R35">SUM(SUMIFS(OFFSET(五险!$P:$P,,{0,3,5,7}),五险!$AM:$AM,MID($P35,1,FIND("(",$P35)-1),五险!$AN:$AN,R$2))</f>
        <v>0</v>
      </c>
      <c r="S35" s="451">
        <f ca="1" t="array" ref="S35">SUM(SUMIFS(OFFSET(五险!$P:$P,,{0,3,5,7}),五险!$AM:$AM,MID($P35,1,FIND("(",$P35)-1),五险!$AN:$AN,S$2))</f>
        <v>0</v>
      </c>
      <c r="T35" s="451">
        <f ca="1" t="array" ref="T35">SUM(SUMIFS(OFFSET(五险!$P:$P,,{0,3,5,7}),五险!$AM:$AM,MID($P35,1,FIND("(",$P35)-1),五险!$AN:$AN,T$2))</f>
        <v>0</v>
      </c>
      <c r="U35" s="451">
        <f ca="1" t="array" ref="U35">SUM(SUMIFS(OFFSET(五险!$P:$P,,{0,3,5,7}),五险!$AM:$AM,MID($P35,1,FIND("(",$P35)-1),五险!$AN:$AN,U$2))</f>
        <v>0</v>
      </c>
      <c r="V35" s="451">
        <f ca="1" t="array" ref="V35">SUM(SUMIFS(OFFSET(五险!$P:$P,,{0,3,5,7}),五险!$AM:$AM,MID($P35,1,FIND("(",$P35)-1),五险!$AN:$AN,V$2))</f>
        <v>0</v>
      </c>
      <c r="W35" s="451">
        <f ca="1" t="array" ref="W35">SUM(SUMIFS(OFFSET(五险!$P:$P,,{0,3,5,7}),五险!$AM:$AM,MID($P35,1,FIND("(",$P35)-1),五险!$AN:$AN,W$2))</f>
        <v>0</v>
      </c>
      <c r="X35" s="451"/>
      <c r="Y35" s="451">
        <f ca="1" t="shared" si="26"/>
        <v>0</v>
      </c>
      <c r="Z35" s="452"/>
      <c r="AA35" s="462" t="str">
        <f>_xlfn.XLOOKUP(C35,'[9]7月工资'!$C:$C,'[9]7月工资'!$C:$C)</f>
        <v>王虎彪</v>
      </c>
    </row>
    <row r="36" customFormat="1" customHeight="1" spans="1:27">
      <c r="A36" s="462">
        <f>IF(C36="","",COUNTA($C$3:C36))</f>
        <v>34</v>
      </c>
      <c r="B36" s="462" t="s">
        <v>62</v>
      </c>
      <c r="C36" s="462" t="s">
        <v>95</v>
      </c>
      <c r="D36" s="463" t="str">
        <f ca="1" t="shared" si="0"/>
        <v>设备维护及模具工程师</v>
      </c>
      <c r="E36" s="463" t="s">
        <v>21</v>
      </c>
      <c r="F36" s="463" t="s">
        <v>28</v>
      </c>
      <c r="G36" s="464" t="str">
        <f ca="1" t="array" ref="G36">IFERROR(LOOKUP(1,0/COUNTIF(INDIRECT({"荣昌工资表科室人员","荣昌工资表研发人员","荣昌工资表销售人员","荣昌工资表一线员工","荣昌工资表小时工","劳务公司工资表小时工","劳务公司工资表同工同酬"}&amp;"!$C:$C"),$C36)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6" s="463">
        <f ca="1" t="shared" si="3"/>
        <v>7969.36</v>
      </c>
      <c r="I36" s="463">
        <f>IFERROR(VLOOKUP($C36,五险!$B:$Z,MATCH("养老(16%)",五险!$B$5:$Z$5,0),0),0)</f>
        <v>880</v>
      </c>
      <c r="J36" s="463">
        <f>IFERROR(VLOOKUP($C36,五险!$B:$Z,MATCH("失业(0.7%)",五险!$B$5:$Z$5,0),0),0)</f>
        <v>38.5</v>
      </c>
      <c r="K36" s="463">
        <f>IFERROR(VLOOKUP($C36,五险!$B:$Z,MATCH("医疗(8.7%)",五险!$B$5:$Z$5,0),0),0)</f>
        <v>478.5</v>
      </c>
      <c r="L36" s="463">
        <f>IFERROR(VLOOKUP($C36,五险!$B:$Z,MATCH("工伤(1.2%)",五险!$B$5:$Z$5,0),0),0)</f>
        <v>138.6</v>
      </c>
      <c r="M36" s="463">
        <f>_xlfn.XLOOKUP($C36,公积金!$B:$B,公积金!$K:$K,0)</f>
        <v>0</v>
      </c>
      <c r="N36" s="462">
        <f ca="1" t="shared" si="2"/>
        <v>9504.96</v>
      </c>
      <c r="O36" s="466"/>
      <c r="P36" s="436" t="s">
        <v>96</v>
      </c>
      <c r="Q36" s="451"/>
      <c r="R36" s="451"/>
      <c r="S36" s="451"/>
      <c r="T36" s="451"/>
      <c r="U36" s="451"/>
      <c r="V36" s="451"/>
      <c r="W36" s="451"/>
      <c r="X36" s="451"/>
      <c r="Y36" s="451"/>
      <c r="Z36" s="452"/>
      <c r="AA36" s="462" t="str">
        <f>_xlfn.XLOOKUP(C36,'[9]7月工资'!$C:$C,'[9]7月工资'!$C:$C)</f>
        <v>麻志超</v>
      </c>
    </row>
    <row r="37" customHeight="1" spans="1:27">
      <c r="A37" s="462">
        <f>IF(C37="","",COUNTA($C$3:C37))</f>
        <v>35</v>
      </c>
      <c r="B37" s="462" t="s">
        <v>62</v>
      </c>
      <c r="C37" s="462" t="s">
        <v>97</v>
      </c>
      <c r="D37" s="463" t="str">
        <f ca="1" t="shared" si="0"/>
        <v>发泡操作工</v>
      </c>
      <c r="E37" s="463" t="s">
        <v>21</v>
      </c>
      <c r="F37" s="463" t="s">
        <v>28</v>
      </c>
      <c r="G37" s="464" t="str">
        <f ca="1" t="array" ref="G37">IFERROR(LOOKUP(1,0/COUNTIF(INDIRECT({"荣昌工资表科室人员","荣昌工资表研发人员","荣昌工资表销售人员","荣昌工资表一线员工","荣昌工资表小时工","劳务公司工资表小时工","劳务公司工资表同工同酬"}&amp;"!$C:$C"),$C37)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7" s="463">
        <f ca="1" t="shared" si="3"/>
        <v>7242.21</v>
      </c>
      <c r="I37" s="463">
        <f>IFERROR(VLOOKUP($C37,五险!$B:$Z,MATCH("养老(16%)",五险!$B$5:$Z$5,0),0),0)</f>
        <v>689.28</v>
      </c>
      <c r="J37" s="463">
        <f>IFERROR(VLOOKUP($C37,五险!$B:$Z,MATCH("失业(0.7%)",五险!$B$5:$Z$5,0),0),0)</f>
        <v>30.16</v>
      </c>
      <c r="K37" s="463">
        <f>IFERROR(VLOOKUP($C37,五险!$B:$Z,MATCH("医疗(8.7%)",五险!$B$5:$Z$5,0),0),0)</f>
        <v>374.8</v>
      </c>
      <c r="L37" s="463">
        <f>IFERROR(VLOOKUP($C37,五险!$B:$Z,MATCH("工伤(1.2%)",五险!$B$5:$Z$5,0),0),0)</f>
        <v>51.7</v>
      </c>
      <c r="M37" s="463">
        <f>_xlfn.XLOOKUP($C37,公积金!$B:$B,公积金!$K:$K,0)</f>
        <v>184</v>
      </c>
      <c r="N37" s="462">
        <f ca="1" t="shared" si="2"/>
        <v>8572.15</v>
      </c>
      <c r="O37" s="466"/>
      <c r="P37" s="436" t="s">
        <v>98</v>
      </c>
      <c r="Q37" s="451">
        <f ca="1" t="shared" ref="Q37:X37" si="27">Q15+Q26</f>
        <v>125454.47</v>
      </c>
      <c r="R37" s="451">
        <f ca="1" t="shared" si="27"/>
        <v>0</v>
      </c>
      <c r="S37" s="451">
        <f ca="1" t="shared" si="27"/>
        <v>52344.08</v>
      </c>
      <c r="T37" s="451">
        <f ca="1" t="shared" si="27"/>
        <v>74568.26</v>
      </c>
      <c r="U37" s="451">
        <f ca="1" t="shared" si="27"/>
        <v>74525.31</v>
      </c>
      <c r="V37" s="451">
        <f ca="1" t="shared" si="27"/>
        <v>323691.5</v>
      </c>
      <c r="W37" s="451">
        <f ca="1" t="shared" si="27"/>
        <v>64941.7</v>
      </c>
      <c r="X37" s="451" t="e">
        <f ca="1" t="shared" si="27"/>
        <v>#N/A</v>
      </c>
      <c r="Y37" s="451" t="e">
        <f ca="1">SUM(Q37:X37)</f>
        <v>#N/A</v>
      </c>
      <c r="Z37" s="452" t="e">
        <f ca="1">ROUND($Y$37,2)=ROUND($N$221,2)</f>
        <v>#N/A</v>
      </c>
      <c r="AA37" s="462" t="str">
        <f>_xlfn.XLOOKUP(C37,'[9]7月工资'!$C:$C,'[9]7月工资'!$C:$C)</f>
        <v>吴国秋</v>
      </c>
    </row>
    <row r="38" customHeight="1" spans="1:27">
      <c r="A38" s="462">
        <f>IF(C38="","",COUNTA($C$3:C38))</f>
        <v>36</v>
      </c>
      <c r="B38" s="462" t="s">
        <v>62</v>
      </c>
      <c r="C38" s="462" t="s">
        <v>99</v>
      </c>
      <c r="D38" s="463" t="str">
        <f ca="1" t="shared" si="0"/>
        <v>发泡操作工</v>
      </c>
      <c r="E38" s="463" t="s">
        <v>21</v>
      </c>
      <c r="F38" s="463" t="s">
        <v>28</v>
      </c>
      <c r="G38" s="464" t="str">
        <f ca="1" t="array" ref="G38">IFERROR(LOOKUP(1,0/COUNTIF(INDIRECT({"荣昌工资表科室人员","荣昌工资表研发人员","荣昌工资表销售人员","荣昌工资表一线员工","荣昌工资表小时工","劳务公司工资表小时工","劳务公司工资表同工同酬"}&amp;"!$C:$C"),$C38)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38" s="463">
        <f ca="1" t="shared" si="3"/>
        <v>7042.47</v>
      </c>
      <c r="I38" s="463">
        <f>IFERROR(VLOOKUP($C38,五险!$B:$Z,MATCH("养老(16%)",五险!$B$5:$Z$5,0),0),0)</f>
        <v>689.28</v>
      </c>
      <c r="J38" s="463">
        <f>IFERROR(VLOOKUP($C38,五险!$B:$Z,MATCH("失业(0.7%)",五险!$B$5:$Z$5,0),0),0)</f>
        <v>30.16</v>
      </c>
      <c r="K38" s="463">
        <f>IFERROR(VLOOKUP($C38,五险!$B:$Z,MATCH("医疗(8.7%)",五险!$B$5:$Z$5,0),0),0)</f>
        <v>374.8</v>
      </c>
      <c r="L38" s="463">
        <f>IFERROR(VLOOKUP($C38,五险!$B:$Z,MATCH("工伤(1.2%)",五险!$B$5:$Z$5,0),0),0)</f>
        <v>108.56</v>
      </c>
      <c r="M38" s="463">
        <f>_xlfn.XLOOKUP($C38,公积金!$B:$B,公积金!$K:$K,0)</f>
        <v>0</v>
      </c>
      <c r="N38" s="462">
        <f ca="1" t="shared" si="2"/>
        <v>8245.27</v>
      </c>
      <c r="O38" s="466"/>
      <c r="P38" s="436" t="s">
        <v>100</v>
      </c>
      <c r="Q38" s="451">
        <f ca="1" t="shared" ref="Q38:Y38" si="28">Q16+Q27</f>
        <v>125454.47</v>
      </c>
      <c r="R38" s="451">
        <f ca="1" t="shared" si="28"/>
        <v>0</v>
      </c>
      <c r="S38" s="451">
        <f ca="1" t="shared" si="28"/>
        <v>52344.08</v>
      </c>
      <c r="T38" s="451">
        <f ca="1" t="shared" si="28"/>
        <v>74568.26</v>
      </c>
      <c r="U38" s="451">
        <f ca="1" t="shared" si="28"/>
        <v>74525.31</v>
      </c>
      <c r="V38" s="451">
        <f ca="1" t="shared" si="28"/>
        <v>323691.5</v>
      </c>
      <c r="W38" s="451">
        <f ca="1" t="shared" si="28"/>
        <v>64941.7</v>
      </c>
      <c r="X38" s="451" t="e">
        <f ca="1" t="shared" si="28"/>
        <v>#N/A</v>
      </c>
      <c r="Y38" s="451" t="e">
        <f ca="1" t="shared" si="28"/>
        <v>#N/A</v>
      </c>
      <c r="Z38" s="452" t="e">
        <f ca="1">ROUND(Y37,2)=ROUND(Y38,2)</f>
        <v>#N/A</v>
      </c>
      <c r="AA38" s="462" t="str">
        <f>_xlfn.XLOOKUP(C38,'[9]7月工资'!$C:$C,'[9]7月工资'!$C:$C)</f>
        <v>张迪辉</v>
      </c>
    </row>
    <row r="39" customHeight="1" spans="1:27">
      <c r="A39" s="462">
        <f>IF(C39="","",COUNTA($C$3:C39))</f>
        <v>37</v>
      </c>
      <c r="B39" s="462" t="s">
        <v>62</v>
      </c>
      <c r="C39" s="462" t="s">
        <v>101</v>
      </c>
      <c r="D39" s="463">
        <f ca="1" t="shared" si="0"/>
        <v>0</v>
      </c>
      <c r="E39" s="463" t="s">
        <v>21</v>
      </c>
      <c r="F39" s="463" t="s">
        <v>28</v>
      </c>
      <c r="G39" s="464" t="str">
        <f ca="1" t="array" ref="G39">IFERROR(LOOKUP(1,0/COUNTIF(INDIRECT({"荣昌工资表科室人员","荣昌工资表研发人员","荣昌工资表销售人员","荣昌工资表一线员工","荣昌工资表小时工","劳务公司工资表小时工","劳务公司工资表同工同酬"}&amp;"!$C:$C"),$C39),{"荣昌工资表科室人员","荣昌工资表研发人员","荣昌工资表销售人员","荣昌工资表一线员工","荣昌工资表小时工","劳务公司工资表小时工","劳务公司工资表同工同酬"}),"")</f>
        <v/>
      </c>
      <c r="H39" s="463">
        <f ca="1" t="shared" si="3"/>
        <v>0</v>
      </c>
      <c r="I39" s="463">
        <f>IFERROR(VLOOKUP($C39,五险!$B:$Z,MATCH("养老(16%)",五险!$B$5:$Z$5,0),0),0)</f>
        <v>0</v>
      </c>
      <c r="J39" s="463">
        <f>IFERROR(VLOOKUP($C39,五险!$B:$Z,MATCH("失业(0.7%)",五险!$B$5:$Z$5,0),0),0)</f>
        <v>0</v>
      </c>
      <c r="K39" s="463">
        <f>IFERROR(VLOOKUP($C39,五险!$B:$Z,MATCH("医疗(8.7%)",五险!$B$5:$Z$5,0),0),0)</f>
        <v>0</v>
      </c>
      <c r="L39" s="463">
        <f>IFERROR(VLOOKUP($C39,五险!$B:$Z,MATCH("工伤(1.2%)",五险!$B$5:$Z$5,0),0),0)</f>
        <v>0</v>
      </c>
      <c r="M39" s="463">
        <f>_xlfn.XLOOKUP($C39,公积金!$B:$B,公积金!$K:$K,0)</f>
        <v>0</v>
      </c>
      <c r="N39" s="462">
        <f ca="1" t="shared" si="2"/>
        <v>0</v>
      </c>
      <c r="O39" s="466"/>
      <c r="P39" s="467" t="s">
        <v>102</v>
      </c>
      <c r="Q39" s="451">
        <f ca="1" t="shared" ref="Q39:Y39" si="29">Q17+Q28</f>
        <v>125454.47</v>
      </c>
      <c r="R39" s="451">
        <f ca="1" t="shared" si="29"/>
        <v>0</v>
      </c>
      <c r="S39" s="451">
        <f ca="1" t="shared" si="29"/>
        <v>52344.08</v>
      </c>
      <c r="T39" s="451">
        <f ca="1" t="shared" si="29"/>
        <v>74568.26</v>
      </c>
      <c r="U39" s="451">
        <f ca="1" t="shared" si="29"/>
        <v>74525.31</v>
      </c>
      <c r="V39" s="451">
        <f ca="1" t="shared" si="29"/>
        <v>92496.66</v>
      </c>
      <c r="W39" s="451">
        <f ca="1" t="shared" si="29"/>
        <v>43024.53</v>
      </c>
      <c r="X39" s="451" t="e">
        <f ca="1" t="shared" si="29"/>
        <v>#N/A</v>
      </c>
      <c r="Y39" s="451" t="e">
        <f ca="1" t="shared" si="29"/>
        <v>#N/A</v>
      </c>
      <c r="Z39" s="452" t="e">
        <f ca="1">Y38=SUM(Y39:Y46)</f>
        <v>#N/A</v>
      </c>
      <c r="AA39" s="462" t="str">
        <f>_xlfn.XLOOKUP(C39,'[9]7月工资'!$C:$C,'[9]7月工资'!$C:$C)</f>
        <v>李慧玲</v>
      </c>
    </row>
    <row r="40" customFormat="1" customHeight="1" spans="1:27">
      <c r="A40" s="462">
        <f>IF(C40="","",COUNTA($C$3:C40))</f>
        <v>38</v>
      </c>
      <c r="B40" s="462" t="s">
        <v>62</v>
      </c>
      <c r="C40" s="462" t="s">
        <v>103</v>
      </c>
      <c r="D40" s="463" t="str">
        <f ca="1" t="shared" si="0"/>
        <v>发泡操作工</v>
      </c>
      <c r="E40" s="463" t="s">
        <v>21</v>
      </c>
      <c r="F40" s="463" t="s">
        <v>28</v>
      </c>
      <c r="G40" s="464" t="str">
        <f ca="1" t="array" ref="G40">IFERROR(LOOKUP(1,0/COUNTIF(INDIRECT({"荣昌工资表科室人员","荣昌工资表研发人员","荣昌工资表销售人员","荣昌工资表一线员工","荣昌工资表小时工","劳务公司工资表小时工","劳务公司工资表同工同酬"}&amp;"!$C:$C"),$C40)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0" s="463">
        <f ca="1" t="shared" si="3"/>
        <v>6690.4</v>
      </c>
      <c r="I40" s="463">
        <f>IFERROR(VLOOKUP($C40,五险!$B:$Z,MATCH("养老(16%)",五险!$B$5:$Z$5,0),0),0)</f>
        <v>689.28</v>
      </c>
      <c r="J40" s="463">
        <f>IFERROR(VLOOKUP($C40,五险!$B:$Z,MATCH("失业(0.7%)",五险!$B$5:$Z$5,0),0),0)</f>
        <v>30.16</v>
      </c>
      <c r="K40" s="463">
        <f>IFERROR(VLOOKUP($C40,五险!$B:$Z,MATCH("医疗(8.7%)",五险!$B$5:$Z$5,0),0),0)</f>
        <v>374.8</v>
      </c>
      <c r="L40" s="463">
        <f>IFERROR(VLOOKUP($C40,五险!$B:$Z,MATCH("工伤(1.2%)",五险!$B$5:$Z$5,0),0),0)</f>
        <v>108.56</v>
      </c>
      <c r="M40" s="463">
        <f>_xlfn.XLOOKUP($C40,公积金!$B:$B,公积金!$K:$K,0)</f>
        <v>0</v>
      </c>
      <c r="N40" s="462">
        <f ca="1" t="shared" si="2"/>
        <v>7893.2</v>
      </c>
      <c r="O40" s="466"/>
      <c r="P40" s="467" t="s">
        <v>104</v>
      </c>
      <c r="Q40" s="451">
        <f ca="1" t="shared" ref="Q40:Y40" si="30">Q18+Q29</f>
        <v>0</v>
      </c>
      <c r="R40" s="451">
        <f ca="1" t="shared" si="30"/>
        <v>0</v>
      </c>
      <c r="S40" s="451">
        <f ca="1" t="shared" si="30"/>
        <v>0</v>
      </c>
      <c r="T40" s="451">
        <f ca="1" t="shared" si="30"/>
        <v>0</v>
      </c>
      <c r="U40" s="451">
        <f ca="1" t="shared" si="30"/>
        <v>0</v>
      </c>
      <c r="V40" s="451">
        <f ca="1" t="shared" si="30"/>
        <v>56354.83</v>
      </c>
      <c r="W40" s="451">
        <f ca="1" t="shared" si="30"/>
        <v>7216.85</v>
      </c>
      <c r="X40" s="451">
        <f ca="1" t="shared" si="30"/>
        <v>0</v>
      </c>
      <c r="Y40" s="451">
        <f ca="1" t="shared" si="30"/>
        <v>63571.68</v>
      </c>
      <c r="Z40" s="452"/>
      <c r="AA40" s="462" t="str">
        <f>_xlfn.XLOOKUP(C40,'[9]7月工资'!$C:$C,'[9]7月工资'!$C:$C)</f>
        <v>毛伟</v>
      </c>
    </row>
    <row r="41" customFormat="1" customHeight="1" spans="1:27">
      <c r="A41" s="462">
        <f>IF(C41="","",COUNTA($C$3:C41))</f>
        <v>39</v>
      </c>
      <c r="B41" s="462" t="s">
        <v>62</v>
      </c>
      <c r="C41" s="462" t="s">
        <v>105</v>
      </c>
      <c r="D41" s="463" t="str">
        <f ca="1" t="shared" si="0"/>
        <v>支援发泡</v>
      </c>
      <c r="E41" s="463" t="s">
        <v>19</v>
      </c>
      <c r="F41" s="463" t="s">
        <v>28</v>
      </c>
      <c r="G41" s="464" t="str">
        <f ca="1" t="array" ref="G41">IFERROR(LOOKUP(1,0/COUNTIF(INDIRECT({"荣昌工资表科室人员","荣昌工资表研发人员","荣昌工资表销售人员","荣昌工资表一线员工","荣昌工资表小时工","劳务公司工资表小时工","劳务公司工资表同工同酬"}&amp;"!$C:$C"),$C41)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1" s="463">
        <f ca="1" t="shared" si="3"/>
        <v>834</v>
      </c>
      <c r="I41" s="463">
        <f>IFERROR(VLOOKUP($C41,五险!$B:$Z,MATCH("养老(16%)",五险!$B$5:$Z$5,0),0),0)</f>
        <v>689.28</v>
      </c>
      <c r="J41" s="463">
        <f>IFERROR(VLOOKUP($C41,五险!$B:$Z,MATCH("失业(0.7%)",五险!$B$5:$Z$5,0),0),0)</f>
        <v>30.16</v>
      </c>
      <c r="K41" s="463">
        <f>IFERROR(VLOOKUP($C41,五险!$B:$Z,MATCH("医疗(8.7%)",五险!$B$5:$Z$5,0),0),0)</f>
        <v>374.8</v>
      </c>
      <c r="L41" s="463">
        <f>IFERROR(VLOOKUP($C41,五险!$B:$Z,MATCH("工伤(1.2%)",五险!$B$5:$Z$5,0),0),0)</f>
        <v>108.56</v>
      </c>
      <c r="M41" s="463">
        <f>_xlfn.XLOOKUP($C41,公积金!$B:$B,公积金!$K:$K,0)</f>
        <v>0</v>
      </c>
      <c r="N41" s="462">
        <f ca="1" t="shared" si="2"/>
        <v>2036.8</v>
      </c>
      <c r="O41" s="466"/>
      <c r="P41" s="467" t="s">
        <v>106</v>
      </c>
      <c r="Q41" s="451">
        <f ca="1" t="shared" ref="Q41:Y41" si="31">Q19+Q30</f>
        <v>0</v>
      </c>
      <c r="R41" s="451">
        <f ca="1" t="shared" si="31"/>
        <v>0</v>
      </c>
      <c r="S41" s="451">
        <f ca="1" t="shared" si="31"/>
        <v>0</v>
      </c>
      <c r="T41" s="451">
        <f ca="1" t="shared" si="31"/>
        <v>0</v>
      </c>
      <c r="U41" s="451">
        <f ca="1" t="shared" si="31"/>
        <v>0</v>
      </c>
      <c r="V41" s="451">
        <f ca="1" t="shared" si="31"/>
        <v>156104.73</v>
      </c>
      <c r="W41" s="451">
        <f ca="1" t="shared" si="31"/>
        <v>14700.32</v>
      </c>
      <c r="X41" s="451">
        <f ca="1" t="shared" si="31"/>
        <v>0</v>
      </c>
      <c r="Y41" s="451">
        <f ca="1" t="shared" si="31"/>
        <v>170805.05</v>
      </c>
      <c r="Z41" s="452"/>
      <c r="AA41" s="462" t="str">
        <f>_xlfn.XLOOKUP(C41,'[9]7月工资'!$C:$C,'[9]7月工资'!$C:$C)</f>
        <v>蒋正林</v>
      </c>
    </row>
    <row r="42" customFormat="1" customHeight="1" spans="1:27">
      <c r="A42" s="462">
        <f>IF(C42="","",COUNTA($C$3:C42))</f>
        <v>40</v>
      </c>
      <c r="B42" s="462" t="s">
        <v>62</v>
      </c>
      <c r="C42" s="462" t="s">
        <v>107</v>
      </c>
      <c r="D42" s="463" t="str">
        <f ca="1" t="shared" si="0"/>
        <v>发泡操作工</v>
      </c>
      <c r="E42" s="463" t="s">
        <v>21</v>
      </c>
      <c r="F42" s="463" t="s">
        <v>28</v>
      </c>
      <c r="G42" s="464" t="str">
        <f ca="1" t="array" ref="G42">IFERROR(LOOKUP(1,0/COUNTIF(INDIRECT({"荣昌工资表科室人员","荣昌工资表研发人员","荣昌工资表销售人员","荣昌工资表一线员工","荣昌工资表小时工","劳务公司工资表小时工","劳务公司工资表同工同酬"}&amp;"!$C:$C"),$C42)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2" s="463">
        <f ca="1" t="shared" si="3"/>
        <v>7577.26</v>
      </c>
      <c r="I42" s="463">
        <f>IFERROR(VLOOKUP($C42,五险!$B:$Z,MATCH("养老(16%)",五险!$B$5:$Z$5,0),0),0)</f>
        <v>689.28</v>
      </c>
      <c r="J42" s="463">
        <f>IFERROR(VLOOKUP($C42,五险!$B:$Z,MATCH("失业(0.7%)",五险!$B$5:$Z$5,0),0),0)</f>
        <v>30.16</v>
      </c>
      <c r="K42" s="463">
        <f>IFERROR(VLOOKUP($C42,五险!$B:$Z,MATCH("医疗(8.7%)",五险!$B$5:$Z$5,0),0),0)</f>
        <v>374.8</v>
      </c>
      <c r="L42" s="463">
        <f>IFERROR(VLOOKUP($C42,五险!$B:$Z,MATCH("工伤(1.2%)",五险!$B$5:$Z$5,0),0),0)</f>
        <v>51.7</v>
      </c>
      <c r="M42" s="463">
        <f>_xlfn.XLOOKUP($C42,公积金!$B:$B,公积金!$K:$K,0)</f>
        <v>211</v>
      </c>
      <c r="N42" s="462">
        <f ca="1" t="shared" si="2"/>
        <v>8934.2</v>
      </c>
      <c r="O42" s="466"/>
      <c r="P42" s="467" t="s">
        <v>108</v>
      </c>
      <c r="Q42" s="451">
        <f ca="1" t="shared" ref="Q42:Y42" si="32">Q20+Q31</f>
        <v>0</v>
      </c>
      <c r="R42" s="451">
        <f ca="1" t="shared" si="32"/>
        <v>0</v>
      </c>
      <c r="S42" s="451">
        <f ca="1" t="shared" si="32"/>
        <v>0</v>
      </c>
      <c r="T42" s="451">
        <f ca="1" t="shared" si="32"/>
        <v>0</v>
      </c>
      <c r="U42" s="451">
        <f ca="1" t="shared" si="32"/>
        <v>0</v>
      </c>
      <c r="V42" s="451">
        <f ca="1" t="shared" si="32"/>
        <v>0</v>
      </c>
      <c r="W42" s="451">
        <f ca="1" t="shared" si="32"/>
        <v>0</v>
      </c>
      <c r="X42" s="451">
        <f ca="1" t="shared" si="32"/>
        <v>0</v>
      </c>
      <c r="Y42" s="451">
        <f ca="1" t="shared" si="32"/>
        <v>0</v>
      </c>
      <c r="Z42" s="452"/>
      <c r="AA42" s="462" t="str">
        <f>_xlfn.XLOOKUP(C42,'[9]7月工资'!$C:$C,'[9]7月工资'!$C:$C)</f>
        <v>左昌福</v>
      </c>
    </row>
    <row r="43" customFormat="1" customHeight="1" spans="1:27">
      <c r="A43" s="462">
        <f>IF(C43="","",COUNTA($C$3:C43))</f>
        <v>41</v>
      </c>
      <c r="B43" s="462" t="s">
        <v>62</v>
      </c>
      <c r="C43" s="462" t="s">
        <v>109</v>
      </c>
      <c r="D43" s="463" t="str">
        <f ca="1" t="shared" si="0"/>
        <v>支援发泡</v>
      </c>
      <c r="E43" s="463" t="s">
        <v>19</v>
      </c>
      <c r="F43" s="463" t="s">
        <v>28</v>
      </c>
      <c r="G43" s="464" t="str">
        <f ca="1" t="array" ref="G43">IFERROR(LOOKUP(1,0/COUNTIF(INDIRECT({"荣昌工资表科室人员","荣昌工资表研发人员","荣昌工资表销售人员","荣昌工资表一线员工","荣昌工资表小时工","劳务公司工资表小时工","劳务公司工资表同工同酬"}&amp;"!$C:$C"),$C43)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3" s="463">
        <f ca="1" t="shared" si="3"/>
        <v>6835.19</v>
      </c>
      <c r="I43" s="463">
        <f>IFERROR(VLOOKUP($C43,五险!$B:$Z,MATCH("养老(16%)",五险!$B$5:$Z$5,0),0),0)</f>
        <v>700.8</v>
      </c>
      <c r="J43" s="463">
        <f>IFERROR(VLOOKUP($C43,五险!$B:$Z,MATCH("失业(0.7%)",五险!$B$5:$Z$5,0),0),0)</f>
        <v>30.66</v>
      </c>
      <c r="K43" s="463">
        <f>IFERROR(VLOOKUP($C43,五险!$B:$Z,MATCH("医疗(8.7%)",五险!$B$5:$Z$5,0),0),0)</f>
        <v>381.06</v>
      </c>
      <c r="L43" s="463">
        <f>IFERROR(VLOOKUP($C43,五险!$B:$Z,MATCH("工伤(1.2%)",五险!$B$5:$Z$5,0),0),0)</f>
        <v>52.56</v>
      </c>
      <c r="M43" s="463">
        <f>_xlfn.XLOOKUP($C43,公积金!$B:$B,公积金!$K:$K,0)</f>
        <v>219</v>
      </c>
      <c r="N43" s="462">
        <f ca="1" t="shared" si="2"/>
        <v>8219.27</v>
      </c>
      <c r="O43" s="466"/>
      <c r="P43" s="467" t="s">
        <v>110</v>
      </c>
      <c r="Q43" s="451">
        <f ca="1" t="shared" ref="Q43:Y43" si="33">Q21+Q32</f>
        <v>0</v>
      </c>
      <c r="R43" s="451">
        <f ca="1" t="shared" si="33"/>
        <v>0</v>
      </c>
      <c r="S43" s="451">
        <f ca="1" t="shared" si="33"/>
        <v>0</v>
      </c>
      <c r="T43" s="451">
        <f ca="1" t="shared" si="33"/>
        <v>0</v>
      </c>
      <c r="U43" s="451">
        <f ca="1" t="shared" si="33"/>
        <v>0</v>
      </c>
      <c r="V43" s="451">
        <f ca="1" t="shared" si="33"/>
        <v>6803.92</v>
      </c>
      <c r="W43" s="451">
        <f ca="1" t="shared" si="33"/>
        <v>0</v>
      </c>
      <c r="X43" s="451">
        <f ca="1" t="shared" si="33"/>
        <v>0</v>
      </c>
      <c r="Y43" s="451">
        <f ca="1" t="shared" si="33"/>
        <v>6803.92</v>
      </c>
      <c r="Z43" s="452"/>
      <c r="AA43" s="462" t="str">
        <f>_xlfn.XLOOKUP(C43,'[9]7月工资'!$C:$C,'[9]7月工资'!$C:$C)</f>
        <v>冉景斌</v>
      </c>
    </row>
    <row r="44" customFormat="1" customHeight="1" spans="1:27">
      <c r="A44" s="462">
        <f>IF(C44="","",COUNTA($C$3:C44))</f>
        <v>42</v>
      </c>
      <c r="B44" s="462" t="s">
        <v>62</v>
      </c>
      <c r="C44" s="462" t="s">
        <v>111</v>
      </c>
      <c r="D44" s="463" t="str">
        <f ca="1" t="shared" si="0"/>
        <v>支援发泡</v>
      </c>
      <c r="E44" s="465" t="s">
        <v>21</v>
      </c>
      <c r="F44" s="463" t="s">
        <v>28</v>
      </c>
      <c r="G44" s="464" t="str">
        <f ca="1" t="array" ref="G44">IFERROR(LOOKUP(1,0/COUNTIF(INDIRECT({"荣昌工资表科室人员","荣昌工资表研发人员","荣昌工资表销售人员","荣昌工资表一线员工","荣昌工资表小时工","劳务公司工资表小时工","劳务公司工资表同工同酬"}&amp;"!$C:$C"),$C44)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4" s="463">
        <f ca="1" t="shared" si="3"/>
        <v>6595.19</v>
      </c>
      <c r="I44" s="463">
        <f>IFERROR(VLOOKUP($C44,五险!$B:$Z,MATCH("养老(16%)",五险!$B$5:$Z$5,0),0),0)</f>
        <v>689.28</v>
      </c>
      <c r="J44" s="463">
        <f>IFERROR(VLOOKUP($C44,五险!$B:$Z,MATCH("失业(0.7%)",五险!$B$5:$Z$5,0),0),0)</f>
        <v>30.16</v>
      </c>
      <c r="K44" s="463">
        <f>IFERROR(VLOOKUP($C44,五险!$B:$Z,MATCH("医疗(8.7%)",五险!$B$5:$Z$5,0),0),0)</f>
        <v>374.8</v>
      </c>
      <c r="L44" s="463">
        <f>IFERROR(VLOOKUP($C44,五险!$B:$Z,MATCH("工伤(1.2%)",五险!$B$5:$Z$5,0),0),0)</f>
        <v>108.56</v>
      </c>
      <c r="M44" s="463">
        <f>_xlfn.XLOOKUP($C44,公积金!$B:$B,公积金!$K:$K,0)</f>
        <v>0</v>
      </c>
      <c r="N44" s="462">
        <f ca="1" t="shared" si="2"/>
        <v>7797.99</v>
      </c>
      <c r="O44" s="466"/>
      <c r="P44" s="467" t="s">
        <v>112</v>
      </c>
      <c r="Q44" s="451">
        <f ca="1" t="shared" ref="Q44:Y44" si="34">Q22+Q33</f>
        <v>0</v>
      </c>
      <c r="R44" s="451">
        <f ca="1" t="shared" si="34"/>
        <v>0</v>
      </c>
      <c r="S44" s="451">
        <f ca="1" t="shared" si="34"/>
        <v>0</v>
      </c>
      <c r="T44" s="451">
        <f ca="1" t="shared" si="34"/>
        <v>0</v>
      </c>
      <c r="U44" s="451">
        <f ca="1" t="shared" si="34"/>
        <v>0</v>
      </c>
      <c r="V44" s="451">
        <f ca="1" t="shared" si="34"/>
        <v>6017.5</v>
      </c>
      <c r="W44" s="451">
        <f ca="1" t="shared" si="34"/>
        <v>0</v>
      </c>
      <c r="X44" s="451">
        <f ca="1" t="shared" si="34"/>
        <v>0</v>
      </c>
      <c r="Y44" s="451">
        <f ca="1" t="shared" si="34"/>
        <v>6017.5</v>
      </c>
      <c r="Z44" s="452"/>
      <c r="AA44" s="462" t="str">
        <f>_xlfn.XLOOKUP(C44,'[9]7月工资'!$C:$C,'[9]7月工资'!$C:$C)</f>
        <v>郭正军</v>
      </c>
    </row>
    <row r="45" customFormat="1" customHeight="1" spans="1:27">
      <c r="A45" s="462">
        <f>IF(C45="","",COUNTA($C$3:C45))</f>
        <v>43</v>
      </c>
      <c r="B45" s="462" t="s">
        <v>62</v>
      </c>
      <c r="C45" s="462" t="s">
        <v>113</v>
      </c>
      <c r="D45" s="463" t="str">
        <f ca="1" t="shared" si="0"/>
        <v>发泡操作工</v>
      </c>
      <c r="E45" s="463" t="s">
        <v>21</v>
      </c>
      <c r="F45" s="463" t="s">
        <v>28</v>
      </c>
      <c r="G45" s="464" t="str">
        <f ca="1" t="array" ref="G45">IFERROR(LOOKUP(1,0/COUNTIF(INDIRECT({"荣昌工资表科室人员","荣昌工资表研发人员","荣昌工资表销售人员","荣昌工资表一线员工","荣昌工资表小时工","劳务公司工资表小时工","劳务公司工资表同工同酬"}&amp;"!$C:$C"),$C45)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5" s="463">
        <f ca="1" t="shared" si="3"/>
        <v>6920.42</v>
      </c>
      <c r="I45" s="463">
        <f>IFERROR(VLOOKUP($C45,五险!$B:$Z,MATCH("养老(16%)",五险!$B$5:$Z$5,0),0),0)</f>
        <v>689.28</v>
      </c>
      <c r="J45" s="463">
        <f>IFERROR(VLOOKUP($C45,五险!$B:$Z,MATCH("失业(0.7%)",五险!$B$5:$Z$5,0),0),0)</f>
        <v>30.16</v>
      </c>
      <c r="K45" s="463">
        <f>IFERROR(VLOOKUP($C45,五险!$B:$Z,MATCH("医疗(8.7%)",五险!$B$5:$Z$5,0),0),0)</f>
        <v>374.8</v>
      </c>
      <c r="L45" s="463">
        <f>IFERROR(VLOOKUP($C45,五险!$B:$Z,MATCH("工伤(1.2%)",五险!$B$5:$Z$5,0),0),0)</f>
        <v>108.56</v>
      </c>
      <c r="M45" s="463">
        <f>_xlfn.XLOOKUP($C45,公积金!$B:$B,公积金!$K:$K,0)</f>
        <v>0</v>
      </c>
      <c r="N45" s="462">
        <f ca="1" t="shared" si="2"/>
        <v>8123.22</v>
      </c>
      <c r="O45" s="466"/>
      <c r="P45" s="467" t="s">
        <v>114</v>
      </c>
      <c r="Q45" s="451">
        <f ca="1" t="shared" ref="Q45:Y45" si="35">Q23+Q34</f>
        <v>0</v>
      </c>
      <c r="R45" s="451">
        <f ca="1" t="shared" si="35"/>
        <v>0</v>
      </c>
      <c r="S45" s="451">
        <f ca="1" t="shared" si="35"/>
        <v>0</v>
      </c>
      <c r="T45" s="451">
        <f ca="1" t="shared" si="35"/>
        <v>0</v>
      </c>
      <c r="U45" s="451">
        <f ca="1" t="shared" si="35"/>
        <v>0</v>
      </c>
      <c r="V45" s="451">
        <f ca="1" t="shared" si="35"/>
        <v>0</v>
      </c>
      <c r="W45" s="451">
        <f ca="1" t="shared" si="35"/>
        <v>0</v>
      </c>
      <c r="X45" s="451">
        <f ca="1" t="shared" si="35"/>
        <v>0</v>
      </c>
      <c r="Y45" s="451">
        <f ca="1" t="shared" si="35"/>
        <v>0</v>
      </c>
      <c r="Z45" s="452"/>
      <c r="AA45" s="462" t="str">
        <f>_xlfn.XLOOKUP(C45,'[9]7月工资'!$C:$C,'[9]7月工资'!$C:$C)</f>
        <v>王西明</v>
      </c>
    </row>
    <row r="46" customFormat="1" customHeight="1" spans="1:27">
      <c r="A46" s="462">
        <f>IF(C46="","",COUNTA($C$3:C46))</f>
        <v>44</v>
      </c>
      <c r="B46" s="462" t="s">
        <v>62</v>
      </c>
      <c r="C46" s="462" t="s">
        <v>115</v>
      </c>
      <c r="D46" s="463">
        <f ca="1" t="shared" si="0"/>
        <v>0</v>
      </c>
      <c r="E46" s="463" t="s">
        <v>21</v>
      </c>
      <c r="F46" s="463" t="s">
        <v>28</v>
      </c>
      <c r="G46" s="464" t="str">
        <f ca="1" t="array" ref="G46">IFERROR(LOOKUP(1,0/COUNTIF(INDIRECT({"荣昌工资表科室人员","荣昌工资表研发人员","荣昌工资表销售人员","荣昌工资表一线员工","荣昌工资表小时工","劳务公司工资表小时工","劳务公司工资表同工同酬"}&amp;"!$C:$C"),$C46),{"荣昌工资表科室人员","荣昌工资表研发人员","荣昌工资表销售人员","荣昌工资表一线员工","荣昌工资表小时工","劳务公司工资表小时工","劳务公司工资表同工同酬"}),"")</f>
        <v/>
      </c>
      <c r="H46" s="463">
        <f ca="1" t="shared" si="3"/>
        <v>0</v>
      </c>
      <c r="I46" s="463">
        <f>IFERROR(VLOOKUP($C46,五险!$B:$Z,MATCH("养老(16%)",五险!$B$5:$Z$5,0),0),0)</f>
        <v>0</v>
      </c>
      <c r="J46" s="463">
        <f>IFERROR(VLOOKUP($C46,五险!$B:$Z,MATCH("失业(0.7%)",五险!$B$5:$Z$5,0),0),0)</f>
        <v>0</v>
      </c>
      <c r="K46" s="463">
        <f>IFERROR(VLOOKUP($C46,五险!$B:$Z,MATCH("医疗(8.7%)",五险!$B$5:$Z$5,0),0),0)</f>
        <v>0</v>
      </c>
      <c r="L46" s="463">
        <f>IFERROR(VLOOKUP($C46,五险!$B:$Z,MATCH("工伤(1.2%)",五险!$B$5:$Z$5,0),0),0)</f>
        <v>0</v>
      </c>
      <c r="M46" s="463">
        <f>_xlfn.XLOOKUP($C46,公积金!$B:$B,公积金!$K:$K,0)</f>
        <v>0</v>
      </c>
      <c r="N46" s="462">
        <f ca="1" t="shared" si="2"/>
        <v>0</v>
      </c>
      <c r="O46" s="466"/>
      <c r="P46" s="467" t="s">
        <v>116</v>
      </c>
      <c r="Q46" s="451">
        <f ca="1" t="shared" ref="Q46:Y46" si="36">Q24+Q35</f>
        <v>0</v>
      </c>
      <c r="R46" s="451">
        <f ca="1" t="shared" si="36"/>
        <v>0</v>
      </c>
      <c r="S46" s="451">
        <f ca="1" t="shared" si="36"/>
        <v>0</v>
      </c>
      <c r="T46" s="451">
        <f ca="1" t="shared" si="36"/>
        <v>0</v>
      </c>
      <c r="U46" s="451">
        <f ca="1" t="shared" si="36"/>
        <v>0</v>
      </c>
      <c r="V46" s="451">
        <f ca="1" t="shared" si="36"/>
        <v>5913.86</v>
      </c>
      <c r="W46" s="451">
        <f ca="1" t="shared" si="36"/>
        <v>0</v>
      </c>
      <c r="X46" s="451">
        <f ca="1" t="shared" si="36"/>
        <v>0</v>
      </c>
      <c r="Y46" s="451">
        <f ca="1" t="shared" si="36"/>
        <v>5913.86</v>
      </c>
      <c r="Z46" s="452"/>
      <c r="AA46" s="462" t="str">
        <f>_xlfn.XLOOKUP(C46,'[9]7月工资'!$C:$C,'[9]7月工资'!$C:$C)</f>
        <v>申喜华</v>
      </c>
    </row>
    <row r="47" customFormat="1" customHeight="1" spans="1:27">
      <c r="A47" s="462">
        <f>IF(C47="","",COUNTA($C$3:C47))</f>
        <v>45</v>
      </c>
      <c r="B47" s="462" t="s">
        <v>62</v>
      </c>
      <c r="C47" s="462" t="s">
        <v>117</v>
      </c>
      <c r="D47" s="463">
        <f ca="1" t="shared" si="0"/>
        <v>0</v>
      </c>
      <c r="E47" s="463" t="s">
        <v>21</v>
      </c>
      <c r="F47" s="463" t="s">
        <v>28</v>
      </c>
      <c r="G47" s="464" t="str">
        <f ca="1" t="array" ref="G47">IFERROR(LOOKUP(1,0/COUNTIF(INDIRECT({"荣昌工资表科室人员","荣昌工资表研发人员","荣昌工资表销售人员","荣昌工资表一线员工","荣昌工资表小时工","劳务公司工资表小时工","劳务公司工资表同工同酬"}&amp;"!$C:$C"),$C47),{"荣昌工资表科室人员","荣昌工资表研发人员","荣昌工资表销售人员","荣昌工资表一线员工","荣昌工资表小时工","劳务公司工资表小时工","劳务公司工资表同工同酬"}),"")</f>
        <v/>
      </c>
      <c r="H47" s="463">
        <f ca="1" t="shared" si="3"/>
        <v>0</v>
      </c>
      <c r="I47" s="463">
        <f>IFERROR(VLOOKUP($C47,五险!$B:$Z,MATCH("养老(16%)",五险!$B$5:$Z$5,0),0),0)</f>
        <v>0</v>
      </c>
      <c r="J47" s="463">
        <f>IFERROR(VLOOKUP($C47,五险!$B:$Z,MATCH("失业(0.7%)",五险!$B$5:$Z$5,0),0),0)</f>
        <v>0</v>
      </c>
      <c r="K47" s="463">
        <f>IFERROR(VLOOKUP($C47,五险!$B:$Z,MATCH("医疗(8.7%)",五险!$B$5:$Z$5,0),0),0)</f>
        <v>0</v>
      </c>
      <c r="L47" s="463">
        <f>IFERROR(VLOOKUP($C47,五险!$B:$Z,MATCH("工伤(1.2%)",五险!$B$5:$Z$5,0),0),0)</f>
        <v>0</v>
      </c>
      <c r="M47" s="463">
        <f>_xlfn.XLOOKUP($C47,公积金!$B:$B,公积金!$K:$K,0)</f>
        <v>0</v>
      </c>
      <c r="N47" s="462">
        <f ca="1" t="shared" si="2"/>
        <v>0</v>
      </c>
      <c r="O47" s="466"/>
      <c r="P47" s="436"/>
      <c r="Q47" s="451"/>
      <c r="R47" s="451"/>
      <c r="S47" s="451"/>
      <c r="T47" s="451"/>
      <c r="U47" s="451"/>
      <c r="V47" s="451"/>
      <c r="W47" s="451"/>
      <c r="X47" s="451"/>
      <c r="Y47" s="451"/>
      <c r="Z47" s="452"/>
      <c r="AA47" s="462" t="str">
        <f>_xlfn.XLOOKUP(C47,'[9]7月工资'!$C:$C,'[9]7月工资'!$C:$C)</f>
        <v>戴立娟</v>
      </c>
    </row>
    <row r="48" customFormat="1" customHeight="1" spans="1:27">
      <c r="A48" s="462">
        <f>IF(C48="","",COUNTA($C$3:C48))</f>
        <v>46</v>
      </c>
      <c r="B48" s="462" t="s">
        <v>62</v>
      </c>
      <c r="C48" s="462" t="s">
        <v>118</v>
      </c>
      <c r="D48" s="463" t="str">
        <f ca="1" t="shared" si="0"/>
        <v>发泡操作工</v>
      </c>
      <c r="E48" s="463" t="s">
        <v>21</v>
      </c>
      <c r="F48" s="463" t="s">
        <v>28</v>
      </c>
      <c r="G48" s="464" t="str">
        <f ca="1" t="array" ref="G48">IFERROR(LOOKUP(1,0/COUNTIF(INDIRECT({"荣昌工资表科室人员","荣昌工资表研发人员","荣昌工资表销售人员","荣昌工资表一线员工","荣昌工资表小时工","劳务公司工资表小时工","劳务公司工资表同工同酬"}&amp;"!$C:$C"),$C48)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8" s="463">
        <f ca="1" t="shared" si="3"/>
        <v>6815.51</v>
      </c>
      <c r="I48" s="463">
        <f>IFERROR(VLOOKUP($C48,五险!$B:$Z,MATCH("养老(16%)",五险!$B$5:$Z$5,0),0),0)</f>
        <v>689.28</v>
      </c>
      <c r="J48" s="463">
        <f>IFERROR(VLOOKUP($C48,五险!$B:$Z,MATCH("失业(0.7%)",五险!$B$5:$Z$5,0),0),0)</f>
        <v>30.16</v>
      </c>
      <c r="K48" s="463">
        <f>IFERROR(VLOOKUP($C48,五险!$B:$Z,MATCH("医疗(8.7%)",五险!$B$5:$Z$5,0),0),0)</f>
        <v>374.8</v>
      </c>
      <c r="L48" s="463">
        <f>IFERROR(VLOOKUP($C48,五险!$B:$Z,MATCH("工伤(1.2%)",五险!$B$5:$Z$5,0),0),0)</f>
        <v>108.56</v>
      </c>
      <c r="M48" s="463">
        <f>_xlfn.XLOOKUP($C48,公积金!$B:$B,公积金!$K:$K,0)</f>
        <v>0</v>
      </c>
      <c r="N48" s="462">
        <f ca="1" t="shared" si="2"/>
        <v>8018.31</v>
      </c>
      <c r="O48" s="466"/>
      <c r="P48" s="436"/>
      <c r="Q48" s="451"/>
      <c r="R48" s="451"/>
      <c r="S48" s="451"/>
      <c r="T48" s="451"/>
      <c r="U48" s="451"/>
      <c r="V48" s="451"/>
      <c r="W48" s="451"/>
      <c r="X48" s="451"/>
      <c r="Y48" s="451"/>
      <c r="Z48" s="452"/>
      <c r="AA48" s="462" t="str">
        <f>_xlfn.XLOOKUP(C48,'[9]7月工资'!$C:$C,'[9]7月工资'!$C:$C)</f>
        <v>陈爱军</v>
      </c>
    </row>
    <row r="49" customFormat="1" customHeight="1" spans="1:27">
      <c r="A49" s="462">
        <f>IF(C49="","",COUNTA($C$3:C49))</f>
        <v>47</v>
      </c>
      <c r="B49" s="462" t="s">
        <v>62</v>
      </c>
      <c r="C49" s="462" t="s">
        <v>119</v>
      </c>
      <c r="D49" s="463" t="str">
        <f ca="1" t="shared" si="0"/>
        <v>发泡操作工</v>
      </c>
      <c r="E49" s="463" t="s">
        <v>21</v>
      </c>
      <c r="F49" s="463" t="s">
        <v>28</v>
      </c>
      <c r="G49" s="464" t="str">
        <f ca="1" t="array" ref="G49">IFERROR(LOOKUP(1,0/COUNTIF(INDIRECT({"荣昌工资表科室人员","荣昌工资表研发人员","荣昌工资表销售人员","荣昌工资表一线员工","荣昌工资表小时工","劳务公司工资表小时工","劳务公司工资表同工同酬"}&amp;"!$C:$C"),$C49)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49" s="463">
        <f ca="1" t="shared" si="3"/>
        <v>6942.87</v>
      </c>
      <c r="I49" s="463">
        <f>IFERROR(VLOOKUP($C49,五险!$B:$Z,MATCH("养老(16%)",五险!$B$5:$Z$5,0),0),0)</f>
        <v>689.28</v>
      </c>
      <c r="J49" s="463">
        <f>IFERROR(VLOOKUP($C49,五险!$B:$Z,MATCH("失业(0.7%)",五险!$B$5:$Z$5,0),0),0)</f>
        <v>30.16</v>
      </c>
      <c r="K49" s="463">
        <f>IFERROR(VLOOKUP($C49,五险!$B:$Z,MATCH("医疗(8.7%)",五险!$B$5:$Z$5,0),0),0)</f>
        <v>374.8</v>
      </c>
      <c r="L49" s="463">
        <f>IFERROR(VLOOKUP($C49,五险!$B:$Z,MATCH("工伤(1.2%)",五险!$B$5:$Z$5,0),0),0)</f>
        <v>108.56</v>
      </c>
      <c r="M49" s="463">
        <f>_xlfn.XLOOKUP($C49,公积金!$B:$B,公积金!$K:$K,0)</f>
        <v>0</v>
      </c>
      <c r="N49" s="462">
        <f ca="1" t="shared" si="2"/>
        <v>8145.67</v>
      </c>
      <c r="O49" s="466"/>
      <c r="P49" s="436"/>
      <c r="Q49" s="451"/>
      <c r="R49" s="451"/>
      <c r="S49" s="451"/>
      <c r="T49" s="451"/>
      <c r="U49" s="451"/>
      <c r="V49" s="451"/>
      <c r="W49" s="451"/>
      <c r="X49" s="451"/>
      <c r="Y49" s="451"/>
      <c r="Z49" s="452"/>
      <c r="AA49" s="462" t="str">
        <f>_xlfn.XLOOKUP(C49,'[9]7月工资'!$C:$C,'[9]7月工资'!$C:$C)</f>
        <v>肖春菊</v>
      </c>
    </row>
    <row r="50" customFormat="1" customHeight="1" spans="1:27">
      <c r="A50" s="462">
        <f>IF(C50="","",COUNTA($C$3:C50))</f>
        <v>48</v>
      </c>
      <c r="B50" s="462" t="s">
        <v>62</v>
      </c>
      <c r="C50" s="462" t="s">
        <v>120</v>
      </c>
      <c r="D50" s="463">
        <f ca="1" t="shared" si="0"/>
        <v>0</v>
      </c>
      <c r="E50" s="463" t="s">
        <v>21</v>
      </c>
      <c r="F50" s="463" t="s">
        <v>28</v>
      </c>
      <c r="G50" s="464" t="str">
        <f ca="1" t="array" ref="G50">IFERROR(LOOKUP(1,0/COUNTIF(INDIRECT({"荣昌工资表科室人员","荣昌工资表研发人员","荣昌工资表销售人员","荣昌工资表一线员工","荣昌工资表小时工","劳务公司工资表小时工","劳务公司工资表同工同酬"}&amp;"!$C:$C"),$C50),{"荣昌工资表科室人员","荣昌工资表研发人员","荣昌工资表销售人员","荣昌工资表一线员工","荣昌工资表小时工","劳务公司工资表小时工","劳务公司工资表同工同酬"}),"")</f>
        <v/>
      </c>
      <c r="H50" s="463">
        <f ca="1" t="shared" si="3"/>
        <v>0</v>
      </c>
      <c r="I50" s="463">
        <f>IFERROR(VLOOKUP($C50,五险!$B:$Z,MATCH("养老(16%)",五险!$B$5:$Z$5,0),0),0)</f>
        <v>0</v>
      </c>
      <c r="J50" s="463">
        <f>IFERROR(VLOOKUP($C50,五险!$B:$Z,MATCH("失业(0.7%)",五险!$B$5:$Z$5,0),0),0)</f>
        <v>0</v>
      </c>
      <c r="K50" s="463">
        <f>IFERROR(VLOOKUP($C50,五险!$B:$Z,MATCH("医疗(8.7%)",五险!$B$5:$Z$5,0),0),0)</f>
        <v>0</v>
      </c>
      <c r="L50" s="463">
        <f>IFERROR(VLOOKUP($C50,五险!$B:$Z,MATCH("工伤(1.2%)",五险!$B$5:$Z$5,0),0),0)</f>
        <v>0</v>
      </c>
      <c r="M50" s="463">
        <f>_xlfn.XLOOKUP($C50,公积金!$B:$B,公积金!$K:$K,0)</f>
        <v>0</v>
      </c>
      <c r="N50" s="462">
        <f ca="1" t="shared" si="2"/>
        <v>0</v>
      </c>
      <c r="O50" s="466"/>
      <c r="P50" s="436"/>
      <c r="Q50" s="451"/>
      <c r="R50" s="451"/>
      <c r="S50" s="451"/>
      <c r="T50" s="451"/>
      <c r="U50" s="451"/>
      <c r="V50" s="451"/>
      <c r="W50" s="451"/>
      <c r="X50" s="451"/>
      <c r="Y50" s="451"/>
      <c r="Z50" s="452"/>
      <c r="AA50" s="462" t="str">
        <f>_xlfn.XLOOKUP(C50,'[9]7月工资'!$C:$C,'[9]7月工资'!$C:$C)</f>
        <v>卢舟晖</v>
      </c>
    </row>
    <row r="51" customFormat="1" customHeight="1" spans="1:27">
      <c r="A51" s="462">
        <f>IF(C51="","",COUNTA($C$3:C51))</f>
        <v>49</v>
      </c>
      <c r="B51" s="462" t="s">
        <v>62</v>
      </c>
      <c r="C51" s="462" t="s">
        <v>121</v>
      </c>
      <c r="D51" s="463" t="str">
        <f ca="1" t="shared" si="0"/>
        <v>总装车间</v>
      </c>
      <c r="E51" s="463" t="s">
        <v>19</v>
      </c>
      <c r="F51" s="463" t="s">
        <v>28</v>
      </c>
      <c r="G51" s="464" t="str">
        <f ca="1" t="array" ref="G51">IFERROR(LOOKUP(1,0/COUNTIF(INDIRECT({"荣昌工资表科室人员","荣昌工资表研发人员","荣昌工资表销售人员","荣昌工资表一线员工","荣昌工资表小时工","劳务公司工资表小时工","劳务公司工资表同工同酬"}&amp;"!$C:$C"),$C51)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1" s="463">
        <f ca="1" t="shared" si="3"/>
        <v>5640.45</v>
      </c>
      <c r="I51" s="463">
        <f>IFERROR(VLOOKUP($C51,五险!$B:$Z,MATCH("养老(16%)",五险!$B$5:$Z$5,0),0),0)</f>
        <v>892.8</v>
      </c>
      <c r="J51" s="463">
        <f>IFERROR(VLOOKUP($C51,五险!$B:$Z,MATCH("失业(0.7%)",五险!$B$5:$Z$5,0),0),0)</f>
        <v>39.06</v>
      </c>
      <c r="K51" s="463">
        <f>IFERROR(VLOOKUP($C51,五险!$B:$Z,MATCH("医疗(8.7%)",五险!$B$5:$Z$5,0),0),0)</f>
        <v>485.46</v>
      </c>
      <c r="L51" s="463">
        <f>IFERROR(VLOOKUP($C51,五险!$B:$Z,MATCH("工伤(1.2%)",五险!$B$5:$Z$5,0),0),0)</f>
        <v>66.96</v>
      </c>
      <c r="M51" s="463">
        <f>_xlfn.XLOOKUP($C51,公积金!$B:$B,公积金!$K:$K,0)</f>
        <v>279</v>
      </c>
      <c r="N51" s="462">
        <f ca="1" t="shared" si="2"/>
        <v>7403.73</v>
      </c>
      <c r="O51" s="466"/>
      <c r="P51" s="436"/>
      <c r="Q51" s="451"/>
      <c r="R51" s="451"/>
      <c r="S51" s="451"/>
      <c r="T51" s="451"/>
      <c r="U51" s="451"/>
      <c r="V51" s="451"/>
      <c r="W51" s="451"/>
      <c r="X51" s="451"/>
      <c r="Y51" s="451"/>
      <c r="Z51" s="452"/>
      <c r="AA51" s="462" t="str">
        <f>_xlfn.XLOOKUP(C51,'[9]7月工资'!$C:$C,'[9]7月工资'!$C:$C)</f>
        <v>罗亚南</v>
      </c>
    </row>
    <row r="52" customFormat="1" customHeight="1" spans="1:27">
      <c r="A52" s="462">
        <f>IF(C52="","",COUNTA($C$3:C52))</f>
        <v>50</v>
      </c>
      <c r="B52" s="462" t="s">
        <v>62</v>
      </c>
      <c r="C52" s="462" t="s">
        <v>122</v>
      </c>
      <c r="D52" s="463" t="str">
        <f ca="1" t="shared" si="0"/>
        <v>总装前排</v>
      </c>
      <c r="E52" s="463" t="s">
        <v>19</v>
      </c>
      <c r="F52" s="463" t="s">
        <v>28</v>
      </c>
      <c r="G52" s="464" t="str">
        <f ca="1" t="array" ref="G52">IFERROR(LOOKUP(1,0/COUNTIF(INDIRECT({"荣昌工资表科室人员","荣昌工资表研发人员","荣昌工资表销售人员","荣昌工资表一线员工","荣昌工资表小时工","劳务公司工资表小时工","劳务公司工资表同工同酬"}&amp;"!$C:$C"),$C52)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2" s="463">
        <f ca="1" t="shared" si="3"/>
        <v>3934.36</v>
      </c>
      <c r="I52" s="463">
        <f>IFERROR(VLOOKUP($C52,五险!$B:$Z,MATCH("养老(16%)",五险!$B$5:$Z$5,0),0),0)</f>
        <v>716.64</v>
      </c>
      <c r="J52" s="463">
        <f>IFERROR(VLOOKUP($C52,五险!$B:$Z,MATCH("失业(0.7%)",五险!$B$5:$Z$5,0),0),0)</f>
        <v>31.35</v>
      </c>
      <c r="K52" s="463">
        <f>IFERROR(VLOOKUP($C52,五险!$B:$Z,MATCH("医疗(8.7%)",五险!$B$5:$Z$5,0),0),0)</f>
        <v>389.67</v>
      </c>
      <c r="L52" s="463">
        <f>IFERROR(VLOOKUP($C52,五险!$B:$Z,MATCH("工伤(1.2%)",五险!$B$5:$Z$5,0),0),0)</f>
        <v>112.87</v>
      </c>
      <c r="M52" s="463">
        <f>_xlfn.XLOOKUP($C52,公积金!$B:$B,公积金!$K:$K,0)</f>
        <v>0</v>
      </c>
      <c r="N52" s="462">
        <f ca="1" t="shared" si="2"/>
        <v>5184.89</v>
      </c>
      <c r="O52" s="466"/>
      <c r="P52" s="436"/>
      <c r="Q52" s="451"/>
      <c r="R52" s="451"/>
      <c r="S52" s="451"/>
      <c r="T52" s="451"/>
      <c r="U52" s="451"/>
      <c r="V52" s="451"/>
      <c r="W52" s="451"/>
      <c r="X52" s="451"/>
      <c r="Y52" s="451"/>
      <c r="Z52" s="452"/>
      <c r="AA52" s="462" t="str">
        <f>_xlfn.XLOOKUP(C52,'[9]7月工资'!$C:$C,'[9]7月工资'!$C:$C)</f>
        <v>杨亮亮</v>
      </c>
    </row>
    <row r="53" customFormat="1" customHeight="1" spans="1:27">
      <c r="A53" s="462">
        <f>IF(C53="","",COUNTA($C$3:C53))</f>
        <v>51</v>
      </c>
      <c r="B53" s="462" t="s">
        <v>62</v>
      </c>
      <c r="C53" s="462" t="s">
        <v>123</v>
      </c>
      <c r="D53" s="463" t="str">
        <f ca="1" t="shared" si="0"/>
        <v>总装前排</v>
      </c>
      <c r="E53" s="463" t="s">
        <v>19</v>
      </c>
      <c r="F53" s="463" t="s">
        <v>28</v>
      </c>
      <c r="G53" s="464" t="str">
        <f ca="1" t="array" ref="G53">IFERROR(LOOKUP(1,0/COUNTIF(INDIRECT({"荣昌工资表科室人员","荣昌工资表研发人员","荣昌工资表销售人员","荣昌工资表一线员工","荣昌工资表小时工","劳务公司工资表小时工","劳务公司工资表同工同酬"}&amp;"!$C:$C"),$C53)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3" s="463">
        <f ca="1" t="shared" si="3"/>
        <v>3827.32</v>
      </c>
      <c r="I53" s="463">
        <f>IFERROR(VLOOKUP($C53,五险!$B:$Z,MATCH("养老(16%)",五险!$B$5:$Z$5,0),0),0)</f>
        <v>729.6</v>
      </c>
      <c r="J53" s="463">
        <f>IFERROR(VLOOKUP($C53,五险!$B:$Z,MATCH("失业(0.7%)",五险!$B$5:$Z$5,0),0),0)</f>
        <v>31.92</v>
      </c>
      <c r="K53" s="463">
        <f>IFERROR(VLOOKUP($C53,五险!$B:$Z,MATCH("医疗(8.7%)",五险!$B$5:$Z$5,0),0),0)</f>
        <v>396.72</v>
      </c>
      <c r="L53" s="463">
        <f>IFERROR(VLOOKUP($C53,五险!$B:$Z,MATCH("工伤(1.2%)",五险!$B$5:$Z$5,0),0),0)</f>
        <v>54.72</v>
      </c>
      <c r="M53" s="463">
        <f>_xlfn.XLOOKUP($C53,公积金!$B:$B,公积金!$K:$K,0)</f>
        <v>228</v>
      </c>
      <c r="N53" s="462">
        <f ca="1" t="shared" si="2"/>
        <v>5268.28</v>
      </c>
      <c r="O53" s="466"/>
      <c r="P53" s="436"/>
      <c r="Q53" s="451"/>
      <c r="R53" s="451"/>
      <c r="S53" s="451"/>
      <c r="T53" s="451"/>
      <c r="U53" s="451"/>
      <c r="V53" s="451"/>
      <c r="W53" s="451"/>
      <c r="X53" s="451"/>
      <c r="Y53" s="451"/>
      <c r="Z53" s="452"/>
      <c r="AA53" s="462" t="str">
        <f>_xlfn.XLOOKUP(C53,'[9]7月工资'!$C:$C,'[9]7月工资'!$C:$C)</f>
        <v>吴陈</v>
      </c>
    </row>
    <row r="54" customFormat="1" customHeight="1" spans="1:27">
      <c r="A54" s="462">
        <f>IF(C54="","",COUNTA($C$3:C54))</f>
        <v>52</v>
      </c>
      <c r="B54" s="462" t="s">
        <v>62</v>
      </c>
      <c r="C54" s="462" t="s">
        <v>124</v>
      </c>
      <c r="D54" s="463" t="str">
        <f ca="1" t="shared" si="0"/>
        <v>总装前排</v>
      </c>
      <c r="E54" s="463" t="s">
        <v>19</v>
      </c>
      <c r="F54" s="463" t="s">
        <v>28</v>
      </c>
      <c r="G54" s="464" t="str">
        <f ca="1" t="array" ref="G54">IFERROR(LOOKUP(1,0/COUNTIF(INDIRECT({"荣昌工资表科室人员","荣昌工资表研发人员","荣昌工资表销售人员","荣昌工资表一线员工","荣昌工资表小时工","劳务公司工资表小时工","劳务公司工资表同工同酬"}&amp;"!$C:$C"),$C54)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4" s="463">
        <f ca="1" t="shared" si="3"/>
        <v>5068.99</v>
      </c>
      <c r="I54" s="463">
        <f>IFERROR(VLOOKUP($C54,五险!$B:$Z,MATCH("养老(16%)",五险!$B$5:$Z$5,0),0),0)</f>
        <v>800</v>
      </c>
      <c r="J54" s="463">
        <f>IFERROR(VLOOKUP($C54,五险!$B:$Z,MATCH("失业(0.7%)",五险!$B$5:$Z$5,0),0),0)</f>
        <v>35</v>
      </c>
      <c r="K54" s="463">
        <f>IFERROR(VLOOKUP($C54,五险!$B:$Z,MATCH("医疗(8.7%)",五险!$B$5:$Z$5,0),0),0)</f>
        <v>435</v>
      </c>
      <c r="L54" s="463">
        <f>IFERROR(VLOOKUP($C54,五险!$B:$Z,MATCH("工伤(1.2%)",五险!$B$5:$Z$5,0),0),0)</f>
        <v>60</v>
      </c>
      <c r="M54" s="463">
        <f>_xlfn.XLOOKUP($C54,公积金!$B:$B,公积金!$K:$K,0)</f>
        <v>250</v>
      </c>
      <c r="N54" s="462">
        <f ca="1" t="shared" si="2"/>
        <v>6648.99</v>
      </c>
      <c r="O54" s="466"/>
      <c r="P54" s="436"/>
      <c r="Q54" s="451"/>
      <c r="R54" s="451"/>
      <c r="S54" s="451"/>
      <c r="T54" s="451"/>
      <c r="U54" s="451"/>
      <c r="V54" s="451"/>
      <c r="W54" s="451"/>
      <c r="X54" s="451"/>
      <c r="Y54" s="451"/>
      <c r="Z54" s="452"/>
      <c r="AA54" s="462" t="str">
        <f>_xlfn.XLOOKUP(C54,'[9]7月工资'!$C:$C,'[9]7月工资'!$C:$C)</f>
        <v>苏超</v>
      </c>
    </row>
    <row r="55" customFormat="1" customHeight="1" spans="1:27">
      <c r="A55" s="462">
        <f>IF(C55="","",COUNTA($C$3:C55))</f>
        <v>53</v>
      </c>
      <c r="B55" s="462" t="s">
        <v>62</v>
      </c>
      <c r="C55" s="462" t="s">
        <v>125</v>
      </c>
      <c r="D55" s="463" t="str">
        <f ca="1" t="shared" si="0"/>
        <v>发泡操作工</v>
      </c>
      <c r="E55" s="463" t="s">
        <v>19</v>
      </c>
      <c r="F55" s="463" t="s">
        <v>28</v>
      </c>
      <c r="G55" s="464" t="str">
        <f ca="1" t="array" ref="G55">IFERROR(LOOKUP(1,0/COUNTIF(INDIRECT({"荣昌工资表科室人员","荣昌工资表研发人员","荣昌工资表销售人员","荣昌工资表一线员工","荣昌工资表小时工","劳务公司工资表小时工","劳务公司工资表同工同酬"}&amp;"!$C:$C"),$C55)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5" s="463">
        <f ca="1" t="shared" si="3"/>
        <v>6988.42</v>
      </c>
      <c r="I55" s="463">
        <f>IFERROR(VLOOKUP($C55,五险!$B:$Z,MATCH("养老(16%)",五险!$B$5:$Z$5,0),0),0)</f>
        <v>0</v>
      </c>
      <c r="J55" s="463">
        <f>IFERROR(VLOOKUP($C55,五险!$B:$Z,MATCH("失业(0.7%)",五险!$B$5:$Z$5,0),0),0)</f>
        <v>0</v>
      </c>
      <c r="K55" s="463">
        <f>IFERROR(VLOOKUP($C55,五险!$B:$Z,MATCH("医疗(8.7%)",五险!$B$5:$Z$5,0),0),0)</f>
        <v>0</v>
      </c>
      <c r="L55" s="463">
        <f>IFERROR(VLOOKUP($C55,五险!$B:$Z,MATCH("工伤(1.2%)",五险!$B$5:$Z$5,0),0),0)</f>
        <v>75</v>
      </c>
      <c r="M55" s="463">
        <f>_xlfn.XLOOKUP($C55,公积金!$B:$B,公积金!$K:$K,0)</f>
        <v>0</v>
      </c>
      <c r="N55" s="462">
        <f ca="1" t="shared" si="2"/>
        <v>7063.42</v>
      </c>
      <c r="O55" s="466"/>
      <c r="P55" s="436"/>
      <c r="Q55" s="451"/>
      <c r="R55" s="451"/>
      <c r="S55" s="451"/>
      <c r="T55" s="451"/>
      <c r="U55" s="451"/>
      <c r="V55" s="451"/>
      <c r="W55" s="451"/>
      <c r="X55" s="451"/>
      <c r="Y55" s="451"/>
      <c r="Z55" s="452"/>
      <c r="AA55" s="462" t="str">
        <f>_xlfn.XLOOKUP(C55,'[9]7月工资'!$C:$C,'[9]7月工资'!$C:$C)</f>
        <v>易任红</v>
      </c>
    </row>
    <row r="56" customFormat="1" customHeight="1" spans="1:27">
      <c r="A56" s="462">
        <f>IF(C56="","",COUNTA($C$3:C56))</f>
        <v>54</v>
      </c>
      <c r="B56" s="462" t="s">
        <v>62</v>
      </c>
      <c r="C56" s="462" t="s">
        <v>126</v>
      </c>
      <c r="D56" s="463" t="str">
        <f ca="1" t="shared" si="0"/>
        <v>总装前排</v>
      </c>
      <c r="E56" s="463" t="s">
        <v>19</v>
      </c>
      <c r="F56" s="463" t="s">
        <v>28</v>
      </c>
      <c r="G56" s="464" t="str">
        <f ca="1" t="array" ref="G56">IFERROR(LOOKUP(1,0/COUNTIF(INDIRECT({"荣昌工资表科室人员","荣昌工资表研发人员","荣昌工资表销售人员","荣昌工资表一线员工","荣昌工资表小时工","劳务公司工资表小时工","劳务公司工资表同工同酬"}&amp;"!$C:$C"),$C56)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6" s="463">
        <f ca="1" t="shared" si="3"/>
        <v>4268.62</v>
      </c>
      <c r="I56" s="463">
        <f>IFERROR(VLOOKUP($C56,五险!$B:$Z,MATCH("养老(16%)",五险!$B$5:$Z$5,0),0),0)</f>
        <v>697.6</v>
      </c>
      <c r="J56" s="463">
        <f>IFERROR(VLOOKUP($C56,五险!$B:$Z,MATCH("失业(0.7%)",五险!$B$5:$Z$5,0),0),0)</f>
        <v>30.52</v>
      </c>
      <c r="K56" s="463">
        <f>IFERROR(VLOOKUP($C56,五险!$B:$Z,MATCH("医疗(8.7%)",五险!$B$5:$Z$5,0),0),0)</f>
        <v>379.32</v>
      </c>
      <c r="L56" s="463">
        <f>IFERROR(VLOOKUP($C56,五险!$B:$Z,MATCH("工伤(1.2%)",五险!$B$5:$Z$5,0),0),0)</f>
        <v>52.32</v>
      </c>
      <c r="M56" s="463">
        <f>_xlfn.XLOOKUP($C56,公积金!$B:$B,公积金!$K:$K,0)</f>
        <v>218</v>
      </c>
      <c r="N56" s="462">
        <f ca="1" t="shared" si="2"/>
        <v>5646.38</v>
      </c>
      <c r="O56" s="466"/>
      <c r="P56" s="436"/>
      <c r="Q56" s="451"/>
      <c r="R56" s="451"/>
      <c r="S56" s="451"/>
      <c r="T56" s="451"/>
      <c r="U56" s="451"/>
      <c r="V56" s="451"/>
      <c r="W56" s="451"/>
      <c r="X56" s="451"/>
      <c r="Y56" s="451"/>
      <c r="Z56" s="452"/>
      <c r="AA56" s="462" t="str">
        <f>_xlfn.XLOOKUP(C56,'[9]7月工资'!$C:$C,'[9]7月工资'!$C:$C)</f>
        <v>欧响亮</v>
      </c>
    </row>
    <row r="57" customFormat="1" customHeight="1" spans="1:27">
      <c r="A57" s="462">
        <f>IF(C57="","",COUNTA($C$3:C57))</f>
        <v>55</v>
      </c>
      <c r="B57" s="462" t="s">
        <v>62</v>
      </c>
      <c r="C57" s="462" t="s">
        <v>127</v>
      </c>
      <c r="D57" s="463" t="str">
        <f ca="1" t="shared" si="0"/>
        <v>总装前排</v>
      </c>
      <c r="E57" s="463" t="s">
        <v>19</v>
      </c>
      <c r="F57" s="463" t="s">
        <v>28</v>
      </c>
      <c r="G57" s="464" t="str">
        <f ca="1" t="array" ref="G57">IFERROR(LOOKUP(1,0/COUNTIF(INDIRECT({"荣昌工资表科室人员","荣昌工资表研发人员","荣昌工资表销售人员","荣昌工资表一线员工","荣昌工资表小时工","劳务公司工资表小时工","劳务公司工资表同工同酬"}&amp;"!$C:$C"),$C57)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7" s="463">
        <f ca="1" t="shared" si="3"/>
        <v>5139.8</v>
      </c>
      <c r="I57" s="463">
        <f>IFERROR(VLOOKUP($C57,五险!$B:$Z,MATCH("养老(16%)",五险!$B$5:$Z$5,0),0),0)</f>
        <v>689.76</v>
      </c>
      <c r="J57" s="463">
        <f>IFERROR(VLOOKUP($C57,五险!$B:$Z,MATCH("失业(0.7%)",五险!$B$5:$Z$5,0),0),0)</f>
        <v>30.18</v>
      </c>
      <c r="K57" s="463">
        <f>IFERROR(VLOOKUP($C57,五险!$B:$Z,MATCH("医疗(8.7%)",五险!$B$5:$Z$5,0),0),0)</f>
        <v>375.06</v>
      </c>
      <c r="L57" s="463">
        <f>IFERROR(VLOOKUP($C57,五险!$B:$Z,MATCH("工伤(1.2%)",五险!$B$5:$Z$5,0),0),0)</f>
        <v>108.64</v>
      </c>
      <c r="M57" s="463">
        <f>_xlfn.XLOOKUP($C57,公积金!$B:$B,公积金!$K:$K,0)</f>
        <v>0</v>
      </c>
      <c r="N57" s="462">
        <f ca="1" t="shared" si="2"/>
        <v>6343.44</v>
      </c>
      <c r="O57" s="466"/>
      <c r="P57" s="436"/>
      <c r="Q57" s="451"/>
      <c r="R57" s="451"/>
      <c r="S57" s="451"/>
      <c r="T57" s="451"/>
      <c r="U57" s="451"/>
      <c r="V57" s="451"/>
      <c r="W57" s="451"/>
      <c r="X57" s="451"/>
      <c r="Y57" s="451"/>
      <c r="Z57" s="452"/>
      <c r="AA57" s="462" t="str">
        <f>_xlfn.XLOOKUP(C57,'[9]7月工资'!$C:$C,'[9]7月工资'!$C:$C)</f>
        <v>刘明</v>
      </c>
    </row>
    <row r="58" customFormat="1" customHeight="1" spans="1:27">
      <c r="A58" s="462">
        <f>IF(C58="","",COUNTA($C$3:C58))</f>
        <v>56</v>
      </c>
      <c r="B58" s="462" t="s">
        <v>62</v>
      </c>
      <c r="C58" s="462" t="s">
        <v>128</v>
      </c>
      <c r="D58" s="463" t="str">
        <f ca="1" t="shared" si="0"/>
        <v>总装前排</v>
      </c>
      <c r="E58" s="463" t="s">
        <v>19</v>
      </c>
      <c r="F58" s="463" t="s">
        <v>28</v>
      </c>
      <c r="G58" s="464" t="str">
        <f ca="1" t="array" ref="G58">IFERROR(LOOKUP(1,0/COUNTIF(INDIRECT({"荣昌工资表科室人员","荣昌工资表研发人员","荣昌工资表销售人员","荣昌工资表一线员工","荣昌工资表小时工","劳务公司工资表小时工","劳务公司工资表同工同酬"}&amp;"!$C:$C"),$C58)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8" s="463">
        <f ca="1" t="shared" si="3"/>
        <v>3848.32</v>
      </c>
      <c r="I58" s="463">
        <f>IFERROR(VLOOKUP($C58,五险!$B:$Z,MATCH("养老(16%)",五险!$B$5:$Z$5,0),0),0)</f>
        <v>761.6</v>
      </c>
      <c r="J58" s="463">
        <f>IFERROR(VLOOKUP($C58,五险!$B:$Z,MATCH("失业(0.7%)",五险!$B$5:$Z$5,0),0),0)</f>
        <v>33.32</v>
      </c>
      <c r="K58" s="463">
        <f>IFERROR(VLOOKUP($C58,五险!$B:$Z,MATCH("医疗(8.7%)",五险!$B$5:$Z$5,0),0),0)</f>
        <v>414.12</v>
      </c>
      <c r="L58" s="463">
        <f>IFERROR(VLOOKUP($C58,五险!$B:$Z,MATCH("工伤(1.2%)",五险!$B$5:$Z$5,0),0),0)</f>
        <v>57.12</v>
      </c>
      <c r="M58" s="463">
        <f>_xlfn.XLOOKUP($C58,公积金!$B:$B,公积金!$K:$K,0)</f>
        <v>238</v>
      </c>
      <c r="N58" s="462">
        <f ca="1" t="shared" si="2"/>
        <v>5352.48</v>
      </c>
      <c r="O58" s="466"/>
      <c r="P58" s="436"/>
      <c r="Q58" s="451"/>
      <c r="R58" s="451"/>
      <c r="S58" s="451"/>
      <c r="T58" s="451"/>
      <c r="U58" s="451"/>
      <c r="V58" s="451"/>
      <c r="W58" s="451"/>
      <c r="X58" s="451"/>
      <c r="Y58" s="451"/>
      <c r="Z58" s="452"/>
      <c r="AA58" s="462" t="str">
        <f>_xlfn.XLOOKUP(C58,'[9]7月工资'!$C:$C,'[9]7月工资'!$C:$C)</f>
        <v>胡荣华</v>
      </c>
    </row>
    <row r="59" customFormat="1" customHeight="1" spans="1:27">
      <c r="A59" s="462">
        <f>IF(C59="","",COUNTA($C$3:C59))</f>
        <v>57</v>
      </c>
      <c r="B59" s="462" t="s">
        <v>62</v>
      </c>
      <c r="C59" s="462" t="s">
        <v>129</v>
      </c>
      <c r="D59" s="463" t="str">
        <f ca="1" t="shared" si="0"/>
        <v>总装前排</v>
      </c>
      <c r="E59" s="463" t="s">
        <v>19</v>
      </c>
      <c r="F59" s="463" t="s">
        <v>28</v>
      </c>
      <c r="G59" s="464" t="str">
        <f ca="1" t="array" ref="G59">IFERROR(LOOKUP(1,0/COUNTIF(INDIRECT({"荣昌工资表科室人员","荣昌工资表研发人员","荣昌工资表销售人员","荣昌工资表一线员工","荣昌工资表小时工","劳务公司工资表小时工","劳务公司工资表同工同酬"}&amp;"!$C:$C"),$C59)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59" s="463">
        <f ca="1" t="shared" si="3"/>
        <v>3925.59</v>
      </c>
      <c r="I59" s="463">
        <f>IFERROR(VLOOKUP($C59,五险!$B:$Z,MATCH("养老(16%)",五险!$B$5:$Z$5,0),0),0)</f>
        <v>710.4</v>
      </c>
      <c r="J59" s="463">
        <f>IFERROR(VLOOKUP($C59,五险!$B:$Z,MATCH("失业(0.7%)",五险!$B$5:$Z$5,0),0),0)</f>
        <v>31.08</v>
      </c>
      <c r="K59" s="463">
        <f>IFERROR(VLOOKUP($C59,五险!$B:$Z,MATCH("医疗(8.7%)",五险!$B$5:$Z$5,0),0),0)</f>
        <v>386.28</v>
      </c>
      <c r="L59" s="463">
        <f>IFERROR(VLOOKUP($C59,五险!$B:$Z,MATCH("工伤(1.2%)",五险!$B$5:$Z$5,0),0),0)</f>
        <v>53.28</v>
      </c>
      <c r="M59" s="463">
        <f>_xlfn.XLOOKUP($C59,公积金!$B:$B,公积金!$K:$K,0)</f>
        <v>222</v>
      </c>
      <c r="N59" s="462">
        <f ca="1" t="shared" si="2"/>
        <v>5328.63</v>
      </c>
      <c r="O59" s="466"/>
      <c r="P59" s="436"/>
      <c r="Q59" s="451"/>
      <c r="R59" s="451"/>
      <c r="S59" s="451"/>
      <c r="T59" s="451"/>
      <c r="U59" s="451"/>
      <c r="V59" s="451"/>
      <c r="W59" s="451"/>
      <c r="X59" s="451"/>
      <c r="Y59" s="451"/>
      <c r="Z59" s="452"/>
      <c r="AA59" s="462" t="str">
        <f>_xlfn.XLOOKUP(C59,'[9]7月工资'!$C:$C,'[9]7月工资'!$C:$C)</f>
        <v>刘文强</v>
      </c>
    </row>
    <row r="60" customFormat="1" customHeight="1" spans="1:27">
      <c r="A60" s="462">
        <f>IF(C60="","",COUNTA($C$3:C60))</f>
        <v>58</v>
      </c>
      <c r="B60" s="462" t="s">
        <v>62</v>
      </c>
      <c r="C60" s="462" t="s">
        <v>130</v>
      </c>
      <c r="D60" s="463" t="str">
        <f ca="1" t="shared" si="0"/>
        <v>总装前排</v>
      </c>
      <c r="E60" s="463" t="s">
        <v>19</v>
      </c>
      <c r="F60" s="463" t="s">
        <v>28</v>
      </c>
      <c r="G60" s="464" t="str">
        <f ca="1" t="array" ref="G60">IFERROR(LOOKUP(1,0/COUNTIF(INDIRECT({"荣昌工资表科室人员","荣昌工资表研发人员","荣昌工资表销售人员","荣昌工资表一线员工","荣昌工资表小时工","劳务公司工资表小时工","劳务公司工资表同工同酬"}&amp;"!$C:$C"),$C60)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0" s="463">
        <f ca="1" t="shared" si="3"/>
        <v>3778.32</v>
      </c>
      <c r="I60" s="463">
        <f>IFERROR(VLOOKUP($C60,五险!$B:$Z,MATCH("养老(16%)",五险!$B$5:$Z$5,0),0),0)</f>
        <v>710.4</v>
      </c>
      <c r="J60" s="463">
        <f>IFERROR(VLOOKUP($C60,五险!$B:$Z,MATCH("失业(0.7%)",五险!$B$5:$Z$5,0),0),0)</f>
        <v>31.08</v>
      </c>
      <c r="K60" s="463">
        <f>IFERROR(VLOOKUP($C60,五险!$B:$Z,MATCH("医疗(8.7%)",五险!$B$5:$Z$5,0),0),0)</f>
        <v>386.28</v>
      </c>
      <c r="L60" s="463">
        <f>IFERROR(VLOOKUP($C60,五险!$B:$Z,MATCH("工伤(1.2%)",五险!$B$5:$Z$5,0),0),0)</f>
        <v>53.28</v>
      </c>
      <c r="M60" s="463">
        <f>_xlfn.XLOOKUP($C60,公积金!$B:$B,公积金!$K:$K,0)</f>
        <v>222</v>
      </c>
      <c r="N60" s="462">
        <f ca="1" t="shared" si="2"/>
        <v>5181.36</v>
      </c>
      <c r="O60" s="466"/>
      <c r="P60" s="436"/>
      <c r="Q60" s="451"/>
      <c r="R60" s="451"/>
      <c r="S60" s="451"/>
      <c r="T60" s="451"/>
      <c r="U60" s="451"/>
      <c r="V60" s="451"/>
      <c r="W60" s="451"/>
      <c r="X60" s="451"/>
      <c r="Y60" s="451"/>
      <c r="Z60" s="452"/>
      <c r="AA60" s="462" t="str">
        <f>_xlfn.XLOOKUP(C60,'[9]7月工资'!$C:$C,'[9]7月工资'!$C:$C)</f>
        <v>刘谦</v>
      </c>
    </row>
    <row r="61" customFormat="1" customHeight="1" spans="1:27">
      <c r="A61" s="462">
        <f>IF(C61="","",COUNTA($C$3:C61))</f>
        <v>59</v>
      </c>
      <c r="B61" s="462" t="s">
        <v>62</v>
      </c>
      <c r="C61" s="462" t="s">
        <v>131</v>
      </c>
      <c r="D61" s="463" t="str">
        <f ca="1" t="shared" si="0"/>
        <v>总装前排</v>
      </c>
      <c r="E61" s="463" t="s">
        <v>19</v>
      </c>
      <c r="F61" s="463" t="s">
        <v>28</v>
      </c>
      <c r="G61" s="464" t="str">
        <f ca="1" t="array" ref="G61">IFERROR(LOOKUP(1,0/COUNTIF(INDIRECT({"荣昌工资表科室人员","荣昌工资表研发人员","荣昌工资表销售人员","荣昌工资表一线员工","荣昌工资表小时工","劳务公司工资表小时工","劳务公司工资表同工同酬"}&amp;"!$C:$C"),$C61)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1" s="463">
        <f ca="1" t="shared" si="3"/>
        <v>3969.02</v>
      </c>
      <c r="I61" s="463">
        <f>IFERROR(VLOOKUP($C61,五险!$B:$Z,MATCH("养老(16%)",五险!$B$5:$Z$5,0),0),0)</f>
        <v>713.6</v>
      </c>
      <c r="J61" s="463">
        <f>IFERROR(VLOOKUP($C61,五险!$B:$Z,MATCH("失业(0.7%)",五险!$B$5:$Z$5,0),0),0)</f>
        <v>31.22</v>
      </c>
      <c r="K61" s="463">
        <f>IFERROR(VLOOKUP($C61,五险!$B:$Z,MATCH("医疗(8.7%)",五险!$B$5:$Z$5,0),0),0)</f>
        <v>388.02</v>
      </c>
      <c r="L61" s="463">
        <f>IFERROR(VLOOKUP($C61,五险!$B:$Z,MATCH("工伤(1.2%)",五险!$B$5:$Z$5,0),0),0)</f>
        <v>53.52</v>
      </c>
      <c r="M61" s="463">
        <f>_xlfn.XLOOKUP($C61,公积金!$B:$B,公积金!$K:$K,0)</f>
        <v>223</v>
      </c>
      <c r="N61" s="462">
        <f ca="1" t="shared" si="2"/>
        <v>5378.38</v>
      </c>
      <c r="O61" s="466"/>
      <c r="P61" s="436"/>
      <c r="Q61" s="451"/>
      <c r="R61" s="451"/>
      <c r="S61" s="451"/>
      <c r="T61" s="451"/>
      <c r="U61" s="451"/>
      <c r="V61" s="451"/>
      <c r="W61" s="451"/>
      <c r="X61" s="451"/>
      <c r="Y61" s="451"/>
      <c r="Z61" s="452"/>
      <c r="AA61" s="462" t="str">
        <f>_xlfn.XLOOKUP(C61,'[9]7月工资'!$C:$C,'[9]7月工资'!$C:$C)</f>
        <v>邓日顺</v>
      </c>
    </row>
    <row r="62" customFormat="1" customHeight="1" spans="1:27">
      <c r="A62" s="462">
        <f>IF(C62="","",COUNTA($C$3:C62))</f>
        <v>60</v>
      </c>
      <c r="B62" s="462" t="s">
        <v>62</v>
      </c>
      <c r="C62" s="462" t="s">
        <v>132</v>
      </c>
      <c r="D62" s="463" t="str">
        <f ca="1" t="shared" si="0"/>
        <v>总装前排</v>
      </c>
      <c r="E62" s="463" t="s">
        <v>19</v>
      </c>
      <c r="F62" s="463" t="s">
        <v>28</v>
      </c>
      <c r="G62" s="464" t="str">
        <f ca="1" t="array" ref="G62">IFERROR(LOOKUP(1,0/COUNTIF(INDIRECT({"荣昌工资表科室人员","荣昌工资表研发人员","荣昌工资表销售人员","荣昌工资表一线员工","荣昌工资表小时工","劳务公司工资表小时工","劳务公司工资表同工同酬"}&amp;"!$C:$C"),$C62)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2" s="463">
        <f ca="1" t="shared" si="3"/>
        <v>3832.32</v>
      </c>
      <c r="I62" s="463">
        <f>IFERROR(VLOOKUP($C62,五险!$B:$Z,MATCH("养老(16%)",五险!$B$5:$Z$5,0),0),0)</f>
        <v>726.4</v>
      </c>
      <c r="J62" s="463">
        <f>IFERROR(VLOOKUP($C62,五险!$B:$Z,MATCH("失业(0.7%)",五险!$B$5:$Z$5,0),0),0)</f>
        <v>31.78</v>
      </c>
      <c r="K62" s="463">
        <f>IFERROR(VLOOKUP($C62,五险!$B:$Z,MATCH("医疗(8.7%)",五险!$B$5:$Z$5,0),0),0)</f>
        <v>394.98</v>
      </c>
      <c r="L62" s="463">
        <f>IFERROR(VLOOKUP($C62,五险!$B:$Z,MATCH("工伤(1.2%)",五险!$B$5:$Z$5,0),0),0)</f>
        <v>54.48</v>
      </c>
      <c r="M62" s="463">
        <f>_xlfn.XLOOKUP($C62,公积金!$B:$B,公积金!$K:$K,0)</f>
        <v>227</v>
      </c>
      <c r="N62" s="462">
        <f ca="1" t="shared" si="2"/>
        <v>5266.96</v>
      </c>
      <c r="O62" s="466"/>
      <c r="P62" s="436"/>
      <c r="Q62" s="451"/>
      <c r="R62" s="451"/>
      <c r="S62" s="451"/>
      <c r="T62" s="451"/>
      <c r="U62" s="451"/>
      <c r="V62" s="451"/>
      <c r="W62" s="451"/>
      <c r="X62" s="451"/>
      <c r="Y62" s="451"/>
      <c r="Z62" s="452"/>
      <c r="AA62" s="462" t="str">
        <f>_xlfn.XLOOKUP(C62,'[9]7月工资'!$C:$C,'[9]7月工资'!$C:$C)</f>
        <v>李亦斌</v>
      </c>
    </row>
    <row r="63" customFormat="1" customHeight="1" spans="1:27">
      <c r="A63" s="462">
        <f>IF(C63="","",COUNTA($C$3:C63))</f>
        <v>61</v>
      </c>
      <c r="B63" s="462" t="s">
        <v>62</v>
      </c>
      <c r="C63" s="462" t="s">
        <v>133</v>
      </c>
      <c r="D63" s="463">
        <f ca="1" t="shared" si="0"/>
        <v>0</v>
      </c>
      <c r="E63" s="463" t="s">
        <v>19</v>
      </c>
      <c r="F63" s="463" t="s">
        <v>28</v>
      </c>
      <c r="G63" s="464" t="str">
        <f ca="1" t="array" ref="G63">IFERROR(LOOKUP(1,0/COUNTIF(INDIRECT({"荣昌工资表科室人员","荣昌工资表研发人员","荣昌工资表销售人员","荣昌工资表一线员工","荣昌工资表小时工","劳务公司工资表小时工","劳务公司工资表同工同酬"}&amp;"!$C:$C"),$C63),{"荣昌工资表科室人员","荣昌工资表研发人员","荣昌工资表销售人员","荣昌工资表一线员工","荣昌工资表小时工","劳务公司工资表小时工","劳务公司工资表同工同酬"}),"")</f>
        <v/>
      </c>
      <c r="H63" s="463">
        <f ca="1" t="shared" si="3"/>
        <v>0</v>
      </c>
      <c r="I63" s="463">
        <f>IFERROR(VLOOKUP($C63,五险!$B:$Z,MATCH("养老(16%)",五险!$B$5:$Z$5,0),0),0)</f>
        <v>0</v>
      </c>
      <c r="J63" s="463">
        <f>IFERROR(VLOOKUP($C63,五险!$B:$Z,MATCH("失业(0.7%)",五险!$B$5:$Z$5,0),0),0)</f>
        <v>0</v>
      </c>
      <c r="K63" s="463">
        <f>IFERROR(VLOOKUP($C63,五险!$B:$Z,MATCH("医疗(8.7%)",五险!$B$5:$Z$5,0),0),0)</f>
        <v>0</v>
      </c>
      <c r="L63" s="463">
        <f>IFERROR(VLOOKUP($C63,五险!$B:$Z,MATCH("工伤(1.2%)",五险!$B$5:$Z$5,0),0),0)</f>
        <v>0</v>
      </c>
      <c r="M63" s="463">
        <f>_xlfn.XLOOKUP($C63,公积金!$B:$B,公积金!$K:$K,0)</f>
        <v>0</v>
      </c>
      <c r="N63" s="462">
        <f ca="1" t="shared" si="2"/>
        <v>0</v>
      </c>
      <c r="O63" s="466"/>
      <c r="P63" s="436"/>
      <c r="Q63" s="451"/>
      <c r="R63" s="451"/>
      <c r="S63" s="451"/>
      <c r="T63" s="451"/>
      <c r="U63" s="451"/>
      <c r="V63" s="451"/>
      <c r="W63" s="451"/>
      <c r="X63" s="451"/>
      <c r="Y63" s="451"/>
      <c r="Z63" s="452"/>
      <c r="AA63" s="462" t="str">
        <f>_xlfn.XLOOKUP(C63,'[9]7月工资'!$C:$C,'[9]7月工资'!$C:$C)</f>
        <v>刘孝其</v>
      </c>
    </row>
    <row r="64" customFormat="1" customHeight="1" spans="1:27">
      <c r="A64" s="462">
        <f>IF(C64="","",COUNTA($C$3:C64))</f>
        <v>62</v>
      </c>
      <c r="B64" s="462" t="s">
        <v>62</v>
      </c>
      <c r="C64" s="462" t="s">
        <v>134</v>
      </c>
      <c r="D64" s="463" t="str">
        <f ca="1" t="shared" si="0"/>
        <v>总装前排</v>
      </c>
      <c r="E64" s="463" t="s">
        <v>19</v>
      </c>
      <c r="F64" s="463" t="s">
        <v>28</v>
      </c>
      <c r="G64" s="464" t="str">
        <f ca="1" t="array" ref="G64">IFERROR(LOOKUP(1,0/COUNTIF(INDIRECT({"荣昌工资表科室人员","荣昌工资表研发人员","荣昌工资表销售人员","荣昌工资表一线员工","荣昌工资表小时工","劳务公司工资表小时工","劳务公司工资表同工同酬"}&amp;"!$C:$C"),$C64)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4" s="463">
        <f ca="1" t="shared" si="3"/>
        <v>3634.8</v>
      </c>
      <c r="I64" s="463">
        <f>IFERROR(VLOOKUP($C64,五险!$B:$Z,MATCH("养老(16%)",五险!$B$5:$Z$5,0),0),0)</f>
        <v>841.6</v>
      </c>
      <c r="J64" s="463">
        <f>IFERROR(VLOOKUP($C64,五险!$B:$Z,MATCH("失业(0.7%)",五险!$B$5:$Z$5,0),0),0)</f>
        <v>36.82</v>
      </c>
      <c r="K64" s="463">
        <f>IFERROR(VLOOKUP($C64,五险!$B:$Z,MATCH("医疗(8.7%)",五险!$B$5:$Z$5,0),0),0)</f>
        <v>457.62</v>
      </c>
      <c r="L64" s="463">
        <f>IFERROR(VLOOKUP($C64,五险!$B:$Z,MATCH("工伤(1.2%)",五险!$B$5:$Z$5,0),0),0)</f>
        <v>63.12</v>
      </c>
      <c r="M64" s="463">
        <f>_xlfn.XLOOKUP($C64,公积金!$B:$B,公积金!$K:$K,0)</f>
        <v>263</v>
      </c>
      <c r="N64" s="462">
        <f ca="1" t="shared" si="2"/>
        <v>5296.96</v>
      </c>
      <c r="O64" s="466"/>
      <c r="P64" s="436"/>
      <c r="Q64" s="451"/>
      <c r="R64" s="451"/>
      <c r="S64" s="451"/>
      <c r="T64" s="451"/>
      <c r="U64" s="451"/>
      <c r="V64" s="451"/>
      <c r="W64" s="451"/>
      <c r="X64" s="451"/>
      <c r="Y64" s="451"/>
      <c r="Z64" s="452"/>
      <c r="AA64" s="462" t="str">
        <f>_xlfn.XLOOKUP(C64,'[9]7月工资'!$C:$C,'[9]7月工资'!$C:$C)</f>
        <v>罗鹏</v>
      </c>
    </row>
    <row r="65" customFormat="1" customHeight="1" spans="1:27">
      <c r="A65" s="462">
        <f>IF(C65="","",COUNTA($C$3:C65))</f>
        <v>63</v>
      </c>
      <c r="B65" s="462" t="s">
        <v>62</v>
      </c>
      <c r="C65" s="462" t="s">
        <v>135</v>
      </c>
      <c r="D65" s="463">
        <f ca="1" t="shared" si="0"/>
        <v>0</v>
      </c>
      <c r="E65" s="463" t="s">
        <v>19</v>
      </c>
      <c r="F65" s="463" t="s">
        <v>28</v>
      </c>
      <c r="G65" s="464" t="str">
        <f ca="1" t="array" ref="G65">IFERROR(LOOKUP(1,0/COUNTIF(INDIRECT({"荣昌工资表科室人员","荣昌工资表研发人员","荣昌工资表销售人员","荣昌工资表一线员工","荣昌工资表小时工","劳务公司工资表小时工","劳务公司工资表同工同酬"}&amp;"!$C:$C"),$C65),{"荣昌工资表科室人员","荣昌工资表研发人员","荣昌工资表销售人员","荣昌工资表一线员工","荣昌工资表小时工","劳务公司工资表小时工","劳务公司工资表同工同酬"}),"")</f>
        <v/>
      </c>
      <c r="H65" s="463">
        <f ca="1" t="shared" si="3"/>
        <v>0</v>
      </c>
      <c r="I65" s="463">
        <f>IFERROR(VLOOKUP($C65,五险!$B:$Z,MATCH("养老(16%)",五险!$B$5:$Z$5,0),0),0)</f>
        <v>0</v>
      </c>
      <c r="J65" s="463">
        <f>IFERROR(VLOOKUP($C65,五险!$B:$Z,MATCH("失业(0.7%)",五险!$B$5:$Z$5,0),0),0)</f>
        <v>0</v>
      </c>
      <c r="K65" s="463">
        <f>IFERROR(VLOOKUP($C65,五险!$B:$Z,MATCH("医疗(8.7%)",五险!$B$5:$Z$5,0),0),0)</f>
        <v>0</v>
      </c>
      <c r="L65" s="463">
        <f>IFERROR(VLOOKUP($C65,五险!$B:$Z,MATCH("工伤(1.2%)",五险!$B$5:$Z$5,0),0),0)</f>
        <v>0</v>
      </c>
      <c r="M65" s="463">
        <f>_xlfn.XLOOKUP($C65,公积金!$B:$B,公积金!$K:$K,0)</f>
        <v>0</v>
      </c>
      <c r="N65" s="462">
        <f ca="1" t="shared" si="2"/>
        <v>0</v>
      </c>
      <c r="O65" s="466"/>
      <c r="P65" s="436"/>
      <c r="Q65" s="451"/>
      <c r="R65" s="451"/>
      <c r="S65" s="451"/>
      <c r="T65" s="451"/>
      <c r="U65" s="451"/>
      <c r="V65" s="451"/>
      <c r="W65" s="451"/>
      <c r="X65" s="451"/>
      <c r="Y65" s="451"/>
      <c r="Z65" s="452"/>
      <c r="AA65" s="462" t="str">
        <f>_xlfn.XLOOKUP(C65,'[9]7月工资'!$C:$C,'[9]7月工资'!$C:$C)</f>
        <v>曹卫清</v>
      </c>
    </row>
    <row r="66" customFormat="1" customHeight="1" spans="1:27">
      <c r="A66" s="462">
        <f>IF(C66="","",COUNTA($C$3:C66))</f>
        <v>64</v>
      </c>
      <c r="B66" s="462" t="s">
        <v>62</v>
      </c>
      <c r="C66" s="462" t="s">
        <v>136</v>
      </c>
      <c r="D66" s="463">
        <f ca="1" t="shared" si="0"/>
        <v>0</v>
      </c>
      <c r="E66" s="463" t="s">
        <v>19</v>
      </c>
      <c r="F66" s="463" t="s">
        <v>28</v>
      </c>
      <c r="G66" s="464" t="str">
        <f ca="1" t="array" ref="G66">IFERROR(LOOKUP(1,0/COUNTIF(INDIRECT({"荣昌工资表科室人员","荣昌工资表研发人员","荣昌工资表销售人员","荣昌工资表一线员工","荣昌工资表小时工","劳务公司工资表小时工","劳务公司工资表同工同酬"}&amp;"!$C:$C"),$C66),{"荣昌工资表科室人员","荣昌工资表研发人员","荣昌工资表销售人员","荣昌工资表一线员工","荣昌工资表小时工","劳务公司工资表小时工","劳务公司工资表同工同酬"}),"")</f>
        <v/>
      </c>
      <c r="H66" s="463">
        <f ca="1" t="shared" si="3"/>
        <v>0</v>
      </c>
      <c r="I66" s="463">
        <f>IFERROR(VLOOKUP($C66,五险!$B:$Z,MATCH("养老(16%)",五险!$B$5:$Z$5,0),0),0)</f>
        <v>0</v>
      </c>
      <c r="J66" s="463">
        <f>IFERROR(VLOOKUP($C66,五险!$B:$Z,MATCH("失业(0.7%)",五险!$B$5:$Z$5,0),0),0)</f>
        <v>0</v>
      </c>
      <c r="K66" s="463">
        <f>IFERROR(VLOOKUP($C66,五险!$B:$Z,MATCH("医疗(8.7%)",五险!$B$5:$Z$5,0),0),0)</f>
        <v>0</v>
      </c>
      <c r="L66" s="463">
        <f>IFERROR(VLOOKUP($C66,五险!$B:$Z,MATCH("工伤(1.2%)",五险!$B$5:$Z$5,0),0),0)</f>
        <v>0</v>
      </c>
      <c r="M66" s="463">
        <f>_xlfn.XLOOKUP($C66,公积金!$B:$B,公积金!$K:$K,0)</f>
        <v>0</v>
      </c>
      <c r="N66" s="462">
        <f ca="1" t="shared" si="2"/>
        <v>0</v>
      </c>
      <c r="O66" s="466"/>
      <c r="P66" s="436"/>
      <c r="Q66" s="451"/>
      <c r="R66" s="451"/>
      <c r="S66" s="451"/>
      <c r="T66" s="451"/>
      <c r="U66" s="451"/>
      <c r="V66" s="451"/>
      <c r="W66" s="451"/>
      <c r="X66" s="451"/>
      <c r="Y66" s="451"/>
      <c r="Z66" s="452"/>
      <c r="AA66" s="462" t="str">
        <f>_xlfn.XLOOKUP(C66,'[9]7月工资'!$C:$C,'[9]7月工资'!$C:$C)</f>
        <v>李知洋</v>
      </c>
    </row>
    <row r="67" customFormat="1" customHeight="1" spans="1:27">
      <c r="A67" s="462">
        <f>IF(C67="","",COUNTA($C$3:C67))</f>
        <v>65</v>
      </c>
      <c r="B67" s="462" t="s">
        <v>62</v>
      </c>
      <c r="C67" s="462" t="s">
        <v>137</v>
      </c>
      <c r="D67" s="463" t="str">
        <f ca="1" t="shared" ref="D67:D84" si="37">IFERROR(VLOOKUP($C67,INDIRECT($G67&amp;"!C:Z"),MATCH("岗位",INDIRECT($G67&amp;"!C3:Z3"),0),0),0)</f>
        <v>支援发泡</v>
      </c>
      <c r="E67" s="465" t="s">
        <v>21</v>
      </c>
      <c r="F67" s="463" t="s">
        <v>28</v>
      </c>
      <c r="G67" s="464" t="str">
        <f ca="1" t="array" ref="G67">IFERROR(LOOKUP(1,0/COUNTIF(INDIRECT({"荣昌工资表科室人员","荣昌工资表研发人员","荣昌工资表销售人员","荣昌工资表一线员工","荣昌工资表小时工","劳务公司工资表小时工","劳务公司工资表同工同酬"}&amp;"!$C:$C"),$C67)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7" s="463">
        <f ca="1" t="shared" si="3"/>
        <v>6466.07</v>
      </c>
      <c r="I67" s="463">
        <f>IFERROR(VLOOKUP($C67,五险!$B:$Z,MATCH("养老(16%)",五险!$B$5:$Z$5,0),0),0)</f>
        <v>697.6</v>
      </c>
      <c r="J67" s="463">
        <f>IFERROR(VLOOKUP($C67,五险!$B:$Z,MATCH("失业(0.7%)",五险!$B$5:$Z$5,0),0),0)</f>
        <v>30.52</v>
      </c>
      <c r="K67" s="463">
        <f>IFERROR(VLOOKUP($C67,五险!$B:$Z,MATCH("医疗(8.7%)",五险!$B$5:$Z$5,0),0),0)</f>
        <v>379.32</v>
      </c>
      <c r="L67" s="463">
        <f>IFERROR(VLOOKUP($C67,五险!$B:$Z,MATCH("工伤(1.2%)",五险!$B$5:$Z$5,0),0),0)</f>
        <v>52.32</v>
      </c>
      <c r="M67" s="463">
        <f>_xlfn.XLOOKUP($C67,公积金!$B:$B,公积金!$K:$K,0)</f>
        <v>218</v>
      </c>
      <c r="N67" s="462">
        <f ca="1" t="shared" ref="N67:N130" si="38">SUM(H67:M67)</f>
        <v>7843.83</v>
      </c>
      <c r="O67" s="466"/>
      <c r="P67" s="436"/>
      <c r="Q67" s="451"/>
      <c r="R67" s="451"/>
      <c r="S67" s="451"/>
      <c r="T67" s="451"/>
      <c r="U67" s="451"/>
      <c r="V67" s="451"/>
      <c r="W67" s="451"/>
      <c r="X67" s="451"/>
      <c r="Y67" s="451"/>
      <c r="Z67" s="452"/>
      <c r="AA67" s="462" t="str">
        <f>_xlfn.XLOOKUP(C67,'[9]7月工资'!$C:$C,'[9]7月工资'!$C:$C)</f>
        <v>林虎</v>
      </c>
    </row>
    <row r="68" customFormat="1" customHeight="1" spans="1:27">
      <c r="A68" s="462">
        <f>IF(C68="","",COUNTA($C$3:C68))</f>
        <v>66</v>
      </c>
      <c r="B68" s="462" t="s">
        <v>62</v>
      </c>
      <c r="C68" s="462" t="s">
        <v>138</v>
      </c>
      <c r="D68" s="463" t="str">
        <f ca="1" t="shared" si="37"/>
        <v>焊接普工</v>
      </c>
      <c r="E68" s="463" t="s">
        <v>20</v>
      </c>
      <c r="F68" s="463" t="s">
        <v>28</v>
      </c>
      <c r="G68" s="464" t="str">
        <f ca="1" t="array" ref="G68">IFERROR(LOOKUP(1,0/COUNTIF(INDIRECT({"荣昌工资表科室人员","荣昌工资表研发人员","荣昌工资表销售人员","荣昌工资表一线员工","荣昌工资表小时工","劳务公司工资表小时工","劳务公司工资表同工同酬"}&amp;"!$C:$C"),$C68)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8" s="463">
        <f ca="1" t="shared" ref="H68:H131" si="39">IFERROR(VLOOKUP($C68,INDIRECT($G68&amp;"!C:Z"),MATCH("应发工资",INDIRECT($G68&amp;"!C3:Z3"),0),0),0)</f>
        <v>4942.03</v>
      </c>
      <c r="I68" s="463">
        <f>IFERROR(VLOOKUP($C68,五险!$B:$Z,MATCH("养老(16%)",五险!$B$5:$Z$5,0),0),0)</f>
        <v>822.4</v>
      </c>
      <c r="J68" s="463">
        <f>IFERROR(VLOOKUP($C68,五险!$B:$Z,MATCH("失业(0.7%)",五险!$B$5:$Z$5,0),0),0)</f>
        <v>35.98</v>
      </c>
      <c r="K68" s="463">
        <f>IFERROR(VLOOKUP($C68,五险!$B:$Z,MATCH("医疗(8.7%)",五险!$B$5:$Z$5,0),0),0)</f>
        <v>447.18</v>
      </c>
      <c r="L68" s="463">
        <f>IFERROR(VLOOKUP($C68,五险!$B:$Z,MATCH("工伤(1.2%)",五险!$B$5:$Z$5,0),0),0)</f>
        <v>61.68</v>
      </c>
      <c r="M68" s="463">
        <f>_xlfn.XLOOKUP($C68,公积金!$B:$B,公积金!$K:$K,0)</f>
        <v>258</v>
      </c>
      <c r="N68" s="462">
        <f ca="1" t="shared" si="38"/>
        <v>6567.27</v>
      </c>
      <c r="O68" s="466"/>
      <c r="P68" s="436"/>
      <c r="Q68" s="451"/>
      <c r="R68" s="451"/>
      <c r="S68" s="451"/>
      <c r="T68" s="451"/>
      <c r="U68" s="451"/>
      <c r="V68" s="451"/>
      <c r="W68" s="451"/>
      <c r="X68" s="451"/>
      <c r="Y68" s="451"/>
      <c r="Z68" s="452"/>
      <c r="AA68" s="462" t="str">
        <f>_xlfn.XLOOKUP(C68,'[9]7月工资'!$C:$C,'[9]7月工资'!$C:$C)</f>
        <v>雍期望</v>
      </c>
    </row>
    <row r="69" customFormat="1" customHeight="1" spans="1:27">
      <c r="A69" s="462">
        <f>IF(C69="","",COUNTA($C$3:C69))</f>
        <v>67</v>
      </c>
      <c r="B69" s="462" t="s">
        <v>62</v>
      </c>
      <c r="C69" s="462" t="s">
        <v>139</v>
      </c>
      <c r="D69" s="463" t="str">
        <f ca="1" t="shared" si="37"/>
        <v>焊工</v>
      </c>
      <c r="E69" s="463" t="s">
        <v>20</v>
      </c>
      <c r="F69" s="463" t="s">
        <v>28</v>
      </c>
      <c r="G69" s="464" t="str">
        <f ca="1" t="array" ref="G69">IFERROR(LOOKUP(1,0/COUNTIF(INDIRECT({"荣昌工资表科室人员","荣昌工资表研发人员","荣昌工资表销售人员","荣昌工资表一线员工","荣昌工资表小时工","劳务公司工资表小时工","劳务公司工资表同工同酬"}&amp;"!$C:$C"),$C69)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69" s="463">
        <f ca="1" t="shared" si="39"/>
        <v>7283.28</v>
      </c>
      <c r="I69" s="463">
        <f>IFERROR(VLOOKUP($C69,五险!$B:$Z,MATCH("养老(16%)",五险!$B$5:$Z$5,0),0),0)</f>
        <v>988.8</v>
      </c>
      <c r="J69" s="463">
        <f>IFERROR(VLOOKUP($C69,五险!$B:$Z,MATCH("失业(0.7%)",五险!$B$5:$Z$5,0),0),0)</f>
        <v>43.26</v>
      </c>
      <c r="K69" s="463">
        <f>IFERROR(VLOOKUP($C69,五险!$B:$Z,MATCH("医疗(8.7%)",五险!$B$5:$Z$5,0),0),0)</f>
        <v>537.66</v>
      </c>
      <c r="L69" s="463">
        <f>IFERROR(VLOOKUP($C69,五险!$B:$Z,MATCH("工伤(1.2%)",五险!$B$5:$Z$5,0),0),0)</f>
        <v>74.16</v>
      </c>
      <c r="M69" s="463">
        <f>_xlfn.XLOOKUP($C69,公积金!$B:$B,公积金!$K:$K,0)</f>
        <v>309</v>
      </c>
      <c r="N69" s="462">
        <f ca="1" t="shared" si="38"/>
        <v>9236.16</v>
      </c>
      <c r="O69" s="466"/>
      <c r="P69" s="436"/>
      <c r="Q69" s="451"/>
      <c r="R69" s="451"/>
      <c r="S69" s="451"/>
      <c r="T69" s="451"/>
      <c r="U69" s="451"/>
      <c r="V69" s="451"/>
      <c r="W69" s="451"/>
      <c r="X69" s="451"/>
      <c r="Y69" s="451"/>
      <c r="Z69" s="452"/>
      <c r="AA69" s="462" t="str">
        <f>_xlfn.XLOOKUP(C69,'[9]7月工资'!$C:$C,'[9]7月工资'!$C:$C)</f>
        <v>邹文祥</v>
      </c>
    </row>
    <row r="70" customFormat="1" customHeight="1" spans="1:27">
      <c r="A70" s="462">
        <f>IF(C70="","",COUNTA($C$3:C70))</f>
        <v>68</v>
      </c>
      <c r="B70" s="462" t="s">
        <v>62</v>
      </c>
      <c r="C70" s="462" t="s">
        <v>140</v>
      </c>
      <c r="D70" s="463" t="str">
        <f ca="1" t="shared" si="37"/>
        <v>焊工</v>
      </c>
      <c r="E70" s="463" t="s">
        <v>20</v>
      </c>
      <c r="F70" s="463" t="s">
        <v>28</v>
      </c>
      <c r="G70" s="464" t="str">
        <f ca="1" t="array" ref="G70">IFERROR(LOOKUP(1,0/COUNTIF(INDIRECT({"荣昌工资表科室人员","荣昌工资表研发人员","荣昌工资表销售人员","荣昌工资表一线员工","荣昌工资表小时工","劳务公司工资表小时工","劳务公司工资表同工同酬"}&amp;"!$C:$C"),$C70)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0" s="463">
        <f ca="1" t="shared" si="39"/>
        <v>6904.76</v>
      </c>
      <c r="I70" s="463">
        <f>IFERROR(VLOOKUP($C70,五险!$B:$Z,MATCH("养老(16%)",五险!$B$5:$Z$5,0),0),0)</f>
        <v>1011.2</v>
      </c>
      <c r="J70" s="463">
        <f>IFERROR(VLOOKUP($C70,五险!$B:$Z,MATCH("失业(0.7%)",五险!$B$5:$Z$5,0),0),0)</f>
        <v>44.24</v>
      </c>
      <c r="K70" s="463">
        <f>IFERROR(VLOOKUP($C70,五险!$B:$Z,MATCH("医疗(8.7%)",五险!$B$5:$Z$5,0),0),0)</f>
        <v>549.84</v>
      </c>
      <c r="L70" s="463">
        <f>IFERROR(VLOOKUP($C70,五险!$B:$Z,MATCH("工伤(1.2%)",五险!$B$5:$Z$5,0),0),0)</f>
        <v>75.84</v>
      </c>
      <c r="M70" s="463">
        <f>_xlfn.XLOOKUP($C70,公积金!$B:$B,公积金!$K:$K,0)</f>
        <v>316</v>
      </c>
      <c r="N70" s="462">
        <f ca="1" t="shared" si="38"/>
        <v>8901.88</v>
      </c>
      <c r="O70" s="466"/>
      <c r="P70" s="436"/>
      <c r="Q70" s="451"/>
      <c r="R70" s="451"/>
      <c r="S70" s="451"/>
      <c r="T70" s="451"/>
      <c r="U70" s="451"/>
      <c r="V70" s="451"/>
      <c r="W70" s="451"/>
      <c r="X70" s="451"/>
      <c r="Y70" s="451"/>
      <c r="Z70" s="452"/>
      <c r="AA70" s="462" t="str">
        <f>_xlfn.XLOOKUP(C70,'[9]7月工资'!$C:$C,'[9]7月工资'!$C:$C)</f>
        <v>张周</v>
      </c>
    </row>
    <row r="71" customFormat="1" customHeight="1" spans="1:27">
      <c r="A71" s="462">
        <f>IF(C71="","",COUNTA($C$3:C71))</f>
        <v>69</v>
      </c>
      <c r="B71" s="462" t="s">
        <v>62</v>
      </c>
      <c r="C71" s="462" t="s">
        <v>141</v>
      </c>
      <c r="D71" s="463" t="str">
        <f ca="1" t="shared" si="37"/>
        <v>焊工</v>
      </c>
      <c r="E71" s="463" t="s">
        <v>20</v>
      </c>
      <c r="F71" s="463" t="s">
        <v>28</v>
      </c>
      <c r="G71" s="464" t="str">
        <f ca="1" t="array" ref="G71">IFERROR(LOOKUP(1,0/COUNTIF(INDIRECT({"荣昌工资表科室人员","荣昌工资表研发人员","荣昌工资表销售人员","荣昌工资表一线员工","荣昌工资表小时工","劳务公司工资表小时工","劳务公司工资表同工同酬"}&amp;"!$C:$C"),$C71)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1" s="463">
        <f ca="1" t="shared" si="39"/>
        <v>6560.01</v>
      </c>
      <c r="I71" s="463">
        <f>IFERROR(VLOOKUP($C71,五险!$B:$Z,MATCH("养老(16%)",五险!$B$5:$Z$5,0),0),0)</f>
        <v>918.4</v>
      </c>
      <c r="J71" s="463">
        <f>IFERROR(VLOOKUP($C71,五险!$B:$Z,MATCH("失业(0.7%)",五险!$B$5:$Z$5,0),0),0)</f>
        <v>40.18</v>
      </c>
      <c r="K71" s="463">
        <f>IFERROR(VLOOKUP($C71,五险!$B:$Z,MATCH("医疗(8.7%)",五险!$B$5:$Z$5,0),0),0)</f>
        <v>499.38</v>
      </c>
      <c r="L71" s="463">
        <f>IFERROR(VLOOKUP($C71,五险!$B:$Z,MATCH("工伤(1.2%)",五险!$B$5:$Z$5,0),0),0)</f>
        <v>68.88</v>
      </c>
      <c r="M71" s="463">
        <f>_xlfn.XLOOKUP($C71,公积金!$B:$B,公积金!$K:$K,0)</f>
        <v>287</v>
      </c>
      <c r="N71" s="462">
        <f ca="1" t="shared" si="38"/>
        <v>8373.85</v>
      </c>
      <c r="O71" s="466"/>
      <c r="P71" s="436"/>
      <c r="Q71" s="451"/>
      <c r="R71" s="451"/>
      <c r="S71" s="451"/>
      <c r="T71" s="451"/>
      <c r="U71" s="451"/>
      <c r="V71" s="451"/>
      <c r="W71" s="451"/>
      <c r="X71" s="451"/>
      <c r="Y71" s="451"/>
      <c r="Z71" s="452"/>
      <c r="AA71" s="462" t="str">
        <f>_xlfn.XLOOKUP(C71,'[9]7月工资'!$C:$C,'[9]7月工资'!$C:$C)</f>
        <v>霍海涛</v>
      </c>
    </row>
    <row r="72" customFormat="1" customHeight="1" spans="1:27">
      <c r="A72" s="462">
        <f>IF(C72="","",COUNTA($C$3:C72))</f>
        <v>70</v>
      </c>
      <c r="B72" s="462" t="s">
        <v>62</v>
      </c>
      <c r="C72" s="462" t="s">
        <v>142</v>
      </c>
      <c r="D72" s="463" t="str">
        <f ca="1" t="shared" si="37"/>
        <v>焊工</v>
      </c>
      <c r="E72" s="463" t="s">
        <v>20</v>
      </c>
      <c r="F72" s="463" t="s">
        <v>28</v>
      </c>
      <c r="G72" s="464" t="str">
        <f ca="1" t="array" ref="G72">IFERROR(LOOKUP(1,0/COUNTIF(INDIRECT({"荣昌工资表科室人员","荣昌工资表研发人员","荣昌工资表销售人员","荣昌工资表一线员工","荣昌工资表小时工","劳务公司工资表小时工","劳务公司工资表同工同酬"}&amp;"!$C:$C"),$C72)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2" s="463">
        <f ca="1" t="shared" si="39"/>
        <v>6766.45</v>
      </c>
      <c r="I72" s="463">
        <f>IFERROR(VLOOKUP($C72,五险!$B:$Z,MATCH("养老(16%)",五险!$B$5:$Z$5,0),0),0)</f>
        <v>931.2</v>
      </c>
      <c r="J72" s="463">
        <f>IFERROR(VLOOKUP($C72,五险!$B:$Z,MATCH("失业(0.7%)",五险!$B$5:$Z$5,0),0),0)</f>
        <v>40.74</v>
      </c>
      <c r="K72" s="463">
        <f>IFERROR(VLOOKUP($C72,五险!$B:$Z,MATCH("医疗(8.7%)",五险!$B$5:$Z$5,0),0),0)</f>
        <v>506.34</v>
      </c>
      <c r="L72" s="463">
        <f>IFERROR(VLOOKUP($C72,五险!$B:$Z,MATCH("工伤(1.2%)",五险!$B$5:$Z$5,0),0),0)</f>
        <v>69.84</v>
      </c>
      <c r="M72" s="463">
        <f>_xlfn.XLOOKUP($C72,公积金!$B:$B,公积金!$K:$K,0)</f>
        <v>291</v>
      </c>
      <c r="N72" s="462">
        <f ca="1" t="shared" si="38"/>
        <v>8605.57</v>
      </c>
      <c r="O72" s="466"/>
      <c r="P72" s="436"/>
      <c r="Q72" s="451"/>
      <c r="R72" s="451"/>
      <c r="S72" s="451"/>
      <c r="T72" s="451"/>
      <c r="U72" s="451"/>
      <c r="V72" s="451"/>
      <c r="W72" s="451"/>
      <c r="X72" s="451"/>
      <c r="Y72" s="451"/>
      <c r="Z72" s="452"/>
      <c r="AA72" s="462" t="str">
        <f>_xlfn.XLOOKUP(C72,'[9]7月工资'!$C:$C,'[9]7月工资'!$C:$C)</f>
        <v>谭刚</v>
      </c>
    </row>
    <row r="73" customFormat="1" customHeight="1" spans="1:27">
      <c r="A73" s="462">
        <f>IF(C73="","",COUNTA($C$3:C73))</f>
        <v>71</v>
      </c>
      <c r="B73" s="462" t="s">
        <v>62</v>
      </c>
      <c r="C73" s="462" t="s">
        <v>143</v>
      </c>
      <c r="D73" s="463" t="str">
        <f ca="1" t="shared" si="37"/>
        <v>支援发泡</v>
      </c>
      <c r="E73" s="463" t="s">
        <v>20</v>
      </c>
      <c r="F73" s="463" t="s">
        <v>28</v>
      </c>
      <c r="G73" s="464" t="str">
        <f ca="1" t="array" ref="G73">IFERROR(LOOKUP(1,0/COUNTIF(INDIRECT({"荣昌工资表科室人员","荣昌工资表研发人员","荣昌工资表销售人员","荣昌工资表一线员工","荣昌工资表小时工","劳务公司工资表小时工","劳务公司工资表同工同酬"}&amp;"!$C:$C"),$C73)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3" s="463">
        <f ca="1" t="shared" si="39"/>
        <v>6814.77</v>
      </c>
      <c r="I73" s="463">
        <f>IFERROR(VLOOKUP($C73,五险!$B:$Z,MATCH("养老(16%)",五险!$B$5:$Z$5,0),0),0)</f>
        <v>1102.24</v>
      </c>
      <c r="J73" s="463">
        <f>IFERROR(VLOOKUP($C73,五险!$B:$Z,MATCH("失业(0.7%)",五险!$B$5:$Z$5,0),0),0)</f>
        <v>48.22</v>
      </c>
      <c r="K73" s="463">
        <f>IFERROR(VLOOKUP($C73,五险!$B:$Z,MATCH("医疗(8.7%)",五险!$B$5:$Z$5,0),0),0)</f>
        <v>599.34</v>
      </c>
      <c r="L73" s="463">
        <f>IFERROR(VLOOKUP($C73,五险!$B:$Z,MATCH("工伤(1.2%)",五险!$B$5:$Z$5,0),0),0)</f>
        <v>115.74</v>
      </c>
      <c r="M73" s="463">
        <f>_xlfn.XLOOKUP($C73,公积金!$B:$B,公积金!$K:$K,0)</f>
        <v>0</v>
      </c>
      <c r="N73" s="462">
        <f ca="1" t="shared" si="38"/>
        <v>8680.31</v>
      </c>
      <c r="O73" s="466"/>
      <c r="P73" s="436"/>
      <c r="Q73" s="451"/>
      <c r="R73" s="451"/>
      <c r="S73" s="451"/>
      <c r="T73" s="451"/>
      <c r="U73" s="451"/>
      <c r="V73" s="451"/>
      <c r="W73" s="451"/>
      <c r="X73" s="451"/>
      <c r="Y73" s="451"/>
      <c r="Z73" s="452"/>
      <c r="AA73" s="462" t="str">
        <f>_xlfn.XLOOKUP(C73,'[9]7月工资'!$C:$C,'[9]7月工资'!$C:$C)</f>
        <v>伍志强</v>
      </c>
    </row>
    <row r="74" customFormat="1" customHeight="1" spans="1:27">
      <c r="A74" s="462">
        <f>IF(C74="","",COUNTA($C$3:C74))</f>
        <v>72</v>
      </c>
      <c r="B74" s="462" t="s">
        <v>62</v>
      </c>
      <c r="C74" s="462" t="s">
        <v>144</v>
      </c>
      <c r="D74" s="463" t="str">
        <f ca="1" t="shared" si="37"/>
        <v>支援发泡</v>
      </c>
      <c r="E74" s="463" t="s">
        <v>20</v>
      </c>
      <c r="F74" s="463" t="s">
        <v>28</v>
      </c>
      <c r="G74" s="464" t="str">
        <f ca="1" t="array" ref="G74">IFERROR(LOOKUP(1,0/COUNTIF(INDIRECT({"荣昌工资表科室人员","荣昌工资表研发人员","荣昌工资表销售人员","荣昌工资表一线员工","荣昌工资表小时工","劳务公司工资表小时工","劳务公司工资表同工同酬"}&amp;"!$C:$C"),$C74)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4" s="463">
        <f ca="1" t="shared" si="39"/>
        <v>3971.21</v>
      </c>
      <c r="I74" s="463">
        <f>IFERROR(VLOOKUP($C74,五险!$B:$Z,MATCH("养老(16%)",五险!$B$5:$Z$5,0),0),0)</f>
        <v>976</v>
      </c>
      <c r="J74" s="463">
        <f>IFERROR(VLOOKUP($C74,五险!$B:$Z,MATCH("失业(0.7%)",五险!$B$5:$Z$5,0),0),0)</f>
        <v>42.7</v>
      </c>
      <c r="K74" s="463">
        <f>IFERROR(VLOOKUP($C74,五险!$B:$Z,MATCH("医疗(8.7%)",五险!$B$5:$Z$5,0),0),0)</f>
        <v>530.7</v>
      </c>
      <c r="L74" s="463">
        <f>IFERROR(VLOOKUP($C74,五险!$B:$Z,MATCH("工伤(1.2%)",五险!$B$5:$Z$5,0),0),0)</f>
        <v>73.2</v>
      </c>
      <c r="M74" s="463">
        <f>_xlfn.XLOOKUP($C74,公积金!$B:$B,公积金!$K:$K,0)</f>
        <v>305</v>
      </c>
      <c r="N74" s="462">
        <f ca="1" t="shared" si="38"/>
        <v>5898.81</v>
      </c>
      <c r="O74" s="466"/>
      <c r="P74" s="436"/>
      <c r="Q74" s="451"/>
      <c r="R74" s="451"/>
      <c r="S74" s="451"/>
      <c r="T74" s="451"/>
      <c r="U74" s="451"/>
      <c r="V74" s="451"/>
      <c r="W74" s="451"/>
      <c r="X74" s="451"/>
      <c r="Y74" s="451"/>
      <c r="Z74" s="452"/>
      <c r="AA74" s="462" t="str">
        <f>_xlfn.XLOOKUP(C74,'[9]7月工资'!$C:$C,'[9]7月工资'!$C:$C)</f>
        <v>邹明旺</v>
      </c>
    </row>
    <row r="75" customFormat="1" customHeight="1" spans="1:27">
      <c r="A75" s="462">
        <f>IF(C75="","",COUNTA($C$3:C75))</f>
        <v>73</v>
      </c>
      <c r="B75" s="462" t="s">
        <v>62</v>
      </c>
      <c r="C75" s="462" t="s">
        <v>145</v>
      </c>
      <c r="D75" s="463" t="str">
        <f ca="1" t="shared" si="37"/>
        <v>支援发泡</v>
      </c>
      <c r="E75" s="463" t="s">
        <v>20</v>
      </c>
      <c r="F75" s="463" t="s">
        <v>28</v>
      </c>
      <c r="G75" s="464" t="str">
        <f ca="1" t="array" ref="G75">IFERROR(LOOKUP(1,0/COUNTIF(INDIRECT({"荣昌工资表科室人员","荣昌工资表研发人员","荣昌工资表销售人员","荣昌工资表一线员工","荣昌工资表小时工","劳务公司工资表小时工","劳务公司工资表同工同酬"}&amp;"!$C:$C"),$C75)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5" s="463">
        <f ca="1" t="shared" si="39"/>
        <v>7831.15</v>
      </c>
      <c r="I75" s="463">
        <f>IFERROR(VLOOKUP($C75,五险!$B:$Z,MATCH("养老(16%)",五险!$B$5:$Z$5,0),0),0)</f>
        <v>877.6</v>
      </c>
      <c r="J75" s="463">
        <f>IFERROR(VLOOKUP($C75,五险!$B:$Z,MATCH("失业(0.7%)",五险!$B$5:$Z$5,0),0),0)</f>
        <v>38.4</v>
      </c>
      <c r="K75" s="463">
        <f>IFERROR(VLOOKUP($C75,五险!$B:$Z,MATCH("医疗(8.7%)",五险!$B$5:$Z$5,0),0),0)</f>
        <v>477.2</v>
      </c>
      <c r="L75" s="463">
        <f>IFERROR(VLOOKUP($C75,五险!$B:$Z,MATCH("工伤(1.2%)",五险!$B$5:$Z$5,0),0),0)</f>
        <v>138.23</v>
      </c>
      <c r="M75" s="463">
        <f>_xlfn.XLOOKUP($C75,公积金!$B:$B,公积金!$K:$K,0)</f>
        <v>0</v>
      </c>
      <c r="N75" s="462">
        <f ca="1" t="shared" si="38"/>
        <v>9362.58</v>
      </c>
      <c r="O75" s="466"/>
      <c r="P75" s="436"/>
      <c r="Q75" s="451"/>
      <c r="R75" s="451"/>
      <c r="S75" s="451"/>
      <c r="T75" s="451"/>
      <c r="U75" s="451"/>
      <c r="V75" s="451"/>
      <c r="W75" s="451"/>
      <c r="X75" s="451"/>
      <c r="Y75" s="451"/>
      <c r="Z75" s="452"/>
      <c r="AA75" s="462" t="str">
        <f>_xlfn.XLOOKUP(C75,'[9]7月工资'!$C:$C,'[9]7月工资'!$C:$C)</f>
        <v>彭孜刚</v>
      </c>
    </row>
    <row r="76" customFormat="1" customHeight="1" spans="1:27">
      <c r="A76" s="462">
        <f>IF(C76="","",COUNTA($C$3:C76))</f>
        <v>74</v>
      </c>
      <c r="B76" s="462" t="s">
        <v>62</v>
      </c>
      <c r="C76" s="462" t="s">
        <v>146</v>
      </c>
      <c r="D76" s="463" t="str">
        <f ca="1" t="shared" si="37"/>
        <v>支援发泡</v>
      </c>
      <c r="E76" s="465" t="s">
        <v>21</v>
      </c>
      <c r="F76" s="463" t="s">
        <v>28</v>
      </c>
      <c r="G76" s="464" t="str">
        <f ca="1" t="array" ref="G76">IFERROR(LOOKUP(1,0/COUNTIF(INDIRECT({"荣昌工资表科室人员","荣昌工资表研发人员","荣昌工资表销售人员","荣昌工资表一线员工","荣昌工资表小时工","劳务公司工资表小时工","劳务公司工资表同工同酬"}&amp;"!$C:$C"),$C76)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6" s="463">
        <f ca="1" t="shared" si="39"/>
        <v>6315.15</v>
      </c>
      <c r="I76" s="463">
        <f>IFERROR(VLOOKUP($C76,五险!$B:$Z,MATCH("养老(16%)",五险!$B$5:$Z$5,0),0),0)</f>
        <v>803.2</v>
      </c>
      <c r="J76" s="463">
        <f>IFERROR(VLOOKUP($C76,五险!$B:$Z,MATCH("失业(0.7%)",五险!$B$5:$Z$5,0),0),0)</f>
        <v>35.14</v>
      </c>
      <c r="K76" s="463">
        <f>IFERROR(VLOOKUP($C76,五险!$B:$Z,MATCH("医疗(8.7%)",五险!$B$5:$Z$5,0),0),0)</f>
        <v>436.74</v>
      </c>
      <c r="L76" s="463">
        <f>IFERROR(VLOOKUP($C76,五险!$B:$Z,MATCH("工伤(1.2%)",五险!$B$5:$Z$5,0),0),0)</f>
        <v>60.24</v>
      </c>
      <c r="M76" s="463">
        <f>_xlfn.XLOOKUP($C76,公积金!$B:$B,公积金!$K:$K,0)</f>
        <v>251</v>
      </c>
      <c r="N76" s="462">
        <f ca="1" t="shared" si="38"/>
        <v>7901.47</v>
      </c>
      <c r="O76" s="466"/>
      <c r="P76" s="436"/>
      <c r="Q76" s="451"/>
      <c r="R76" s="451"/>
      <c r="S76" s="451"/>
      <c r="T76" s="451"/>
      <c r="U76" s="451"/>
      <c r="V76" s="451"/>
      <c r="W76" s="451"/>
      <c r="X76" s="451"/>
      <c r="Y76" s="451"/>
      <c r="Z76" s="452"/>
      <c r="AA76" s="462" t="str">
        <f>_xlfn.XLOOKUP(C76,'[9]7月工资'!$C:$C,'[9]7月工资'!$C:$C)</f>
        <v>刘志平</v>
      </c>
    </row>
    <row r="77" customFormat="1" customHeight="1" spans="1:27">
      <c r="A77" s="462">
        <f>IF(C77="","",COUNTA($C$3:C77))</f>
        <v>75</v>
      </c>
      <c r="B77" s="462" t="s">
        <v>62</v>
      </c>
      <c r="C77" s="462" t="s">
        <v>147</v>
      </c>
      <c r="D77" s="463" t="str">
        <f ca="1" t="shared" si="37"/>
        <v>支援发泡</v>
      </c>
      <c r="E77" s="463" t="s">
        <v>20</v>
      </c>
      <c r="F77" s="463" t="s">
        <v>28</v>
      </c>
      <c r="G77" s="464" t="str">
        <f ca="1" t="array" ref="G77">IFERROR(LOOKUP(1,0/COUNTIF(INDIRECT({"荣昌工资表科室人员","荣昌工资表研发人员","荣昌工资表销售人员","荣昌工资表一线员工","荣昌工资表小时工","劳务公司工资表小时工","劳务公司工资表同工同酬"}&amp;"!$C:$C"),$C77)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7" s="463">
        <f ca="1" t="shared" si="39"/>
        <v>7576.94</v>
      </c>
      <c r="I77" s="463">
        <f>IFERROR(VLOOKUP($C77,五险!$B:$Z,MATCH("养老(16%)",五险!$B$5:$Z$5,0),0),0)</f>
        <v>729.6</v>
      </c>
      <c r="J77" s="463">
        <f>IFERROR(VLOOKUP($C77,五险!$B:$Z,MATCH("失业(0.7%)",五险!$B$5:$Z$5,0),0),0)</f>
        <v>31.92</v>
      </c>
      <c r="K77" s="463">
        <f>IFERROR(VLOOKUP($C77,五险!$B:$Z,MATCH("医疗(8.7%)",五险!$B$5:$Z$5,0),0),0)</f>
        <v>396.72</v>
      </c>
      <c r="L77" s="463">
        <f>IFERROR(VLOOKUP($C77,五险!$B:$Z,MATCH("工伤(1.2%)",五险!$B$5:$Z$5,0),0),0)</f>
        <v>54.72</v>
      </c>
      <c r="M77" s="463">
        <f>_xlfn.XLOOKUP($C77,公积金!$B:$B,公积金!$K:$K,0)</f>
        <v>228</v>
      </c>
      <c r="N77" s="462">
        <f ca="1" t="shared" si="38"/>
        <v>9017.9</v>
      </c>
      <c r="O77" s="466"/>
      <c r="P77" s="436"/>
      <c r="Q77" s="451"/>
      <c r="R77" s="451"/>
      <c r="S77" s="451"/>
      <c r="T77" s="451"/>
      <c r="U77" s="451"/>
      <c r="V77" s="451"/>
      <c r="W77" s="451"/>
      <c r="X77" s="451"/>
      <c r="Y77" s="451"/>
      <c r="Z77" s="452"/>
      <c r="AA77" s="462" t="str">
        <f>_xlfn.XLOOKUP(C77,'[9]7月工资'!$C:$C,'[9]7月工资'!$C:$C)</f>
        <v>刘辉兵</v>
      </c>
    </row>
    <row r="78" customFormat="1" customHeight="1" spans="1:27">
      <c r="A78" s="462">
        <f>IF(C78="","",COUNTA($C$3:C78))</f>
        <v>76</v>
      </c>
      <c r="B78" s="462" t="s">
        <v>62</v>
      </c>
      <c r="C78" s="462" t="s">
        <v>148</v>
      </c>
      <c r="D78" s="463" t="str">
        <f ca="1" t="shared" si="37"/>
        <v>焊接普工</v>
      </c>
      <c r="E78" s="463" t="s">
        <v>20</v>
      </c>
      <c r="F78" s="463" t="s">
        <v>28</v>
      </c>
      <c r="G78" s="464" t="str">
        <f ca="1" t="array" ref="G78">IFERROR(LOOKUP(1,0/COUNTIF(INDIRECT({"荣昌工资表科室人员","荣昌工资表研发人员","荣昌工资表销售人员","荣昌工资表一线员工","荣昌工资表小时工","劳务公司工资表小时工","劳务公司工资表同工同酬"}&amp;"!$C:$C"),$C78)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78" s="463">
        <f ca="1" t="shared" si="39"/>
        <v>5154.22</v>
      </c>
      <c r="I78" s="463">
        <f>IFERROR(VLOOKUP($C78,五险!$B:$Z,MATCH("养老(16%)",五险!$B$5:$Z$5,0),0),0)</f>
        <v>689.28</v>
      </c>
      <c r="J78" s="463">
        <f>IFERROR(VLOOKUP($C78,五险!$B:$Z,MATCH("失业(0.7%)",五险!$B$5:$Z$5,0),0),0)</f>
        <v>30.16</v>
      </c>
      <c r="K78" s="463">
        <f>IFERROR(VLOOKUP($C78,五险!$B:$Z,MATCH("医疗(8.7%)",五险!$B$5:$Z$5,0),0),0)</f>
        <v>352.61</v>
      </c>
      <c r="L78" s="463">
        <f>IFERROR(VLOOKUP($C78,五险!$B:$Z,MATCH("工伤(1.2%)",五险!$B$5:$Z$5,0),0),0)</f>
        <v>90.47</v>
      </c>
      <c r="M78" s="463">
        <f>_xlfn.XLOOKUP($C78,公积金!$B:$B,公积金!$K:$K,0)</f>
        <v>0</v>
      </c>
      <c r="N78" s="462">
        <f ca="1" t="shared" si="38"/>
        <v>6316.74</v>
      </c>
      <c r="O78" s="466"/>
      <c r="P78" s="436"/>
      <c r="Q78" s="451"/>
      <c r="R78" s="451"/>
      <c r="S78" s="451"/>
      <c r="T78" s="451"/>
      <c r="U78" s="451"/>
      <c r="V78" s="451"/>
      <c r="W78" s="451"/>
      <c r="X78" s="451"/>
      <c r="Y78" s="451"/>
      <c r="Z78" s="452"/>
      <c r="AA78" s="462" t="str">
        <f>_xlfn.XLOOKUP(C78,'[9]7月工资'!$C:$C,'[9]7月工资'!$C:$C)</f>
        <v>吴朗</v>
      </c>
    </row>
    <row r="79" customFormat="1" customHeight="1" spans="1:27">
      <c r="A79" s="462">
        <f>IF(C79="","",COUNTA($C$3:C79))</f>
        <v>77</v>
      </c>
      <c r="B79" s="462" t="s">
        <v>62</v>
      </c>
      <c r="C79" s="462" t="s">
        <v>149</v>
      </c>
      <c r="D79" s="463">
        <f ca="1" t="shared" si="37"/>
        <v>0</v>
      </c>
      <c r="E79" s="463" t="s">
        <v>20</v>
      </c>
      <c r="F79" s="463" t="s">
        <v>28</v>
      </c>
      <c r="G79" s="464" t="str">
        <f ca="1" t="array" ref="G79">IFERROR(LOOKUP(1,0/COUNTIF(INDIRECT({"荣昌工资表科室人员","荣昌工资表研发人员","荣昌工资表销售人员","荣昌工资表一线员工","荣昌工资表小时工","劳务公司工资表小时工","劳务公司工资表同工同酬"}&amp;"!$C:$C"),$C79),{"荣昌工资表科室人员","荣昌工资表研发人员","荣昌工资表销售人员","荣昌工资表一线员工","荣昌工资表小时工","劳务公司工资表小时工","劳务公司工资表同工同酬"}),"")</f>
        <v/>
      </c>
      <c r="H79" s="463">
        <f ca="1" t="shared" si="39"/>
        <v>0</v>
      </c>
      <c r="I79" s="463">
        <f>IFERROR(VLOOKUP($C79,五险!$B:$Z,MATCH("养老(16%)",五险!$B$5:$Z$5,0),0),0)</f>
        <v>0</v>
      </c>
      <c r="J79" s="463">
        <f>IFERROR(VLOOKUP($C79,五险!$B:$Z,MATCH("失业(0.7%)",五险!$B$5:$Z$5,0),0),0)</f>
        <v>0</v>
      </c>
      <c r="K79" s="463">
        <f>IFERROR(VLOOKUP($C79,五险!$B:$Z,MATCH("医疗(8.7%)",五险!$B$5:$Z$5,0),0),0)</f>
        <v>0</v>
      </c>
      <c r="L79" s="463">
        <f>IFERROR(VLOOKUP($C79,五险!$B:$Z,MATCH("工伤(1.2%)",五险!$B$5:$Z$5,0),0),0)</f>
        <v>0</v>
      </c>
      <c r="M79" s="463">
        <f>_xlfn.XLOOKUP($C79,公积金!$B:$B,公积金!$K:$K,0)</f>
        <v>0</v>
      </c>
      <c r="N79" s="462">
        <f ca="1" t="shared" si="38"/>
        <v>0</v>
      </c>
      <c r="O79" s="466"/>
      <c r="P79" s="436"/>
      <c r="Q79" s="451"/>
      <c r="R79" s="451"/>
      <c r="S79" s="451"/>
      <c r="T79" s="451"/>
      <c r="U79" s="451"/>
      <c r="V79" s="451"/>
      <c r="W79" s="451"/>
      <c r="X79" s="451"/>
      <c r="Y79" s="451"/>
      <c r="Z79" s="452"/>
      <c r="AA79" s="462" t="str">
        <f>_xlfn.XLOOKUP(C79,'[9]7月工资'!$C:$C,'[9]7月工资'!$C:$C)</f>
        <v>彭光宏</v>
      </c>
    </row>
    <row r="80" customFormat="1" customHeight="1" spans="1:27">
      <c r="A80" s="462">
        <f>IF(C80="","",COUNTA($C$3:C80))</f>
        <v>78</v>
      </c>
      <c r="B80" s="462" t="s">
        <v>62</v>
      </c>
      <c r="C80" s="462" t="s">
        <v>150</v>
      </c>
      <c r="D80" s="463">
        <f ca="1" t="shared" si="37"/>
        <v>0</v>
      </c>
      <c r="E80" s="463" t="s">
        <v>20</v>
      </c>
      <c r="F80" s="463" t="s">
        <v>28</v>
      </c>
      <c r="G80" s="464" t="str">
        <f ca="1" t="array" ref="G80">IFERROR(LOOKUP(1,0/COUNTIF(INDIRECT({"荣昌工资表科室人员","荣昌工资表研发人员","荣昌工资表销售人员","荣昌工资表一线员工","荣昌工资表小时工","劳务公司工资表小时工","劳务公司工资表同工同酬"}&amp;"!$C:$C"),$C80),{"荣昌工资表科室人员","荣昌工资表研发人员","荣昌工资表销售人员","荣昌工资表一线员工","荣昌工资表小时工","劳务公司工资表小时工","劳务公司工资表同工同酬"}),"")</f>
        <v/>
      </c>
      <c r="H80" s="463">
        <f ca="1" t="shared" si="39"/>
        <v>0</v>
      </c>
      <c r="I80" s="463">
        <f>IFERROR(VLOOKUP($C80,五险!$B:$Z,MATCH("养老(16%)",五险!$B$5:$Z$5,0),0),0)</f>
        <v>0</v>
      </c>
      <c r="J80" s="463">
        <f>IFERROR(VLOOKUP($C80,五险!$B:$Z,MATCH("失业(0.7%)",五险!$B$5:$Z$5,0),0),0)</f>
        <v>0</v>
      </c>
      <c r="K80" s="463">
        <f>IFERROR(VLOOKUP($C80,五险!$B:$Z,MATCH("医疗(8.7%)",五险!$B$5:$Z$5,0),0),0)</f>
        <v>0</v>
      </c>
      <c r="L80" s="463">
        <f>IFERROR(VLOOKUP($C80,五险!$B:$Z,MATCH("工伤(1.2%)",五险!$B$5:$Z$5,0),0),0)</f>
        <v>0</v>
      </c>
      <c r="M80" s="463">
        <f>_xlfn.XLOOKUP($C80,公积金!$B:$B,公积金!$K:$K,0)</f>
        <v>0</v>
      </c>
      <c r="N80" s="462">
        <f ca="1" t="shared" si="38"/>
        <v>0</v>
      </c>
      <c r="O80" s="466"/>
      <c r="P80" s="436"/>
      <c r="Q80" s="451"/>
      <c r="R80" s="451"/>
      <c r="S80" s="451"/>
      <c r="T80" s="451"/>
      <c r="U80" s="451"/>
      <c r="V80" s="451"/>
      <c r="W80" s="451"/>
      <c r="X80" s="451"/>
      <c r="Y80" s="451"/>
      <c r="Z80" s="452"/>
      <c r="AA80" s="462" t="str">
        <f>_xlfn.XLOOKUP(C80,'[9]7月工资'!$C:$C,'[9]7月工资'!$C:$C)</f>
        <v>付雄</v>
      </c>
    </row>
    <row r="81" customFormat="1" customHeight="1" spans="1:27">
      <c r="A81" s="462">
        <f>IF(C81="","",COUNTA($C$3:C81))</f>
        <v>79</v>
      </c>
      <c r="B81" s="462" t="s">
        <v>62</v>
      </c>
      <c r="C81" s="462" t="s">
        <v>151</v>
      </c>
      <c r="D81" s="463" t="str">
        <f ca="1" t="shared" si="37"/>
        <v>保洁员</v>
      </c>
      <c r="E81" s="463" t="s">
        <v>22</v>
      </c>
      <c r="F81" s="463" t="s">
        <v>28</v>
      </c>
      <c r="G81" s="464" t="str">
        <f ca="1" t="array" ref="G81">IFERROR(LOOKUP(1,0/COUNTIF(INDIRECT({"荣昌工资表科室人员","荣昌工资表研发人员","荣昌工资表销售人员","荣昌工资表一线员工","荣昌工资表小时工","劳务公司工资表小时工","劳务公司工资表同工同酬"}&amp;"!$C:$C"),$C81)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1" s="463">
        <f ca="1" t="shared" si="39"/>
        <v>3593.31</v>
      </c>
      <c r="I81" s="463">
        <f>IFERROR(VLOOKUP($C81,五险!$B:$Z,MATCH("养老(16%)",五险!$B$5:$Z$5,0),0),0)</f>
        <v>0</v>
      </c>
      <c r="J81" s="463">
        <f>IFERROR(VLOOKUP($C81,五险!$B:$Z,MATCH("失业(0.7%)",五险!$B$5:$Z$5,0),0),0)</f>
        <v>0</v>
      </c>
      <c r="K81" s="463">
        <f>IFERROR(VLOOKUP($C81,五险!$B:$Z,MATCH("医疗(8.7%)",五险!$B$5:$Z$5,0),0),0)</f>
        <v>0</v>
      </c>
      <c r="L81" s="463">
        <f>IFERROR(VLOOKUP($C81,五险!$B:$Z,MATCH("工伤(1.2%)",五险!$B$5:$Z$5,0),0),0)</f>
        <v>100</v>
      </c>
      <c r="M81" s="463">
        <f>_xlfn.XLOOKUP($C81,公积金!$B:$B,公积金!$K:$K,0)</f>
        <v>0</v>
      </c>
      <c r="N81" s="462">
        <f ca="1" t="shared" si="38"/>
        <v>3693.31</v>
      </c>
      <c r="O81" s="466"/>
      <c r="P81" s="436"/>
      <c r="Q81" s="451"/>
      <c r="R81" s="451"/>
      <c r="S81" s="451"/>
      <c r="T81" s="451"/>
      <c r="U81" s="451"/>
      <c r="V81" s="451"/>
      <c r="W81" s="451"/>
      <c r="X81" s="451"/>
      <c r="Y81" s="451"/>
      <c r="Z81" s="452"/>
      <c r="AA81" s="462" t="str">
        <f>_xlfn.XLOOKUP(C81,'[9]7月工资'!$C:$C,'[9]7月工资'!$C:$C)</f>
        <v>黄清梅</v>
      </c>
    </row>
    <row r="82" customFormat="1" customHeight="1" spans="1:27">
      <c r="A82" s="462">
        <f>IF(C82="","",COUNTA($C$3:C82))</f>
        <v>80</v>
      </c>
      <c r="B82" s="462" t="s">
        <v>62</v>
      </c>
      <c r="C82" s="462" t="s">
        <v>152</v>
      </c>
      <c r="D82" s="463" t="str">
        <f ca="1" t="shared" si="37"/>
        <v>总装前排</v>
      </c>
      <c r="E82" s="463" t="s">
        <v>19</v>
      </c>
      <c r="F82" s="463" t="s">
        <v>28</v>
      </c>
      <c r="G82" s="464" t="str">
        <f ca="1" t="array" ref="G82">IFERROR(LOOKUP(1,0/COUNTIF(INDIRECT({"荣昌工资表科室人员","荣昌工资表研发人员","荣昌工资表销售人员","荣昌工资表一线员工","荣昌工资表小时工","劳务公司工资表小时工","劳务公司工资表同工同酬"}&amp;"!$C:$C"),$C82)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2" s="463">
        <f ca="1" t="shared" si="39"/>
        <v>3795.02</v>
      </c>
      <c r="I82" s="463">
        <f>IFERROR(VLOOKUP($C82,五险!$B:$Z,MATCH("养老(16%)",五险!$B$5:$Z$5,0),0),0)</f>
        <v>689.28</v>
      </c>
      <c r="J82" s="463">
        <f>IFERROR(VLOOKUP($C82,五险!$B:$Z,MATCH("失业(0.7%)",五险!$B$5:$Z$5,0),0),0)</f>
        <v>30.16</v>
      </c>
      <c r="K82" s="463">
        <f>IFERROR(VLOOKUP($C82,五险!$B:$Z,MATCH("医疗(8.7%)",五险!$B$5:$Z$5,0),0),0)</f>
        <v>352.61</v>
      </c>
      <c r="L82" s="463">
        <f>IFERROR(VLOOKUP($C82,五险!$B:$Z,MATCH("工伤(1.2%)",五险!$B$5:$Z$5,0),0),0)</f>
        <v>90.47</v>
      </c>
      <c r="M82" s="463">
        <f>_xlfn.XLOOKUP($C82,公积金!$B:$B,公积金!$K:$K,0)</f>
        <v>0</v>
      </c>
      <c r="N82" s="462">
        <f ca="1" t="shared" si="38"/>
        <v>4957.54</v>
      </c>
      <c r="O82" s="466"/>
      <c r="P82" s="436"/>
      <c r="Q82" s="451"/>
      <c r="R82" s="451"/>
      <c r="S82" s="451"/>
      <c r="T82" s="451"/>
      <c r="U82" s="451"/>
      <c r="V82" s="451"/>
      <c r="W82" s="451"/>
      <c r="X82" s="451"/>
      <c r="Y82" s="451"/>
      <c r="Z82" s="452"/>
      <c r="AA82" s="462" t="str">
        <f>_xlfn.XLOOKUP(C82,'[9]7月工资'!$C:$C,'[9]7月工资'!$C:$C)</f>
        <v>王锋卡</v>
      </c>
    </row>
    <row r="83" customFormat="1" customHeight="1" spans="1:27">
      <c r="A83" s="462">
        <f>IF(C83="","",COUNTA($C$3:C83))</f>
        <v>81</v>
      </c>
      <c r="B83" s="462" t="s">
        <v>62</v>
      </c>
      <c r="C83" s="462" t="s">
        <v>153</v>
      </c>
      <c r="D83" s="463">
        <f ca="1" t="shared" si="37"/>
        <v>0</v>
      </c>
      <c r="E83" s="463" t="s">
        <v>19</v>
      </c>
      <c r="F83" s="463" t="s">
        <v>28</v>
      </c>
      <c r="G83" s="464" t="str">
        <f ca="1" t="array" ref="G83">IFERROR(LOOKUP(1,0/COUNTIF(INDIRECT({"荣昌工资表科室人员","荣昌工资表研发人员","荣昌工资表销售人员","荣昌工资表一线员工","荣昌工资表小时工","劳务公司工资表小时工","劳务公司工资表同工同酬"}&amp;"!$C:$C"),$C83),{"荣昌工资表科室人员","荣昌工资表研发人员","荣昌工资表销售人员","荣昌工资表一线员工","荣昌工资表小时工","劳务公司工资表小时工","劳务公司工资表同工同酬"}),"")</f>
        <v/>
      </c>
      <c r="H83" s="463">
        <f ca="1" t="shared" si="39"/>
        <v>0</v>
      </c>
      <c r="I83" s="463">
        <f>IFERROR(VLOOKUP($C83,五险!$B:$Z,MATCH("养老(16%)",五险!$B$5:$Z$5,0),0),0)</f>
        <v>0</v>
      </c>
      <c r="J83" s="463">
        <f>IFERROR(VLOOKUP($C83,五险!$B:$Z,MATCH("失业(0.7%)",五险!$B$5:$Z$5,0),0),0)</f>
        <v>0</v>
      </c>
      <c r="K83" s="463">
        <f>IFERROR(VLOOKUP($C83,五险!$B:$Z,MATCH("医疗(8.7%)",五险!$B$5:$Z$5,0),0),0)</f>
        <v>0</v>
      </c>
      <c r="L83" s="463">
        <f>IFERROR(VLOOKUP($C83,五险!$B:$Z,MATCH("工伤(1.2%)",五险!$B$5:$Z$5,0),0),0)</f>
        <v>0</v>
      </c>
      <c r="M83" s="463">
        <f>_xlfn.XLOOKUP($C83,公积金!$B:$B,公积金!$K:$K,0)</f>
        <v>0</v>
      </c>
      <c r="N83" s="462">
        <f ca="1" t="shared" si="38"/>
        <v>0</v>
      </c>
      <c r="O83" s="466"/>
      <c r="P83" s="436"/>
      <c r="Q83" s="451"/>
      <c r="R83" s="451"/>
      <c r="S83" s="451"/>
      <c r="T83" s="451"/>
      <c r="U83" s="451"/>
      <c r="V83" s="451"/>
      <c r="W83" s="451"/>
      <c r="X83" s="451"/>
      <c r="Y83" s="451"/>
      <c r="Z83" s="452"/>
      <c r="AA83" s="462" t="str">
        <f>_xlfn.XLOOKUP(C83,'[9]7月工资'!$C:$C,'[9]7月工资'!$C:$C)</f>
        <v>曾李文</v>
      </c>
    </row>
    <row r="84" customFormat="1" customHeight="1" spans="1:27">
      <c r="A84" s="462">
        <f>IF(C84="","",COUNTA($C$3:C84))</f>
        <v>82</v>
      </c>
      <c r="B84" s="462" t="s">
        <v>62</v>
      </c>
      <c r="C84" s="462" t="s">
        <v>154</v>
      </c>
      <c r="D84" s="463" t="str">
        <f ca="1" t="shared" si="37"/>
        <v>库管</v>
      </c>
      <c r="E84" s="463" t="s">
        <v>22</v>
      </c>
      <c r="F84" s="463" t="s">
        <v>28</v>
      </c>
      <c r="G84" s="464" t="str">
        <f ca="1" t="array" ref="G84">IFERROR(LOOKUP(1,0/COUNTIF(INDIRECT({"荣昌工资表科室人员","荣昌工资表研发人员","荣昌工资表销售人员","荣昌工资表一线员工","荣昌工资表小时工","劳务公司工资表小时工","劳务公司工资表同工同酬"}&amp;"!$C:$C"),$C84)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4" s="463">
        <f ca="1" t="shared" si="39"/>
        <v>4979</v>
      </c>
      <c r="I84" s="463">
        <f>IFERROR(VLOOKUP($C84,五险!$B:$Z,MATCH("养老(16%)",五险!$B$5:$Z$5,0),0),0)</f>
        <v>689.28</v>
      </c>
      <c r="J84" s="463">
        <f>IFERROR(VLOOKUP($C84,五险!$B:$Z,MATCH("失业(0.7%)",五险!$B$5:$Z$5,0),0),0)</f>
        <v>30.16</v>
      </c>
      <c r="K84" s="463">
        <f>IFERROR(VLOOKUP($C84,五险!$B:$Z,MATCH("医疗(8.7%)",五险!$B$5:$Z$5,0),0),0)</f>
        <v>374.8</v>
      </c>
      <c r="L84" s="463">
        <f>IFERROR(VLOOKUP($C84,五险!$B:$Z,MATCH("工伤(1.2%)",五险!$B$5:$Z$5,0),0),0)</f>
        <v>51.7</v>
      </c>
      <c r="M84" s="463">
        <f>_xlfn.XLOOKUP($C84,公积金!$B:$B,公积金!$K:$K,0)</f>
        <v>0</v>
      </c>
      <c r="N84" s="462">
        <f ca="1" t="shared" si="38"/>
        <v>6124.94</v>
      </c>
      <c r="O84" s="466"/>
      <c r="P84" s="436"/>
      <c r="Q84" s="451"/>
      <c r="R84" s="451"/>
      <c r="S84" s="451"/>
      <c r="T84" s="451"/>
      <c r="U84" s="451"/>
      <c r="V84" s="451"/>
      <c r="W84" s="451"/>
      <c r="X84" s="451"/>
      <c r="Y84" s="451"/>
      <c r="Z84" s="452"/>
      <c r="AA84" s="462" t="str">
        <f>_xlfn.XLOOKUP(C84,'[9]7月工资'!$C:$C,'[9]7月工资'!$C:$C)</f>
        <v>邹彬彬</v>
      </c>
    </row>
    <row r="85" customFormat="1" customHeight="1" spans="1:27">
      <c r="A85" s="462">
        <f>IF(C85="","",COUNTA($C$3:C85))</f>
        <v>83</v>
      </c>
      <c r="B85" s="462" t="s">
        <v>62</v>
      </c>
      <c r="C85" s="462" t="s">
        <v>155</v>
      </c>
      <c r="D85" s="463"/>
      <c r="E85" s="463" t="s">
        <v>19</v>
      </c>
      <c r="F85" s="463" t="s">
        <v>28</v>
      </c>
      <c r="G85" s="464" t="str">
        <f ca="1" t="array" ref="G85">IFERROR(LOOKUP(1,0/COUNTIF(INDIRECT({"荣昌工资表科室人员","荣昌工资表研发人员","荣昌工资表销售人员","荣昌工资表一线员工","荣昌工资表小时工","劳务公司工资表小时工","劳务公司工资表同工同酬"}&amp;"!$C:$C"),$C85),{"荣昌工资表科室人员","荣昌工资表研发人员","荣昌工资表销售人员","荣昌工资表一线员工","荣昌工资表小时工","劳务公司工资表小时工","劳务公司工资表同工同酬"}),"")</f>
        <v>荣昌工资表一线员工</v>
      </c>
      <c r="H85" s="463">
        <f ca="1" t="shared" si="39"/>
        <v>2658.72</v>
      </c>
      <c r="I85" s="463">
        <f>IFERROR(VLOOKUP($C85,五险!$B:$Z,MATCH("养老(16%)",五险!$B$5:$Z$5,0),0),0)</f>
        <v>689.28</v>
      </c>
      <c r="J85" s="463">
        <f>IFERROR(VLOOKUP($C85,五险!$B:$Z,MATCH("失业(0.7%)",五险!$B$5:$Z$5,0),0),0)</f>
        <v>30.16</v>
      </c>
      <c r="K85" s="463">
        <f>IFERROR(VLOOKUP($C85,五险!$B:$Z,MATCH("医疗(8.7%)",五险!$B$5:$Z$5,0),0),0)</f>
        <v>374.8</v>
      </c>
      <c r="L85" s="463">
        <f>IFERROR(VLOOKUP($C85,五险!$B:$Z,MATCH("工伤(1.2%)",五险!$B$5:$Z$5,0),0),0)</f>
        <v>51.7</v>
      </c>
      <c r="M85" s="463">
        <f>_xlfn.XLOOKUP($C85,公积金!$B:$B,公积金!$K:$K,0)</f>
        <v>0</v>
      </c>
      <c r="N85" s="462">
        <f ca="1" t="shared" si="38"/>
        <v>3804.66</v>
      </c>
      <c r="O85" s="466"/>
      <c r="P85" s="436"/>
      <c r="Q85" s="451"/>
      <c r="R85" s="451"/>
      <c r="S85" s="451"/>
      <c r="T85" s="451"/>
      <c r="U85" s="451"/>
      <c r="V85" s="451"/>
      <c r="W85" s="451"/>
      <c r="X85" s="451"/>
      <c r="Y85" s="451"/>
      <c r="Z85" s="452"/>
      <c r="AA85" s="462" t="str">
        <f>_xlfn.XLOOKUP(C85,'[9]7月工资'!$C:$C,'[9]7月工资'!$C:$C)</f>
        <v>高万</v>
      </c>
    </row>
    <row r="86" customFormat="1" customHeight="1" spans="1:27">
      <c r="A86" s="462">
        <f>IF(C86="","",COUNTA($C$3:C86))</f>
        <v>84</v>
      </c>
      <c r="B86" s="462" t="s">
        <v>62</v>
      </c>
      <c r="C86" s="462" t="s">
        <v>156</v>
      </c>
      <c r="D86" s="463" t="s">
        <v>157</v>
      </c>
      <c r="E86" s="463" t="s">
        <v>22</v>
      </c>
      <c r="F86" s="463" t="s">
        <v>28</v>
      </c>
      <c r="G86" s="464" t="str">
        <f ca="1" t="array" ref="G86">IFERROR(LOOKUP(1,0/COUNTIF(INDIRECT({"荣昌工资表科室人员","荣昌工资表研发人员","荣昌工资表销售人员","荣昌工资表一线员工","荣昌工资表小时工","劳务公司工资表小时工","劳务公司工资表同工同酬"}&amp;"!$C:$C"),$C86),{"荣昌工资表科室人员","荣昌工资表研发人员","荣昌工资表销售人员","荣昌工资表一线员工","荣昌工资表小时工","劳务公司工资表小时工","劳务公司工资表同工同酬"}),"")</f>
        <v/>
      </c>
      <c r="H86" s="463">
        <f ca="1" t="shared" si="39"/>
        <v>0</v>
      </c>
      <c r="I86" s="463">
        <f>IFERROR(VLOOKUP($C86,五险!$B:$Z,MATCH("养老(16%)",五险!$B$5:$Z$5,0),0),0)</f>
        <v>0</v>
      </c>
      <c r="J86" s="463">
        <f>IFERROR(VLOOKUP($C86,五险!$B:$Z,MATCH("失业(0.7%)",五险!$B$5:$Z$5,0),0),0)</f>
        <v>0</v>
      </c>
      <c r="K86" s="463">
        <f>IFERROR(VLOOKUP($C86,五险!$B:$Z,MATCH("医疗(8.7%)",五险!$B$5:$Z$5,0),0),0)</f>
        <v>0</v>
      </c>
      <c r="L86" s="463">
        <f>IFERROR(VLOOKUP($C86,五险!$B:$Z,MATCH("工伤(1.2%)",五险!$B$5:$Z$5,0),0),0)</f>
        <v>0</v>
      </c>
      <c r="M86" s="463">
        <f>_xlfn.XLOOKUP($C86,公积金!$B:$B,公积金!$K:$K,0)</f>
        <v>0</v>
      </c>
      <c r="N86" s="462">
        <f ca="1" t="shared" si="38"/>
        <v>0</v>
      </c>
      <c r="O86" s="466"/>
      <c r="P86" s="436"/>
      <c r="Q86" s="451"/>
      <c r="R86" s="451"/>
      <c r="S86" s="451"/>
      <c r="T86" s="451"/>
      <c r="U86" s="451"/>
      <c r="V86" s="451"/>
      <c r="W86" s="451"/>
      <c r="X86" s="451"/>
      <c r="Y86" s="451"/>
      <c r="Z86" s="452"/>
      <c r="AA86" s="462" t="str">
        <f>_xlfn.XLOOKUP(C86,'[9]7月工资'!$C:$C,'[9]7月工资'!$C:$C)</f>
        <v>郭佳</v>
      </c>
    </row>
    <row r="87" customFormat="1" customHeight="1" spans="1:27">
      <c r="A87" s="462">
        <f>IF(C87="","",COUNTA($C$3:C87))</f>
        <v>85</v>
      </c>
      <c r="B87" s="462" t="s">
        <v>62</v>
      </c>
      <c r="C87" s="462" t="s">
        <v>158</v>
      </c>
      <c r="D87" s="463"/>
      <c r="E87" s="463" t="s">
        <v>21</v>
      </c>
      <c r="F87" s="463" t="s">
        <v>28</v>
      </c>
      <c r="G87" s="464" t="str">
        <f ca="1" t="array" ref="G87">IFERROR(LOOKUP(1,0/COUNTIF(INDIRECT({"荣昌工资表科室人员","荣昌工资表研发人员","荣昌工资表销售人员","荣昌工资表一线员工","荣昌工资表小时工","劳务公司工资表小时工","劳务公司工资表同工同酬"}&amp;"!$C:$C"),$C87),{"荣昌工资表科室人员","荣昌工资表研发人员","荣昌工资表销售人员","荣昌工资表一线员工","荣昌工资表小时工","劳务公司工资表小时工","劳务公司工资表同工同酬"}),"")</f>
        <v/>
      </c>
      <c r="H87" s="463">
        <f ca="1" t="shared" si="39"/>
        <v>0</v>
      </c>
      <c r="I87" s="463">
        <f>IFERROR(VLOOKUP($C87,五险!$B:$Z,MATCH("养老(16%)",五险!$B$5:$Z$5,0),0),0)</f>
        <v>0</v>
      </c>
      <c r="J87" s="463">
        <f>IFERROR(VLOOKUP($C87,五险!$B:$Z,MATCH("失业(0.7%)",五险!$B$5:$Z$5,0),0),0)</f>
        <v>0</v>
      </c>
      <c r="K87" s="463">
        <f>IFERROR(VLOOKUP($C87,五险!$B:$Z,MATCH("医疗(8.7%)",五险!$B$5:$Z$5,0),0),0)</f>
        <v>0</v>
      </c>
      <c r="L87" s="463">
        <f>IFERROR(VLOOKUP($C87,五险!$B:$Z,MATCH("工伤(1.2%)",五险!$B$5:$Z$5,0),0),0)</f>
        <v>0</v>
      </c>
      <c r="M87" s="463">
        <f>_xlfn.XLOOKUP($C87,公积金!$B:$B,公积金!$K:$K,0)</f>
        <v>0</v>
      </c>
      <c r="N87" s="462">
        <f ca="1" t="shared" si="38"/>
        <v>0</v>
      </c>
      <c r="O87" s="466"/>
      <c r="P87" s="436"/>
      <c r="Q87" s="451"/>
      <c r="R87" s="451"/>
      <c r="S87" s="451"/>
      <c r="T87" s="451"/>
      <c r="U87" s="451"/>
      <c r="V87" s="451"/>
      <c r="W87" s="451"/>
      <c r="X87" s="451"/>
      <c r="Y87" s="451"/>
      <c r="Z87" s="452"/>
      <c r="AA87" s="462" t="str">
        <f>_xlfn.XLOOKUP(C87,'[9]7月工资'!$C:$C,'[9]7月工资'!$C:$C)</f>
        <v>罗冰</v>
      </c>
    </row>
    <row r="88" customFormat="1" customHeight="1" spans="1:27">
      <c r="A88" s="462">
        <f>IF(C88="","",COUNTA($C$3:C88))</f>
        <v>86</v>
      </c>
      <c r="B88" s="462" t="s">
        <v>62</v>
      </c>
      <c r="C88" s="462" t="s">
        <v>159</v>
      </c>
      <c r="D88" s="463"/>
      <c r="E88" s="463" t="s">
        <v>21</v>
      </c>
      <c r="F88" s="463" t="s">
        <v>28</v>
      </c>
      <c r="G88" s="464" t="str">
        <f ca="1" t="array" ref="G88">IFERROR(LOOKUP(1,0/COUNTIF(INDIRECT({"荣昌工资表科室人员","荣昌工资表研发人员","荣昌工资表销售人员","荣昌工资表一线员工","荣昌工资表小时工","劳务公司工资表小时工","劳务公司工资表同工同酬"}&amp;"!$C:$C"),$C88),{"荣昌工资表科室人员","荣昌工资表研发人员","荣昌工资表销售人员","荣昌工资表一线员工","荣昌工资表小时工","劳务公司工资表小时工","劳务公司工资表同工同酬"}),"")</f>
        <v/>
      </c>
      <c r="H88" s="463">
        <f ca="1" t="shared" si="39"/>
        <v>0</v>
      </c>
      <c r="I88" s="463">
        <f>IFERROR(VLOOKUP($C88,五险!$B:$Z,MATCH("养老(16%)",五险!$B$5:$Z$5,0),0),0)</f>
        <v>0</v>
      </c>
      <c r="J88" s="463">
        <f>IFERROR(VLOOKUP($C88,五险!$B:$Z,MATCH("失业(0.7%)",五险!$B$5:$Z$5,0),0),0)</f>
        <v>0</v>
      </c>
      <c r="K88" s="463">
        <f>IFERROR(VLOOKUP($C88,五险!$B:$Z,MATCH("医疗(8.7%)",五险!$B$5:$Z$5,0),0),0)</f>
        <v>0</v>
      </c>
      <c r="L88" s="463">
        <f>IFERROR(VLOOKUP($C88,五险!$B:$Z,MATCH("工伤(1.2%)",五险!$B$5:$Z$5,0),0),0)</f>
        <v>0</v>
      </c>
      <c r="M88" s="463">
        <f>_xlfn.XLOOKUP($C88,公积金!$B:$B,公积金!$K:$K,0)</f>
        <v>0</v>
      </c>
      <c r="N88" s="462">
        <f ca="1" t="shared" si="38"/>
        <v>0</v>
      </c>
      <c r="O88" s="466"/>
      <c r="P88" s="436"/>
      <c r="Q88" s="451"/>
      <c r="R88" s="451"/>
      <c r="S88" s="451"/>
      <c r="T88" s="451"/>
      <c r="U88" s="451"/>
      <c r="V88" s="451"/>
      <c r="W88" s="451"/>
      <c r="X88" s="451"/>
      <c r="Y88" s="451"/>
      <c r="Z88" s="452"/>
      <c r="AA88" s="462" t="str">
        <f>_xlfn.XLOOKUP(C88,'[9]7月工资'!$C:$C,'[9]7月工资'!$C:$C)</f>
        <v>曾强</v>
      </c>
    </row>
    <row r="89" customFormat="1" customHeight="1" spans="1:27">
      <c r="A89" s="462">
        <f>IF(C89="","",COUNTA($C$3:C89))</f>
        <v>87</v>
      </c>
      <c r="B89" s="462" t="s">
        <v>160</v>
      </c>
      <c r="C89" s="462" t="s">
        <v>161</v>
      </c>
      <c r="D89" s="463"/>
      <c r="E89" s="463" t="s">
        <v>21</v>
      </c>
      <c r="F89" s="463">
        <f ca="1" t="shared" ref="F89:F134" si="40">IFERROR(VLOOKUP($C89,INDIRECT($G89&amp;"!C:Z"),MATCH("劳务公司",INDIRECT($G89&amp;"!C3:Z3"),0),0),0)</f>
        <v>0</v>
      </c>
      <c r="G89" s="464" t="str">
        <f ca="1" t="array" ref="G89">IFERROR(LOOKUP(1,0/COUNTIF(INDIRECT({"荣昌工资表科室人员","荣昌工资表研发人员","荣昌工资表销售人员","荣昌工资表一线员工","荣昌工资表小时工","劳务公司工资表小时工","劳务公司工资表同工同酬"}&amp;"!$C:$C"),$C89),{"荣昌工资表科室人员","荣昌工资表研发人员","荣昌工资表销售人员","荣昌工资表一线员工","荣昌工资表小时工","劳务公司工资表小时工","劳务公司工资表同工同酬"}),"")</f>
        <v/>
      </c>
      <c r="H89" s="463">
        <f ca="1" t="shared" si="39"/>
        <v>0</v>
      </c>
      <c r="I89" s="463">
        <f>IFERROR(VLOOKUP($C89,五险!$B:$Z,MATCH("养老(16%)",五险!$B$5:$Z$5,0),0),0)</f>
        <v>0</v>
      </c>
      <c r="J89" s="463">
        <f>IFERROR(VLOOKUP($C89,五险!$B:$Z,MATCH("失业(0.7%)",五险!$B$5:$Z$5,0),0),0)</f>
        <v>0</v>
      </c>
      <c r="K89" s="463">
        <f>IFERROR(VLOOKUP($C89,五险!$B:$Z,MATCH("医疗(8.7%)",五险!$B$5:$Z$5,0),0),0)</f>
        <v>0</v>
      </c>
      <c r="L89" s="463">
        <f>IFERROR(VLOOKUP($C89,五险!$B:$Z,MATCH("工伤(1.2%)",五险!$B$5:$Z$5,0),0),0)</f>
        <v>0</v>
      </c>
      <c r="M89" s="463">
        <f>_xlfn.XLOOKUP($C89,公积金!$B:$B,公积金!$K:$K,0)</f>
        <v>0</v>
      </c>
      <c r="N89" s="462">
        <f ca="1" t="shared" si="38"/>
        <v>0</v>
      </c>
      <c r="O89" s="466"/>
      <c r="P89" s="436"/>
      <c r="Q89" s="451"/>
      <c r="R89" s="451"/>
      <c r="S89" s="451"/>
      <c r="T89" s="451"/>
      <c r="U89" s="451"/>
      <c r="V89" s="451"/>
      <c r="W89" s="451"/>
      <c r="X89" s="451"/>
      <c r="Y89" s="451"/>
      <c r="Z89" s="452"/>
      <c r="AA89" s="462" t="str">
        <f>_xlfn.XLOOKUP(C89,'[9]7月工资'!$C:$C,'[9]7月工资'!$C:$C)</f>
        <v>罗熠鹏</v>
      </c>
    </row>
    <row r="90" customFormat="1" customHeight="1" spans="1:27">
      <c r="A90" s="462">
        <f>IF(C90="","",COUNTA($C$3:C90))</f>
        <v>88</v>
      </c>
      <c r="B90" s="462" t="s">
        <v>160</v>
      </c>
      <c r="C90" s="462" t="s">
        <v>162</v>
      </c>
      <c r="D90" s="463"/>
      <c r="E90" s="463" t="s">
        <v>21</v>
      </c>
      <c r="F90" s="463" t="str">
        <f ca="1" t="shared" si="40"/>
        <v>湖南诚展</v>
      </c>
      <c r="G90" s="464" t="str">
        <f ca="1" t="array" ref="G90">IFERROR(LOOKUP(1,0/COUNTIF(INDIRECT({"荣昌工资表科室人员","荣昌工资表研发人员","荣昌工资表销售人员","荣昌工资表一线员工","荣昌工资表小时工","劳务公司工资表小时工","劳务公司工资表同工同酬"}&amp;"!$C:$C"),$C90)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0" s="463">
        <f ca="1" t="shared" si="39"/>
        <v>257.18</v>
      </c>
      <c r="I90" s="463">
        <f>IFERROR(VLOOKUP($C90,五险!$B:$Z,MATCH("养老(16%)",五险!$B$5:$Z$5,0),0),0)</f>
        <v>0</v>
      </c>
      <c r="J90" s="463">
        <f>IFERROR(VLOOKUP($C90,五险!$B:$Z,MATCH("失业(0.7%)",五险!$B$5:$Z$5,0),0),0)</f>
        <v>0</v>
      </c>
      <c r="K90" s="463">
        <f>IFERROR(VLOOKUP($C90,五险!$B:$Z,MATCH("医疗(8.7%)",五险!$B$5:$Z$5,0),0),0)</f>
        <v>0</v>
      </c>
      <c r="L90" s="463">
        <f>IFERROR(VLOOKUP($C90,五险!$B:$Z,MATCH("工伤(1.2%)",五险!$B$5:$Z$5,0),0),0)</f>
        <v>0</v>
      </c>
      <c r="M90" s="463">
        <f>_xlfn.XLOOKUP($C90,公积金!$B:$B,公积金!$K:$K,0)</f>
        <v>0</v>
      </c>
      <c r="N90" s="462">
        <f ca="1" t="shared" si="38"/>
        <v>257.18</v>
      </c>
      <c r="O90" s="466"/>
      <c r="P90" s="436"/>
      <c r="Q90" s="451"/>
      <c r="R90" s="451"/>
      <c r="S90" s="451"/>
      <c r="T90" s="451"/>
      <c r="U90" s="451"/>
      <c r="V90" s="451"/>
      <c r="W90" s="451"/>
      <c r="X90" s="451"/>
      <c r="Y90" s="451"/>
      <c r="Z90" s="452"/>
      <c r="AA90" s="462" t="str">
        <f>_xlfn.XLOOKUP(C90,'[9]7月工资'!$C:$C,'[9]7月工资'!$C:$C)</f>
        <v>王明</v>
      </c>
    </row>
    <row r="91" customFormat="1" customHeight="1" spans="1:27">
      <c r="A91" s="462">
        <f>IF(C91="","",COUNTA($C$3:C91))</f>
        <v>89</v>
      </c>
      <c r="B91" s="462" t="s">
        <v>160</v>
      </c>
      <c r="C91" s="462" t="s">
        <v>163</v>
      </c>
      <c r="D91" s="463"/>
      <c r="E91" s="463" t="s">
        <v>21</v>
      </c>
      <c r="F91" s="463">
        <f ca="1" t="shared" si="40"/>
        <v>0</v>
      </c>
      <c r="G91" s="464" t="str">
        <f ca="1" t="array" ref="G91">IFERROR(LOOKUP(1,0/COUNTIF(INDIRECT({"荣昌工资表科室人员","荣昌工资表研发人员","荣昌工资表销售人员","荣昌工资表一线员工","荣昌工资表小时工","劳务公司工资表小时工","劳务公司工资表同工同酬"}&amp;"!$C:$C"),$C91),{"荣昌工资表科室人员","荣昌工资表研发人员","荣昌工资表销售人员","荣昌工资表一线员工","荣昌工资表小时工","劳务公司工资表小时工","劳务公司工资表同工同酬"}),"")</f>
        <v/>
      </c>
      <c r="H91" s="463">
        <f ca="1" t="shared" si="39"/>
        <v>0</v>
      </c>
      <c r="I91" s="463">
        <f>IFERROR(VLOOKUP($C91,五险!$B:$Z,MATCH("养老(16%)",五险!$B$5:$Z$5,0),0),0)</f>
        <v>0</v>
      </c>
      <c r="J91" s="463">
        <f>IFERROR(VLOOKUP($C91,五险!$B:$Z,MATCH("失业(0.7%)",五险!$B$5:$Z$5,0),0),0)</f>
        <v>0</v>
      </c>
      <c r="K91" s="463">
        <f>IFERROR(VLOOKUP($C91,五险!$B:$Z,MATCH("医疗(8.7%)",五险!$B$5:$Z$5,0),0),0)</f>
        <v>0</v>
      </c>
      <c r="L91" s="463">
        <f>IFERROR(VLOOKUP($C91,五险!$B:$Z,MATCH("工伤(1.2%)",五险!$B$5:$Z$5,0),0),0)</f>
        <v>0</v>
      </c>
      <c r="M91" s="463">
        <f>_xlfn.XLOOKUP($C91,公积金!$B:$B,公积金!$K:$K,0)</f>
        <v>0</v>
      </c>
      <c r="N91" s="462">
        <f ca="1" t="shared" si="38"/>
        <v>0</v>
      </c>
      <c r="O91" s="466"/>
      <c r="P91" s="436"/>
      <c r="Q91" s="451"/>
      <c r="R91" s="451"/>
      <c r="S91" s="451"/>
      <c r="T91" s="451"/>
      <c r="U91" s="451"/>
      <c r="V91" s="451"/>
      <c r="W91" s="451"/>
      <c r="X91" s="451"/>
      <c r="Y91" s="451"/>
      <c r="Z91" s="452"/>
      <c r="AA91" s="462" t="str">
        <f>_xlfn.XLOOKUP(C91,'[9]7月工资'!$C:$C,'[9]7月工资'!$C:$C)</f>
        <v>陈元庆</v>
      </c>
    </row>
    <row r="92" customFormat="1" customHeight="1" spans="1:27">
      <c r="A92" s="462">
        <f>IF(C92="","",COUNTA($C$3:C92))</f>
        <v>90</v>
      </c>
      <c r="B92" s="462" t="s">
        <v>160</v>
      </c>
      <c r="C92" s="462" t="s">
        <v>164</v>
      </c>
      <c r="D92" s="463"/>
      <c r="E92" s="463" t="s">
        <v>21</v>
      </c>
      <c r="F92" s="463" t="str">
        <f ca="1" t="shared" si="40"/>
        <v>湘潭思泉</v>
      </c>
      <c r="G92" s="464" t="str">
        <f ca="1" t="array" ref="G92">IFERROR(LOOKUP(1,0/COUNTIF(INDIRECT({"荣昌工资表科室人员","荣昌工资表研发人员","荣昌工资表销售人员","荣昌工资表一线员工","荣昌工资表小时工","劳务公司工资表小时工","劳务公司工资表同工同酬"}&amp;"!$C:$C"),$C92)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2" s="463">
        <f ca="1" t="shared" si="39"/>
        <v>7181.53</v>
      </c>
      <c r="I92" s="463">
        <f>IFERROR(VLOOKUP($C92,五险!$B:$Z,MATCH("养老(16%)",五险!$B$5:$Z$5,0),0),0)</f>
        <v>689.3</v>
      </c>
      <c r="J92" s="463">
        <f>IFERROR(VLOOKUP($C92,五险!$B:$Z,MATCH("失业(0.7%)",五险!$B$5:$Z$5,0),0),0)</f>
        <v>30.16</v>
      </c>
      <c r="K92" s="463">
        <f>IFERROR(VLOOKUP($C92,五险!$B:$Z,MATCH("医疗(8.7%)",五险!$B$5:$Z$5,0),0),0)</f>
        <v>374.8</v>
      </c>
      <c r="L92" s="463">
        <f>IFERROR(VLOOKUP($C92,五险!$B:$Z,MATCH("工伤(1.2%)",五险!$B$5:$Z$5,0),0),0)</f>
        <v>51.7</v>
      </c>
      <c r="M92" s="463">
        <f>_xlfn.XLOOKUP($C92,公积金!$B:$B,公积金!$K:$K,0)</f>
        <v>0</v>
      </c>
      <c r="N92" s="462">
        <f ca="1" t="shared" si="38"/>
        <v>8327.49</v>
      </c>
      <c r="O92" s="466"/>
      <c r="P92" s="436"/>
      <c r="Q92" s="451"/>
      <c r="R92" s="451"/>
      <c r="S92" s="451"/>
      <c r="T92" s="451"/>
      <c r="U92" s="451"/>
      <c r="V92" s="451"/>
      <c r="W92" s="451"/>
      <c r="X92" s="451"/>
      <c r="Y92" s="451"/>
      <c r="Z92" s="452"/>
      <c r="AA92" s="462" t="str">
        <f>_xlfn.XLOOKUP(C92,'[9]7月工资'!$C:$C,'[9]7月工资'!$C:$C)</f>
        <v>马凤</v>
      </c>
    </row>
    <row r="93" customFormat="1" customHeight="1" spans="1:27">
      <c r="A93" s="462">
        <f>IF(C93="","",COUNTA($C$3:C93))</f>
        <v>91</v>
      </c>
      <c r="B93" s="462" t="s">
        <v>160</v>
      </c>
      <c r="C93" s="462" t="s">
        <v>165</v>
      </c>
      <c r="D93" s="463"/>
      <c r="E93" s="463" t="s">
        <v>21</v>
      </c>
      <c r="F93" s="463">
        <f ca="1" t="shared" si="40"/>
        <v>0</v>
      </c>
      <c r="G93" s="464" t="str">
        <f ca="1" t="array" ref="G93">IFERROR(LOOKUP(1,0/COUNTIF(INDIRECT({"荣昌工资表科室人员","荣昌工资表研发人员","荣昌工资表销售人员","荣昌工资表一线员工","荣昌工资表小时工","劳务公司工资表小时工","劳务公司工资表同工同酬"}&amp;"!$C:$C"),$C93),{"荣昌工资表科室人员","荣昌工资表研发人员","荣昌工资表销售人员","荣昌工资表一线员工","荣昌工资表小时工","劳务公司工资表小时工","劳务公司工资表同工同酬"}),"")</f>
        <v/>
      </c>
      <c r="H93" s="463">
        <f ca="1" t="shared" si="39"/>
        <v>0</v>
      </c>
      <c r="I93" s="463">
        <f>IFERROR(VLOOKUP($C93,五险!$B:$Z,MATCH("养老(16%)",五险!$B$5:$Z$5,0),0),0)</f>
        <v>0</v>
      </c>
      <c r="J93" s="463">
        <f>IFERROR(VLOOKUP($C93,五险!$B:$Z,MATCH("失业(0.7%)",五险!$B$5:$Z$5,0),0),0)</f>
        <v>0</v>
      </c>
      <c r="K93" s="463">
        <f>IFERROR(VLOOKUP($C93,五险!$B:$Z,MATCH("医疗(8.7%)",五险!$B$5:$Z$5,0),0),0)</f>
        <v>0</v>
      </c>
      <c r="L93" s="463">
        <f>IFERROR(VLOOKUP($C93,五险!$B:$Z,MATCH("工伤(1.2%)",五险!$B$5:$Z$5,0),0),0)</f>
        <v>0</v>
      </c>
      <c r="M93" s="463">
        <f>_xlfn.XLOOKUP($C93,公积金!$B:$B,公积金!$K:$K,0)</f>
        <v>0</v>
      </c>
      <c r="N93" s="462">
        <f ca="1" t="shared" si="38"/>
        <v>0</v>
      </c>
      <c r="O93" s="466"/>
      <c r="P93" s="436"/>
      <c r="Q93" s="451"/>
      <c r="R93" s="451"/>
      <c r="S93" s="451"/>
      <c r="T93" s="451"/>
      <c r="U93" s="451"/>
      <c r="V93" s="451"/>
      <c r="W93" s="451"/>
      <c r="X93" s="451"/>
      <c r="Y93" s="451"/>
      <c r="Z93" s="452"/>
      <c r="AA93" s="462" t="str">
        <f>_xlfn.XLOOKUP(C93,'[9]7月工资'!$C:$C,'[9]7月工资'!$C:$C)</f>
        <v>袁建平</v>
      </c>
    </row>
    <row r="94" customFormat="1" customHeight="1" spans="1:27">
      <c r="A94" s="462">
        <f>IF(C94="","",COUNTA($C$3:C94))</f>
        <v>92</v>
      </c>
      <c r="B94" s="462" t="s">
        <v>160</v>
      </c>
      <c r="C94" s="462" t="s">
        <v>166</v>
      </c>
      <c r="D94" s="463"/>
      <c r="E94" s="463" t="s">
        <v>21</v>
      </c>
      <c r="F94" s="463" t="str">
        <f ca="1" t="shared" si="40"/>
        <v>德顺</v>
      </c>
      <c r="G94" s="464" t="str">
        <f ca="1" t="array" ref="G94">IFERROR(LOOKUP(1,0/COUNTIF(INDIRECT({"荣昌工资表科室人员","荣昌工资表研发人员","荣昌工资表销售人员","荣昌工资表一线员工","荣昌工资表小时工","劳务公司工资表小时工","劳务公司工资表同工同酬"}&amp;"!$C:$C"),$C94)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94" s="463">
        <f ca="1" t="shared" si="39"/>
        <v>5913.86</v>
      </c>
      <c r="I94" s="463">
        <f>IFERROR(VLOOKUP($C94,五险!$B:$Z,MATCH("养老(16%)",五险!$B$5:$Z$5,0),0),0)</f>
        <v>689.28</v>
      </c>
      <c r="J94" s="463">
        <f>IFERROR(VLOOKUP($C94,五险!$B:$Z,MATCH("失业(0.7%)",五险!$B$5:$Z$5,0),0),0)</f>
        <v>30.16</v>
      </c>
      <c r="K94" s="463">
        <f>IFERROR(VLOOKUP($C94,五险!$B:$Z,MATCH("医疗(8.7%)",五险!$B$5:$Z$5,0),0),0)</f>
        <v>350.35</v>
      </c>
      <c r="L94" s="463">
        <f>IFERROR(VLOOKUP($C94,五险!$B:$Z,MATCH("工伤(1.2%)",五险!$B$5:$Z$5,0),0),0)</f>
        <v>60.31</v>
      </c>
      <c r="M94" s="463">
        <f>_xlfn.XLOOKUP($C94,公积金!$B:$B,公积金!$K:$K,0)</f>
        <v>0</v>
      </c>
      <c r="N94" s="462">
        <f ca="1" t="shared" si="38"/>
        <v>7043.96</v>
      </c>
      <c r="O94" s="466"/>
      <c r="P94" s="436"/>
      <c r="Q94" s="451"/>
      <c r="R94" s="451"/>
      <c r="S94" s="451"/>
      <c r="T94" s="451"/>
      <c r="U94" s="451"/>
      <c r="V94" s="451"/>
      <c r="W94" s="451"/>
      <c r="X94" s="451"/>
      <c r="Y94" s="451"/>
      <c r="Z94" s="452"/>
      <c r="AA94" s="462" t="str">
        <f>_xlfn.XLOOKUP(C94,'[9]7月工资'!$C:$C,'[9]7月工资'!$C:$C)</f>
        <v>袁珊珊</v>
      </c>
    </row>
    <row r="95" customFormat="1" customHeight="1" spans="1:27">
      <c r="A95" s="462">
        <f>IF(C95="","",COUNTA($C$3:C95))</f>
        <v>93</v>
      </c>
      <c r="B95" s="462" t="s">
        <v>160</v>
      </c>
      <c r="C95" s="462" t="s">
        <v>167</v>
      </c>
      <c r="D95" s="463"/>
      <c r="E95" s="463" t="s">
        <v>21</v>
      </c>
      <c r="F95" s="463">
        <f ca="1" t="shared" si="40"/>
        <v>0</v>
      </c>
      <c r="G95" s="464" t="str">
        <f ca="1" t="array" ref="G95">IFERROR(LOOKUP(1,0/COUNTIF(INDIRECT({"荣昌工资表科室人员","荣昌工资表研发人员","荣昌工资表销售人员","荣昌工资表一线员工","荣昌工资表小时工","劳务公司工资表小时工","劳务公司工资表同工同酬"}&amp;"!$C:$C"),$C95),{"荣昌工资表科室人员","荣昌工资表研发人员","荣昌工资表销售人员","荣昌工资表一线员工","荣昌工资表小时工","劳务公司工资表小时工","劳务公司工资表同工同酬"}),"")</f>
        <v/>
      </c>
      <c r="H95" s="463">
        <f ca="1" t="shared" si="39"/>
        <v>0</v>
      </c>
      <c r="I95" s="463">
        <f>IFERROR(VLOOKUP($C95,五险!$B:$Z,MATCH("养老(16%)",五险!$B$5:$Z$5,0),0),0)</f>
        <v>0</v>
      </c>
      <c r="J95" s="463">
        <f>IFERROR(VLOOKUP($C95,五险!$B:$Z,MATCH("失业(0.7%)",五险!$B$5:$Z$5,0),0),0)</f>
        <v>0</v>
      </c>
      <c r="K95" s="463">
        <f>IFERROR(VLOOKUP($C95,五险!$B:$Z,MATCH("医疗(8.7%)",五险!$B$5:$Z$5,0),0),0)</f>
        <v>0</v>
      </c>
      <c r="L95" s="463">
        <f>IFERROR(VLOOKUP($C95,五险!$B:$Z,MATCH("工伤(1.2%)",五险!$B$5:$Z$5,0),0),0)</f>
        <v>0</v>
      </c>
      <c r="M95" s="463">
        <f>_xlfn.XLOOKUP($C95,公积金!$B:$B,公积金!$K:$K,0)</f>
        <v>0</v>
      </c>
      <c r="N95" s="462">
        <f ca="1" t="shared" si="38"/>
        <v>0</v>
      </c>
      <c r="O95" s="466"/>
      <c r="P95" s="436"/>
      <c r="Q95" s="451"/>
      <c r="R95" s="451"/>
      <c r="S95" s="451"/>
      <c r="T95" s="451"/>
      <c r="U95" s="451"/>
      <c r="V95" s="451"/>
      <c r="W95" s="451"/>
      <c r="X95" s="451"/>
      <c r="Y95" s="451"/>
      <c r="Z95" s="452"/>
      <c r="AA95" s="462" t="str">
        <f>_xlfn.XLOOKUP(C95,'[9]7月工资'!$C:$C,'[9]7月工资'!$C:$C)</f>
        <v>罗铁</v>
      </c>
    </row>
    <row r="96" customFormat="1" customHeight="1" spans="1:27">
      <c r="A96" s="462">
        <f>IF(C96="","",COUNTA($C$3:C96))</f>
        <v>94</v>
      </c>
      <c r="B96" s="462" t="s">
        <v>160</v>
      </c>
      <c r="C96" s="462" t="s">
        <v>168</v>
      </c>
      <c r="D96" s="463"/>
      <c r="E96" s="463" t="s">
        <v>21</v>
      </c>
      <c r="F96" s="463">
        <f ca="1" t="shared" si="40"/>
        <v>0</v>
      </c>
      <c r="G96" s="464" t="str">
        <f ca="1" t="array" ref="G96">IFERROR(LOOKUP(1,0/COUNTIF(INDIRECT({"荣昌工资表科室人员","荣昌工资表研发人员","荣昌工资表销售人员","荣昌工资表一线员工","荣昌工资表小时工","劳务公司工资表小时工","劳务公司工资表同工同酬"}&amp;"!$C:$C"),$C96),{"荣昌工资表科室人员","荣昌工资表研发人员","荣昌工资表销售人员","荣昌工资表一线员工","荣昌工资表小时工","劳务公司工资表小时工","劳务公司工资表同工同酬"}),"")</f>
        <v/>
      </c>
      <c r="H96" s="463">
        <f ca="1" t="shared" si="39"/>
        <v>0</v>
      </c>
      <c r="I96" s="463">
        <f>IFERROR(VLOOKUP($C96,五险!$B:$Z,MATCH("养老(16%)",五险!$B$5:$Z$5,0),0),0)</f>
        <v>0</v>
      </c>
      <c r="J96" s="463">
        <f>IFERROR(VLOOKUP($C96,五险!$B:$Z,MATCH("失业(0.7%)",五险!$B$5:$Z$5,0),0),0)</f>
        <v>0</v>
      </c>
      <c r="K96" s="463">
        <f>IFERROR(VLOOKUP($C96,五险!$B:$Z,MATCH("医疗(8.7%)",五险!$B$5:$Z$5,0),0),0)</f>
        <v>0</v>
      </c>
      <c r="L96" s="463">
        <f>IFERROR(VLOOKUP($C96,五险!$B:$Z,MATCH("工伤(1.2%)",五险!$B$5:$Z$5,0),0),0)</f>
        <v>0</v>
      </c>
      <c r="M96" s="463">
        <f>_xlfn.XLOOKUP($C96,公积金!$B:$B,公积金!$K:$K,0)</f>
        <v>0</v>
      </c>
      <c r="N96" s="462">
        <f ca="1" t="shared" si="38"/>
        <v>0</v>
      </c>
      <c r="O96" s="466"/>
      <c r="P96" s="436"/>
      <c r="Q96" s="451"/>
      <c r="R96" s="451"/>
      <c r="S96" s="451"/>
      <c r="T96" s="451"/>
      <c r="U96" s="451"/>
      <c r="V96" s="451"/>
      <c r="W96" s="451"/>
      <c r="X96" s="451"/>
      <c r="Y96" s="451"/>
      <c r="Z96" s="452"/>
      <c r="AA96" s="462" t="str">
        <f>_xlfn.XLOOKUP(C96,'[9]7月工资'!$C:$C,'[9]7月工资'!$C:$C)</f>
        <v>彭洪准</v>
      </c>
    </row>
    <row r="97" customFormat="1" customHeight="1" spans="1:27">
      <c r="A97" s="462">
        <f>IF(C97="","",COUNTA($C$3:C97))</f>
        <v>95</v>
      </c>
      <c r="B97" s="462" t="s">
        <v>160</v>
      </c>
      <c r="C97" s="462" t="s">
        <v>169</v>
      </c>
      <c r="D97" s="463"/>
      <c r="E97" s="463" t="s">
        <v>21</v>
      </c>
      <c r="F97" s="463">
        <f ca="1" t="shared" si="40"/>
        <v>0</v>
      </c>
      <c r="G97" s="464" t="str">
        <f ca="1" t="array" ref="G97">IFERROR(LOOKUP(1,0/COUNTIF(INDIRECT({"荣昌工资表科室人员","荣昌工资表研发人员","荣昌工资表销售人员","荣昌工资表一线员工","荣昌工资表小时工","劳务公司工资表小时工","劳务公司工资表同工同酬"}&amp;"!$C:$C"),$C97),{"荣昌工资表科室人员","荣昌工资表研发人员","荣昌工资表销售人员","荣昌工资表一线员工","荣昌工资表小时工","劳务公司工资表小时工","劳务公司工资表同工同酬"}),"")</f>
        <v/>
      </c>
      <c r="H97" s="463">
        <f ca="1" t="shared" si="39"/>
        <v>0</v>
      </c>
      <c r="I97" s="463">
        <f>IFERROR(VLOOKUP($C97,五险!$B:$Z,MATCH("养老(16%)",五险!$B$5:$Z$5,0),0),0)</f>
        <v>0</v>
      </c>
      <c r="J97" s="463">
        <f>IFERROR(VLOOKUP($C97,五险!$B:$Z,MATCH("失业(0.7%)",五险!$B$5:$Z$5,0),0),0)</f>
        <v>0</v>
      </c>
      <c r="K97" s="463">
        <f>IFERROR(VLOOKUP($C97,五险!$B:$Z,MATCH("医疗(8.7%)",五险!$B$5:$Z$5,0),0),0)</f>
        <v>0</v>
      </c>
      <c r="L97" s="463">
        <f>IFERROR(VLOOKUP($C97,五险!$B:$Z,MATCH("工伤(1.2%)",五险!$B$5:$Z$5,0),0),0)</f>
        <v>0</v>
      </c>
      <c r="M97" s="463">
        <f>_xlfn.XLOOKUP($C97,公积金!$B:$B,公积金!$K:$K,0)</f>
        <v>0</v>
      </c>
      <c r="N97" s="462">
        <f ca="1" t="shared" si="38"/>
        <v>0</v>
      </c>
      <c r="O97" s="466"/>
      <c r="P97" s="436"/>
      <c r="Q97" s="451"/>
      <c r="R97" s="451"/>
      <c r="S97" s="451"/>
      <c r="T97" s="451"/>
      <c r="U97" s="451"/>
      <c r="V97" s="451"/>
      <c r="W97" s="451"/>
      <c r="X97" s="451"/>
      <c r="Y97" s="451"/>
      <c r="Z97" s="452"/>
      <c r="AA97" s="462" t="str">
        <f>_xlfn.XLOOKUP(C97,'[9]7月工资'!$C:$C,'[9]7月工资'!$C:$C)</f>
        <v>刘军玲</v>
      </c>
    </row>
    <row r="98" customFormat="1" customHeight="1" spans="1:27">
      <c r="A98" s="462">
        <f>IF(C98="","",COUNTA($C$3:C98))</f>
        <v>96</v>
      </c>
      <c r="B98" s="462" t="s">
        <v>160</v>
      </c>
      <c r="C98" s="462" t="s">
        <v>170</v>
      </c>
      <c r="D98" s="463"/>
      <c r="E98" s="463" t="s">
        <v>21</v>
      </c>
      <c r="F98" s="463">
        <f ca="1" t="shared" si="40"/>
        <v>0</v>
      </c>
      <c r="G98" s="464" t="str">
        <f ca="1" t="array" ref="G98">IFERROR(LOOKUP(1,0/COUNTIF(INDIRECT({"荣昌工资表科室人员","荣昌工资表研发人员","荣昌工资表销售人员","荣昌工资表一线员工","荣昌工资表小时工","劳务公司工资表小时工","劳务公司工资表同工同酬"}&amp;"!$C:$C"),$C98),{"荣昌工资表科室人员","荣昌工资表研发人员","荣昌工资表销售人员","荣昌工资表一线员工","荣昌工资表小时工","劳务公司工资表小时工","劳务公司工资表同工同酬"}),"")</f>
        <v/>
      </c>
      <c r="H98" s="463">
        <f ca="1" t="shared" si="39"/>
        <v>0</v>
      </c>
      <c r="I98" s="463">
        <f>IFERROR(VLOOKUP($C98,五险!$B:$Z,MATCH("养老(16%)",五险!$B$5:$Z$5,0),0),0)</f>
        <v>0</v>
      </c>
      <c r="J98" s="463">
        <f>IFERROR(VLOOKUP($C98,五险!$B:$Z,MATCH("失业(0.7%)",五险!$B$5:$Z$5,0),0),0)</f>
        <v>0</v>
      </c>
      <c r="K98" s="463">
        <f>IFERROR(VLOOKUP($C98,五险!$B:$Z,MATCH("医疗(8.7%)",五险!$B$5:$Z$5,0),0),0)</f>
        <v>0</v>
      </c>
      <c r="L98" s="463">
        <f>IFERROR(VLOOKUP($C98,五险!$B:$Z,MATCH("工伤(1.2%)",五险!$B$5:$Z$5,0),0),0)</f>
        <v>0</v>
      </c>
      <c r="M98" s="463">
        <f>_xlfn.XLOOKUP($C98,公积金!$B:$B,公积金!$K:$K,0)</f>
        <v>0</v>
      </c>
      <c r="N98" s="462">
        <f ca="1" t="shared" si="38"/>
        <v>0</v>
      </c>
      <c r="O98" s="466"/>
      <c r="P98" s="436"/>
      <c r="Q98" s="451"/>
      <c r="R98" s="451"/>
      <c r="S98" s="451"/>
      <c r="T98" s="451"/>
      <c r="U98" s="451"/>
      <c r="V98" s="451"/>
      <c r="W98" s="451"/>
      <c r="X98" s="451"/>
      <c r="Y98" s="451"/>
      <c r="Z98" s="452"/>
      <c r="AA98" s="462" t="str">
        <f>_xlfn.XLOOKUP(C98,'[9]7月工资'!$C:$C,'[9]7月工资'!$C:$C)</f>
        <v>何杰</v>
      </c>
    </row>
    <row r="99" customFormat="1" customHeight="1" spans="1:27">
      <c r="A99" s="462">
        <f>IF(C99="","",COUNTA($C$3:C99))</f>
        <v>97</v>
      </c>
      <c r="B99" s="462" t="s">
        <v>160</v>
      </c>
      <c r="C99" s="462" t="s">
        <v>171</v>
      </c>
      <c r="D99" s="463"/>
      <c r="E99" s="463" t="s">
        <v>21</v>
      </c>
      <c r="F99" s="463">
        <f ca="1" t="shared" si="40"/>
        <v>0</v>
      </c>
      <c r="G99" s="464" t="str">
        <f ca="1" t="array" ref="G99">IFERROR(LOOKUP(1,0/COUNTIF(INDIRECT({"荣昌工资表科室人员","荣昌工资表研发人员","荣昌工资表销售人员","荣昌工资表一线员工","荣昌工资表小时工","劳务公司工资表小时工","劳务公司工资表同工同酬"}&amp;"!$C:$C"),$C99),{"荣昌工资表科室人员","荣昌工资表研发人员","荣昌工资表销售人员","荣昌工资表一线员工","荣昌工资表小时工","劳务公司工资表小时工","劳务公司工资表同工同酬"}),"")</f>
        <v/>
      </c>
      <c r="H99" s="463">
        <f ca="1" t="shared" si="39"/>
        <v>0</v>
      </c>
      <c r="I99" s="463">
        <f>IFERROR(VLOOKUP($C99,五险!$B:$Z,MATCH("养老(16%)",五险!$B$5:$Z$5,0),0),0)</f>
        <v>0</v>
      </c>
      <c r="J99" s="463">
        <f>IFERROR(VLOOKUP($C99,五险!$B:$Z,MATCH("失业(0.7%)",五险!$B$5:$Z$5,0),0),0)</f>
        <v>0</v>
      </c>
      <c r="K99" s="463">
        <f>IFERROR(VLOOKUP($C99,五险!$B:$Z,MATCH("医疗(8.7%)",五险!$B$5:$Z$5,0),0),0)</f>
        <v>0</v>
      </c>
      <c r="L99" s="463">
        <f>IFERROR(VLOOKUP($C99,五险!$B:$Z,MATCH("工伤(1.2%)",五险!$B$5:$Z$5,0),0),0)</f>
        <v>0</v>
      </c>
      <c r="M99" s="463">
        <f>_xlfn.XLOOKUP($C99,公积金!$B:$B,公积金!$K:$K,0)</f>
        <v>0</v>
      </c>
      <c r="N99" s="462">
        <f ca="1" t="shared" si="38"/>
        <v>0</v>
      </c>
      <c r="O99" s="466"/>
      <c r="P99" s="436"/>
      <c r="Q99" s="451"/>
      <c r="R99" s="451"/>
      <c r="S99" s="451"/>
      <c r="T99" s="451"/>
      <c r="U99" s="451"/>
      <c r="V99" s="451"/>
      <c r="W99" s="451"/>
      <c r="X99" s="451"/>
      <c r="Y99" s="451"/>
      <c r="Z99" s="452"/>
      <c r="AA99" s="462" t="str">
        <f>_xlfn.XLOOKUP(C99,'[9]7月工资'!$C:$C,'[9]7月工资'!$C:$C)</f>
        <v>张超锋</v>
      </c>
    </row>
    <row r="100" customFormat="1" customHeight="1" spans="1:27">
      <c r="A100" s="462">
        <f>IF(C100="","",COUNTA($C$3:C100))</f>
        <v>98</v>
      </c>
      <c r="B100" s="462" t="s">
        <v>160</v>
      </c>
      <c r="C100" s="462" t="s">
        <v>172</v>
      </c>
      <c r="D100" s="463" t="s">
        <v>173</v>
      </c>
      <c r="E100" s="463" t="s">
        <v>22</v>
      </c>
      <c r="F100" s="463">
        <f ca="1" t="shared" si="40"/>
        <v>0</v>
      </c>
      <c r="G100" s="464" t="str">
        <f ca="1" t="array" ref="G100">IFERROR(LOOKUP(1,0/COUNTIF(INDIRECT({"荣昌工资表科室人员","荣昌工资表研发人员","荣昌工资表销售人员","荣昌工资表一线员工","荣昌工资表小时工","劳务公司工资表小时工","劳务公司工资表同工同酬"}&amp;"!$C:$C"),$C100),{"荣昌工资表科室人员","荣昌工资表研发人员","荣昌工资表销售人员","荣昌工资表一线员工","荣昌工资表小时工","劳务公司工资表小时工","劳务公司工资表同工同酬"}),"")</f>
        <v/>
      </c>
      <c r="H100" s="463">
        <f ca="1" t="shared" si="39"/>
        <v>0</v>
      </c>
      <c r="I100" s="463">
        <f>IFERROR(VLOOKUP($C100,五险!$B:$Z,MATCH("养老(16%)",五险!$B$5:$Z$5,0),0),0)</f>
        <v>0</v>
      </c>
      <c r="J100" s="463">
        <f>IFERROR(VLOOKUP($C100,五险!$B:$Z,MATCH("失业(0.7%)",五险!$B$5:$Z$5,0),0),0)</f>
        <v>0</v>
      </c>
      <c r="K100" s="463">
        <f>IFERROR(VLOOKUP($C100,五险!$B:$Z,MATCH("医疗(8.7%)",五险!$B$5:$Z$5,0),0),0)</f>
        <v>0</v>
      </c>
      <c r="L100" s="463">
        <f>IFERROR(VLOOKUP($C100,五险!$B:$Z,MATCH("工伤(1.2%)",五险!$B$5:$Z$5,0),0),0)</f>
        <v>0</v>
      </c>
      <c r="M100" s="463">
        <f>_xlfn.XLOOKUP($C100,公积金!$B:$B,公积金!$K:$K,0)</f>
        <v>0</v>
      </c>
      <c r="N100" s="462">
        <f ca="1" t="shared" si="38"/>
        <v>0</v>
      </c>
      <c r="O100" s="466"/>
      <c r="P100" s="436"/>
      <c r="Q100" s="451"/>
      <c r="R100" s="451"/>
      <c r="S100" s="451"/>
      <c r="T100" s="451"/>
      <c r="U100" s="451"/>
      <c r="V100" s="451"/>
      <c r="W100" s="451"/>
      <c r="X100" s="451"/>
      <c r="Y100" s="451"/>
      <c r="Z100" s="452"/>
      <c r="AA100" s="462" t="str">
        <f>_xlfn.XLOOKUP(C100,'[9]7月工资'!$C:$C,'[9]7月工资'!$C:$C)</f>
        <v>殷耀华</v>
      </c>
    </row>
    <row r="101" customFormat="1" customHeight="1" spans="1:27">
      <c r="A101" s="462">
        <f>IF(C101="","",COUNTA($C$3:C101))</f>
        <v>99</v>
      </c>
      <c r="B101" s="462" t="s">
        <v>160</v>
      </c>
      <c r="C101" s="462" t="s">
        <v>174</v>
      </c>
      <c r="D101" s="463" t="s">
        <v>157</v>
      </c>
      <c r="E101" s="463" t="s">
        <v>22</v>
      </c>
      <c r="F101" s="463">
        <f ca="1" t="shared" si="40"/>
        <v>0</v>
      </c>
      <c r="G101" s="464" t="str">
        <f ca="1" t="array" ref="G101">IFERROR(LOOKUP(1,0/COUNTIF(INDIRECT({"荣昌工资表科室人员","荣昌工资表研发人员","荣昌工资表销售人员","荣昌工资表一线员工","荣昌工资表小时工","劳务公司工资表小时工","劳务公司工资表同工同酬"}&amp;"!$C:$C"),$C101),{"荣昌工资表科室人员","荣昌工资表研发人员","荣昌工资表销售人员","荣昌工资表一线员工","荣昌工资表小时工","劳务公司工资表小时工","劳务公司工资表同工同酬"}),"")</f>
        <v/>
      </c>
      <c r="H101" s="463">
        <f ca="1" t="shared" si="39"/>
        <v>0</v>
      </c>
      <c r="I101" s="463">
        <f>IFERROR(VLOOKUP($C101,五险!$B:$Z,MATCH("养老(16%)",五险!$B$5:$Z$5,0),0),0)</f>
        <v>0</v>
      </c>
      <c r="J101" s="463">
        <f>IFERROR(VLOOKUP($C101,五险!$B:$Z,MATCH("失业(0.7%)",五险!$B$5:$Z$5,0),0),0)</f>
        <v>0</v>
      </c>
      <c r="K101" s="463">
        <f>IFERROR(VLOOKUP($C101,五险!$B:$Z,MATCH("医疗(8.7%)",五险!$B$5:$Z$5,0),0),0)</f>
        <v>0</v>
      </c>
      <c r="L101" s="463">
        <f>IFERROR(VLOOKUP($C101,五险!$B:$Z,MATCH("工伤(1.2%)",五险!$B$5:$Z$5,0),0),0)</f>
        <v>0</v>
      </c>
      <c r="M101" s="463">
        <f>_xlfn.XLOOKUP($C101,公积金!$B:$B,公积金!$K:$K,0)</f>
        <v>0</v>
      </c>
      <c r="N101" s="462">
        <f ca="1" t="shared" si="38"/>
        <v>0</v>
      </c>
      <c r="O101" s="466"/>
      <c r="P101" s="436"/>
      <c r="Q101" s="451"/>
      <c r="R101" s="451"/>
      <c r="S101" s="451"/>
      <c r="T101" s="451"/>
      <c r="U101" s="451"/>
      <c r="V101" s="451"/>
      <c r="W101" s="451"/>
      <c r="X101" s="451"/>
      <c r="Y101" s="451"/>
      <c r="Z101" s="452"/>
      <c r="AA101" s="462" t="str">
        <f>_xlfn.XLOOKUP(C101,'[9]7月工资'!$C:$C,'[9]7月工资'!$C:$C)</f>
        <v>李春华</v>
      </c>
    </row>
    <row r="102" customFormat="1" customHeight="1" spans="1:27">
      <c r="A102" s="462">
        <f>IF(C102="","",COUNTA($C$3:C102))</f>
        <v>100</v>
      </c>
      <c r="B102" s="462" t="s">
        <v>160</v>
      </c>
      <c r="C102" s="462" t="s">
        <v>175</v>
      </c>
      <c r="D102" s="463" t="s">
        <v>176</v>
      </c>
      <c r="E102" s="463" t="s">
        <v>21</v>
      </c>
      <c r="F102" s="463" t="str">
        <f ca="1" t="shared" si="40"/>
        <v>湖南诚展</v>
      </c>
      <c r="G102" s="464" t="str">
        <f ca="1" t="array" ref="G102">IFERROR(LOOKUP(1,0/COUNTIF(INDIRECT({"荣昌工资表科室人员","荣昌工资表研发人员","荣昌工资表销售人员","荣昌工资表一线员工","荣昌工资表小时工","劳务公司工资表小时工","劳务公司工资表同工同酬"}&amp;"!$C:$C"),$C102)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2" s="463">
        <f ca="1" t="shared" si="39"/>
        <v>5864.57</v>
      </c>
      <c r="I102" s="463">
        <f>IFERROR(VLOOKUP($C102,五险!$B:$Z,MATCH("养老(16%)",五险!$B$5:$Z$5,0),0),0)</f>
        <v>689.28</v>
      </c>
      <c r="J102" s="463">
        <f>IFERROR(VLOOKUP($C102,五险!$B:$Z,MATCH("失业(0.7%)",五险!$B$5:$Z$5,0),0),0)</f>
        <v>30.16</v>
      </c>
      <c r="K102" s="463">
        <f>IFERROR(VLOOKUP($C102,五险!$B:$Z,MATCH("医疗(8.7%)",五险!$B$5:$Z$5,0),0),0)</f>
        <v>350.35</v>
      </c>
      <c r="L102" s="463">
        <f>IFERROR(VLOOKUP($C102,五险!$B:$Z,MATCH("工伤(1.2%)",五险!$B$5:$Z$5,0),0),0)</f>
        <v>90.47</v>
      </c>
      <c r="M102" s="463">
        <f>_xlfn.XLOOKUP($C102,公积金!$B:$B,公积金!$K:$K,0)</f>
        <v>0</v>
      </c>
      <c r="N102" s="462">
        <f ca="1" t="shared" si="38"/>
        <v>7024.83</v>
      </c>
      <c r="O102" s="466"/>
      <c r="P102" s="436"/>
      <c r="Q102" s="451"/>
      <c r="R102" s="451"/>
      <c r="S102" s="451"/>
      <c r="T102" s="451"/>
      <c r="U102" s="451"/>
      <c r="V102" s="451"/>
      <c r="W102" s="451"/>
      <c r="X102" s="451"/>
      <c r="Y102" s="451"/>
      <c r="Z102" s="452"/>
      <c r="AA102" s="462" t="str">
        <f>_xlfn.XLOOKUP(C102,'[9]7月工资'!$C:$C,'[9]7月工资'!$C:$C)</f>
        <v>史双宇</v>
      </c>
    </row>
    <row r="103" customFormat="1" customHeight="1" spans="1:27">
      <c r="A103" s="462">
        <f>IF(C103="","",COUNTA($C$3:C103))</f>
        <v>101</v>
      </c>
      <c r="B103" s="462" t="s">
        <v>160</v>
      </c>
      <c r="C103" s="462" t="s">
        <v>177</v>
      </c>
      <c r="D103" s="463" t="s">
        <v>176</v>
      </c>
      <c r="E103" s="463" t="s">
        <v>21</v>
      </c>
      <c r="F103" s="463" t="str">
        <f ca="1" t="shared" si="40"/>
        <v>湖南诚展</v>
      </c>
      <c r="G103" s="464" t="str">
        <f ca="1" t="array" ref="G103">IFERROR(LOOKUP(1,0/COUNTIF(INDIRECT({"荣昌工资表科室人员","荣昌工资表研发人员","荣昌工资表销售人员","荣昌工资表一线员工","荣昌工资表小时工","劳务公司工资表小时工","劳务公司工资表同工同酬"}&amp;"!$C:$C"),$C103)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3" s="463">
        <f ca="1" t="shared" si="39"/>
        <v>6373.61</v>
      </c>
      <c r="I103" s="463">
        <f>IFERROR(VLOOKUP($C103,五险!$B:$Z,MATCH("养老(16%)",五险!$B$5:$Z$5,0),0),0)</f>
        <v>689.28</v>
      </c>
      <c r="J103" s="463">
        <f>IFERROR(VLOOKUP($C103,五险!$B:$Z,MATCH("失业(0.7%)",五险!$B$5:$Z$5,0),0),0)</f>
        <v>30.16</v>
      </c>
      <c r="K103" s="463">
        <f>IFERROR(VLOOKUP($C103,五险!$B:$Z,MATCH("医疗(8.7%)",五险!$B$5:$Z$5,0),0),0)</f>
        <v>350.35</v>
      </c>
      <c r="L103" s="463">
        <f>IFERROR(VLOOKUP($C103,五险!$B:$Z,MATCH("工伤(1.2%)",五险!$B$5:$Z$5,0),0),0)</f>
        <v>90.47</v>
      </c>
      <c r="M103" s="463">
        <f>_xlfn.XLOOKUP($C103,公积金!$B:$B,公积金!$K:$K,0)</f>
        <v>0</v>
      </c>
      <c r="N103" s="462">
        <f ca="1" t="shared" si="38"/>
        <v>7533.87</v>
      </c>
      <c r="O103" s="466"/>
      <c r="P103" s="436"/>
      <c r="Q103" s="451"/>
      <c r="R103" s="451"/>
      <c r="S103" s="451"/>
      <c r="T103" s="451"/>
      <c r="U103" s="451"/>
      <c r="V103" s="451"/>
      <c r="W103" s="451"/>
      <c r="X103" s="451"/>
      <c r="Y103" s="451"/>
      <c r="Z103" s="452"/>
      <c r="AA103" s="462" t="str">
        <f>_xlfn.XLOOKUP(C103,'[9]7月工资'!$C:$C,'[9]7月工资'!$C:$C)</f>
        <v>谢桂华</v>
      </c>
    </row>
    <row r="104" customFormat="1" customHeight="1" spans="1:27">
      <c r="A104" s="462">
        <f>IF(C104="","",COUNTA($C$3:C104))</f>
        <v>102</v>
      </c>
      <c r="B104" s="462" t="s">
        <v>160</v>
      </c>
      <c r="C104" s="462" t="s">
        <v>178</v>
      </c>
      <c r="D104" s="463" t="s">
        <v>176</v>
      </c>
      <c r="E104" s="463" t="s">
        <v>21</v>
      </c>
      <c r="F104" s="463">
        <f ca="1" t="shared" si="40"/>
        <v>0</v>
      </c>
      <c r="G104" s="464" t="str">
        <f ca="1" t="array" ref="G104">IFERROR(LOOKUP(1,0/COUNTIF(INDIRECT({"荣昌工资表科室人员","荣昌工资表研发人员","荣昌工资表销售人员","荣昌工资表一线员工","荣昌工资表小时工","劳务公司工资表小时工","劳务公司工资表同工同酬"}&amp;"!$C:$C"),$C104),{"荣昌工资表科室人员","荣昌工资表研发人员","荣昌工资表销售人员","荣昌工资表一线员工","荣昌工资表小时工","劳务公司工资表小时工","劳务公司工资表同工同酬"}),"")</f>
        <v/>
      </c>
      <c r="H104" s="463">
        <f ca="1" t="shared" si="39"/>
        <v>0</v>
      </c>
      <c r="I104" s="463">
        <f>IFERROR(VLOOKUP($C104,五险!$B:$Z,MATCH("养老(16%)",五险!$B$5:$Z$5,0),0),0)</f>
        <v>0</v>
      </c>
      <c r="J104" s="463">
        <f>IFERROR(VLOOKUP($C104,五险!$B:$Z,MATCH("失业(0.7%)",五险!$B$5:$Z$5,0),0),0)</f>
        <v>0</v>
      </c>
      <c r="K104" s="463">
        <f>IFERROR(VLOOKUP($C104,五险!$B:$Z,MATCH("医疗(8.7%)",五险!$B$5:$Z$5,0),0),0)</f>
        <v>0</v>
      </c>
      <c r="L104" s="463">
        <f>IFERROR(VLOOKUP($C104,五险!$B:$Z,MATCH("工伤(1.2%)",五险!$B$5:$Z$5,0),0),0)</f>
        <v>0</v>
      </c>
      <c r="M104" s="463">
        <f>_xlfn.XLOOKUP($C104,公积金!$B:$B,公积金!$K:$K,0)</f>
        <v>0</v>
      </c>
      <c r="N104" s="462">
        <f ca="1" t="shared" si="38"/>
        <v>0</v>
      </c>
      <c r="O104" s="466"/>
      <c r="P104" s="436"/>
      <c r="Q104" s="451"/>
      <c r="R104" s="451"/>
      <c r="S104" s="451"/>
      <c r="T104" s="451"/>
      <c r="U104" s="451"/>
      <c r="V104" s="451"/>
      <c r="W104" s="451"/>
      <c r="X104" s="451"/>
      <c r="Y104" s="451"/>
      <c r="Z104" s="452"/>
      <c r="AA104" s="462" t="str">
        <f>_xlfn.XLOOKUP(C104,'[9]7月工资'!$C:$C,'[9]7月工资'!$C:$C)</f>
        <v>董婧雯</v>
      </c>
    </row>
    <row r="105" customFormat="1" customHeight="1" spans="1:27">
      <c r="A105" s="462">
        <f>IF(C105="","",COUNTA($C$3:C105))</f>
        <v>103</v>
      </c>
      <c r="B105" s="462" t="s">
        <v>160</v>
      </c>
      <c r="C105" s="462" t="s">
        <v>179</v>
      </c>
      <c r="D105" s="463" t="s">
        <v>176</v>
      </c>
      <c r="E105" s="463" t="s">
        <v>21</v>
      </c>
      <c r="F105" s="463" t="str">
        <f ca="1" t="shared" si="40"/>
        <v>湖南诚展</v>
      </c>
      <c r="G105" s="464" t="str">
        <f ca="1" t="array" ref="G105">IFERROR(LOOKUP(1,0/COUNTIF(INDIRECT({"荣昌工资表科室人员","荣昌工资表研发人员","荣昌工资表销售人员","荣昌工资表一线员工","荣昌工资表小时工","劳务公司工资表小时工","劳务公司工资表同工同酬"}&amp;"!$C:$C"),$C105)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5" s="463">
        <f ca="1" t="shared" si="39"/>
        <v>6916.08</v>
      </c>
      <c r="I105" s="463">
        <f>IFERROR(VLOOKUP($C105,五险!$B:$Z,MATCH("养老(16%)",五险!$B$5:$Z$5,0),0),0)</f>
        <v>689.28</v>
      </c>
      <c r="J105" s="463">
        <f>IFERROR(VLOOKUP($C105,五险!$B:$Z,MATCH("失业(0.7%)",五险!$B$5:$Z$5,0),0),0)</f>
        <v>30.16</v>
      </c>
      <c r="K105" s="463">
        <f>IFERROR(VLOOKUP($C105,五险!$B:$Z,MATCH("医疗(8.7%)",五险!$B$5:$Z$5,0),0),0)</f>
        <v>350.35</v>
      </c>
      <c r="L105" s="463">
        <f>IFERROR(VLOOKUP($C105,五险!$B:$Z,MATCH("工伤(1.2%)",五险!$B$5:$Z$5,0),0),0)</f>
        <v>90.47</v>
      </c>
      <c r="M105" s="463">
        <f>_xlfn.XLOOKUP($C105,公积金!$B:$B,公积金!$K:$K,0)</f>
        <v>0</v>
      </c>
      <c r="N105" s="462">
        <f ca="1" t="shared" si="38"/>
        <v>8076.34</v>
      </c>
      <c r="O105" s="466"/>
      <c r="P105" s="436"/>
      <c r="Q105" s="451"/>
      <c r="R105" s="451"/>
      <c r="S105" s="451"/>
      <c r="T105" s="451"/>
      <c r="U105" s="451"/>
      <c r="V105" s="451"/>
      <c r="W105" s="451"/>
      <c r="X105" s="451"/>
      <c r="Y105" s="451"/>
      <c r="Z105" s="452"/>
      <c r="AA105" s="462" t="str">
        <f>_xlfn.XLOOKUP(C105,'[9]7月工资'!$C:$C,'[9]7月工资'!$C:$C)</f>
        <v>张忠宝</v>
      </c>
    </row>
    <row r="106" customFormat="1" customHeight="1" spans="1:27">
      <c r="A106" s="462">
        <f>IF(C106="","",COUNTA($C$3:C106))</f>
        <v>104</v>
      </c>
      <c r="B106" s="462" t="s">
        <v>160</v>
      </c>
      <c r="C106" s="462" t="s">
        <v>180</v>
      </c>
      <c r="D106" s="463" t="s">
        <v>176</v>
      </c>
      <c r="E106" s="463" t="s">
        <v>21</v>
      </c>
      <c r="F106" s="463" t="str">
        <f ca="1" t="shared" si="40"/>
        <v>湘潭思泉</v>
      </c>
      <c r="G106" s="464" t="str">
        <f ca="1" t="array" ref="G106">IFERROR(LOOKUP(1,0/COUNTIF(INDIRECT({"荣昌工资表科室人员","荣昌工资表研发人员","荣昌工资表销售人员","荣昌工资表一线员工","荣昌工资表小时工","劳务公司工资表小时工","劳务公司工资表同工同酬"}&amp;"!$C:$C"),$C106)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6" s="463">
        <f ca="1" t="shared" si="39"/>
        <v>6749.78</v>
      </c>
      <c r="I106" s="463">
        <f>IFERROR(VLOOKUP($C106,五险!$B:$Z,MATCH("养老(16%)",五险!$B$5:$Z$5,0),0),0)</f>
        <v>689.3</v>
      </c>
      <c r="J106" s="463">
        <f>IFERROR(VLOOKUP($C106,五险!$B:$Z,MATCH("失业(0.7%)",五险!$B$5:$Z$5,0),0),0)</f>
        <v>30.16</v>
      </c>
      <c r="K106" s="463">
        <f>IFERROR(VLOOKUP($C106,五险!$B:$Z,MATCH("医疗(8.7%)",五险!$B$5:$Z$5,0),0),0)</f>
        <v>374.8</v>
      </c>
      <c r="L106" s="463">
        <f>IFERROR(VLOOKUP($C106,五险!$B:$Z,MATCH("工伤(1.2%)",五险!$B$5:$Z$5,0),0),0)</f>
        <v>51.7</v>
      </c>
      <c r="M106" s="463">
        <f>_xlfn.XLOOKUP($C106,公积金!$B:$B,公积金!$K:$K,0)</f>
        <v>0</v>
      </c>
      <c r="N106" s="462">
        <f ca="1" t="shared" si="38"/>
        <v>7895.74</v>
      </c>
      <c r="O106" s="466"/>
      <c r="P106" s="436"/>
      <c r="Q106" s="451"/>
      <c r="R106" s="451"/>
      <c r="S106" s="451"/>
      <c r="T106" s="451"/>
      <c r="U106" s="451"/>
      <c r="V106" s="451"/>
      <c r="W106" s="451"/>
      <c r="X106" s="451"/>
      <c r="Y106" s="451"/>
      <c r="Z106" s="452"/>
      <c r="AA106" s="462" t="str">
        <f>_xlfn.XLOOKUP(C106,'[9]7月工资'!$C:$C,'[9]7月工资'!$C:$C)</f>
        <v>刘湘宇</v>
      </c>
    </row>
    <row r="107" customFormat="1" customHeight="1" spans="1:27">
      <c r="A107" s="462">
        <f>IF(C107="","",COUNTA($C$3:C107))</f>
        <v>105</v>
      </c>
      <c r="B107" s="462" t="s">
        <v>160</v>
      </c>
      <c r="C107" s="462" t="s">
        <v>181</v>
      </c>
      <c r="D107" s="463" t="s">
        <v>176</v>
      </c>
      <c r="E107" s="463" t="s">
        <v>21</v>
      </c>
      <c r="F107" s="463" t="str">
        <f ca="1" t="shared" si="40"/>
        <v>湖南诚展</v>
      </c>
      <c r="G107" s="464" t="str">
        <f ca="1" t="array" ref="G107">IFERROR(LOOKUP(1,0/COUNTIF(INDIRECT({"荣昌工资表科室人员","荣昌工资表研发人员","荣昌工资表销售人员","荣昌工资表一线员工","荣昌工资表小时工","劳务公司工资表小时工","劳务公司工资表同工同酬"}&amp;"!$C:$C"),$C107)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7" s="463">
        <f ca="1" t="shared" si="39"/>
        <v>3940.69</v>
      </c>
      <c r="I107" s="463">
        <f>IFERROR(VLOOKUP($C107,五险!$B:$Z,MATCH("养老(16%)",五险!$B$5:$Z$5,0),0),0)</f>
        <v>689.28</v>
      </c>
      <c r="J107" s="463">
        <f>IFERROR(VLOOKUP($C107,五险!$B:$Z,MATCH("失业(0.7%)",五险!$B$5:$Z$5,0),0),0)</f>
        <v>30.16</v>
      </c>
      <c r="K107" s="463">
        <f>IFERROR(VLOOKUP($C107,五险!$B:$Z,MATCH("医疗(8.7%)",五险!$B$5:$Z$5,0),0),0)</f>
        <v>350.35</v>
      </c>
      <c r="L107" s="463">
        <f>IFERROR(VLOOKUP($C107,五险!$B:$Z,MATCH("工伤(1.2%)",五险!$B$5:$Z$5,0),0),0)</f>
        <v>90.47</v>
      </c>
      <c r="M107" s="463">
        <f>_xlfn.XLOOKUP($C107,公积金!$B:$B,公积金!$K:$K,0)</f>
        <v>0</v>
      </c>
      <c r="N107" s="462">
        <f ca="1" t="shared" si="38"/>
        <v>5100.95</v>
      </c>
      <c r="O107" s="466"/>
      <c r="P107" s="436"/>
      <c r="Q107" s="451"/>
      <c r="R107" s="451"/>
      <c r="S107" s="451"/>
      <c r="T107" s="451"/>
      <c r="U107" s="451"/>
      <c r="V107" s="451"/>
      <c r="W107" s="451"/>
      <c r="X107" s="451"/>
      <c r="Y107" s="451"/>
      <c r="Z107" s="452"/>
      <c r="AA107" s="462" t="str">
        <f>_xlfn.XLOOKUP(C107,'[9]7月工资'!$C:$C,'[9]7月工资'!$C:$C)</f>
        <v>李力争</v>
      </c>
    </row>
    <row r="108" customFormat="1" customHeight="1" spans="1:27">
      <c r="A108" s="462">
        <f>IF(C108="","",COUNTA($C$3:C108))</f>
        <v>106</v>
      </c>
      <c r="B108" s="462" t="s">
        <v>160</v>
      </c>
      <c r="C108" s="462" t="s">
        <v>182</v>
      </c>
      <c r="D108" s="463" t="s">
        <v>176</v>
      </c>
      <c r="E108" s="463" t="s">
        <v>21</v>
      </c>
      <c r="F108" s="463" t="str">
        <f ca="1" t="shared" si="40"/>
        <v>湖南诚展</v>
      </c>
      <c r="G108" s="464" t="str">
        <f ca="1" t="array" ref="G108">IFERROR(LOOKUP(1,0/COUNTIF(INDIRECT({"荣昌工资表科室人员","荣昌工资表研发人员","荣昌工资表销售人员","荣昌工资表一线员工","荣昌工资表小时工","劳务公司工资表小时工","劳务公司工资表同工同酬"}&amp;"!$C:$C"),$C108)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08" s="463">
        <f ca="1" t="shared" si="39"/>
        <v>7542.25</v>
      </c>
      <c r="I108" s="463">
        <f>IFERROR(VLOOKUP($C108,五险!$B:$Z,MATCH("养老(16%)",五险!$B$5:$Z$5,0),0),0)</f>
        <v>689.28</v>
      </c>
      <c r="J108" s="463">
        <f>IFERROR(VLOOKUP($C108,五险!$B:$Z,MATCH("失业(0.7%)",五险!$B$5:$Z$5,0),0),0)</f>
        <v>30.16</v>
      </c>
      <c r="K108" s="463">
        <f>IFERROR(VLOOKUP($C108,五险!$B:$Z,MATCH("医疗(8.7%)",五险!$B$5:$Z$5,0),0),0)</f>
        <v>350.35</v>
      </c>
      <c r="L108" s="463">
        <f>IFERROR(VLOOKUP($C108,五险!$B:$Z,MATCH("工伤(1.2%)",五险!$B$5:$Z$5,0),0),0)</f>
        <v>90.47</v>
      </c>
      <c r="M108" s="463">
        <f>_xlfn.XLOOKUP($C108,公积金!$B:$B,公积金!$K:$K,0)</f>
        <v>0</v>
      </c>
      <c r="N108" s="462">
        <f ca="1" t="shared" si="38"/>
        <v>8702.51</v>
      </c>
      <c r="O108" s="466"/>
      <c r="P108" s="436"/>
      <c r="Q108" s="451"/>
      <c r="R108" s="451"/>
      <c r="S108" s="451"/>
      <c r="T108" s="451"/>
      <c r="U108" s="451"/>
      <c r="V108" s="451"/>
      <c r="W108" s="451"/>
      <c r="X108" s="451"/>
      <c r="Y108" s="451"/>
      <c r="Z108" s="452"/>
      <c r="AA108" s="462" t="str">
        <f>_xlfn.XLOOKUP(C108,'[9]7月工资'!$C:$C,'[9]7月工资'!$C:$C)</f>
        <v>唐亮</v>
      </c>
    </row>
    <row r="109" customFormat="1" customHeight="1" spans="1:27">
      <c r="A109" s="462">
        <f>IF(C109="","",COUNTA($C$3:C109))</f>
        <v>107</v>
      </c>
      <c r="B109" s="462" t="s">
        <v>160</v>
      </c>
      <c r="C109" s="462" t="s">
        <v>183</v>
      </c>
      <c r="D109" s="463" t="s">
        <v>176</v>
      </c>
      <c r="E109" s="463" t="s">
        <v>21</v>
      </c>
      <c r="F109" s="463">
        <f ca="1" t="shared" si="40"/>
        <v>0</v>
      </c>
      <c r="G109" s="464" t="str">
        <f ca="1" t="array" ref="G109">IFERROR(LOOKUP(1,0/COUNTIF(INDIRECT({"荣昌工资表科室人员","荣昌工资表研发人员","荣昌工资表销售人员","荣昌工资表一线员工","荣昌工资表小时工","劳务公司工资表小时工","劳务公司工资表同工同酬"}&amp;"!$C:$C"),$C109),{"荣昌工资表科室人员","荣昌工资表研发人员","荣昌工资表销售人员","荣昌工资表一线员工","荣昌工资表小时工","劳务公司工资表小时工","劳务公司工资表同工同酬"}),"")</f>
        <v/>
      </c>
      <c r="H109" s="463">
        <f ca="1" t="shared" si="39"/>
        <v>0</v>
      </c>
      <c r="I109" s="463">
        <f>IFERROR(VLOOKUP($C109,五险!$B:$Z,MATCH("养老(16%)",五险!$B$5:$Z$5,0),0),0)</f>
        <v>0</v>
      </c>
      <c r="J109" s="463">
        <f>IFERROR(VLOOKUP($C109,五险!$B:$Z,MATCH("失业(0.7%)",五险!$B$5:$Z$5,0),0),0)</f>
        <v>0</v>
      </c>
      <c r="K109" s="463">
        <f>IFERROR(VLOOKUP($C109,五险!$B:$Z,MATCH("医疗(8.7%)",五险!$B$5:$Z$5,0),0),0)</f>
        <v>0</v>
      </c>
      <c r="L109" s="463">
        <f>IFERROR(VLOOKUP($C109,五险!$B:$Z,MATCH("工伤(1.2%)",五险!$B$5:$Z$5,0),0),0)</f>
        <v>0</v>
      </c>
      <c r="M109" s="463">
        <f>_xlfn.XLOOKUP($C109,公积金!$B:$B,公积金!$K:$K,0)</f>
        <v>0</v>
      </c>
      <c r="N109" s="462">
        <f ca="1" t="shared" si="38"/>
        <v>0</v>
      </c>
      <c r="O109" s="466"/>
      <c r="P109" s="436"/>
      <c r="Q109" s="451"/>
      <c r="R109" s="451"/>
      <c r="S109" s="451"/>
      <c r="T109" s="451"/>
      <c r="U109" s="451"/>
      <c r="V109" s="451"/>
      <c r="W109" s="451"/>
      <c r="X109" s="451"/>
      <c r="Y109" s="451"/>
      <c r="Z109" s="452"/>
      <c r="AA109" s="462" t="str">
        <f>_xlfn.XLOOKUP(C109,'[9]7月工资'!$C:$C,'[9]7月工资'!$C:$C)</f>
        <v>罗向锋</v>
      </c>
    </row>
    <row r="110" customFormat="1" customHeight="1" spans="1:27">
      <c r="A110" s="462">
        <f>IF(C110="","",COUNTA($C$3:C110))</f>
        <v>108</v>
      </c>
      <c r="B110" s="462" t="s">
        <v>160</v>
      </c>
      <c r="C110" s="462" t="s">
        <v>184</v>
      </c>
      <c r="D110" s="463" t="s">
        <v>176</v>
      </c>
      <c r="E110" s="463" t="s">
        <v>21</v>
      </c>
      <c r="F110" s="463" t="str">
        <f ca="1" t="shared" si="40"/>
        <v>湖南诚展</v>
      </c>
      <c r="G110" s="464" t="str">
        <f ca="1" t="array" ref="G110">IFERROR(LOOKUP(1,0/COUNTIF(INDIRECT({"荣昌工资表科室人员","荣昌工资表研发人员","荣昌工资表销售人员","荣昌工资表一线员工","荣昌工资表小时工","劳务公司工资表小时工","劳务公司工资表同工同酬"}&amp;"!$C:$C"),$C110)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0" s="463">
        <f ca="1" t="shared" si="39"/>
        <v>6176.07</v>
      </c>
      <c r="I110" s="463">
        <f>IFERROR(VLOOKUP($C110,五险!$B:$Z,MATCH("养老(16%)",五险!$B$5:$Z$5,0),0),0)</f>
        <v>689.28</v>
      </c>
      <c r="J110" s="463">
        <f>IFERROR(VLOOKUP($C110,五险!$B:$Z,MATCH("失业(0.7%)",五险!$B$5:$Z$5,0),0),0)</f>
        <v>30.16</v>
      </c>
      <c r="K110" s="463">
        <f>IFERROR(VLOOKUP($C110,五险!$B:$Z,MATCH("医疗(8.7%)",五险!$B$5:$Z$5,0),0),0)</f>
        <v>350.35</v>
      </c>
      <c r="L110" s="463">
        <f>IFERROR(VLOOKUP($C110,五险!$B:$Z,MATCH("工伤(1.2%)",五险!$B$5:$Z$5,0),0),0)</f>
        <v>90.47</v>
      </c>
      <c r="M110" s="463">
        <f>_xlfn.XLOOKUP($C110,公积金!$B:$B,公积金!$K:$K,0)</f>
        <v>0</v>
      </c>
      <c r="N110" s="462">
        <f ca="1" t="shared" si="38"/>
        <v>7336.33</v>
      </c>
      <c r="O110" s="466"/>
      <c r="P110" s="436"/>
      <c r="Q110" s="451"/>
      <c r="R110" s="451"/>
      <c r="S110" s="451"/>
      <c r="T110" s="451"/>
      <c r="U110" s="451"/>
      <c r="V110" s="451"/>
      <c r="W110" s="451"/>
      <c r="X110" s="451"/>
      <c r="Y110" s="451"/>
      <c r="Z110" s="452"/>
      <c r="AA110" s="462" t="str">
        <f>_xlfn.XLOOKUP(C110,'[9]7月工资'!$C:$C,'[9]7月工资'!$C:$C)</f>
        <v>谭金祥</v>
      </c>
    </row>
    <row r="111" customFormat="1" customHeight="1" spans="1:27">
      <c r="A111" s="462">
        <f>IF(C111="","",COUNTA($C$3:C111))</f>
        <v>109</v>
      </c>
      <c r="B111" s="462" t="s">
        <v>160</v>
      </c>
      <c r="C111" s="462" t="s">
        <v>185</v>
      </c>
      <c r="D111" s="463" t="s">
        <v>176</v>
      </c>
      <c r="E111" s="463" t="s">
        <v>21</v>
      </c>
      <c r="F111" s="463">
        <f ca="1" t="shared" si="40"/>
        <v>0</v>
      </c>
      <c r="G111" s="464" t="str">
        <f ca="1" t="array" ref="G111">IFERROR(LOOKUP(1,0/COUNTIF(INDIRECT({"荣昌工资表科室人员","荣昌工资表研发人员","荣昌工资表销售人员","荣昌工资表一线员工","荣昌工资表小时工","劳务公司工资表小时工","劳务公司工资表同工同酬"}&amp;"!$C:$C"),$C111),{"荣昌工资表科室人员","荣昌工资表研发人员","荣昌工资表销售人员","荣昌工资表一线员工","荣昌工资表小时工","劳务公司工资表小时工","劳务公司工资表同工同酬"}),"")</f>
        <v/>
      </c>
      <c r="H111" s="463">
        <f ca="1" t="shared" si="39"/>
        <v>0</v>
      </c>
      <c r="I111" s="463">
        <f>IFERROR(VLOOKUP($C111,五险!$B:$Z,MATCH("养老(16%)",五险!$B$5:$Z$5,0),0),0)</f>
        <v>0</v>
      </c>
      <c r="J111" s="463">
        <f>IFERROR(VLOOKUP($C111,五险!$B:$Z,MATCH("失业(0.7%)",五险!$B$5:$Z$5,0),0),0)</f>
        <v>0</v>
      </c>
      <c r="K111" s="463">
        <f>IFERROR(VLOOKUP($C111,五险!$B:$Z,MATCH("医疗(8.7%)",五险!$B$5:$Z$5,0),0),0)</f>
        <v>0</v>
      </c>
      <c r="L111" s="463">
        <f>IFERROR(VLOOKUP($C111,五险!$B:$Z,MATCH("工伤(1.2%)",五险!$B$5:$Z$5,0),0),0)</f>
        <v>0</v>
      </c>
      <c r="M111" s="463">
        <f>_xlfn.XLOOKUP($C111,公积金!$B:$B,公积金!$K:$K,0)</f>
        <v>0</v>
      </c>
      <c r="N111" s="462">
        <f ca="1" t="shared" si="38"/>
        <v>0</v>
      </c>
      <c r="O111" s="466"/>
      <c r="P111" s="436"/>
      <c r="Q111" s="451"/>
      <c r="R111" s="451"/>
      <c r="S111" s="451"/>
      <c r="T111" s="451"/>
      <c r="U111" s="451"/>
      <c r="V111" s="451"/>
      <c r="W111" s="451"/>
      <c r="X111" s="451"/>
      <c r="Y111" s="451"/>
      <c r="Z111" s="452"/>
      <c r="AA111" s="462" t="str">
        <f>_xlfn.XLOOKUP(C111,'[9]7月工资'!$C:$C,'[9]7月工资'!$C:$C)</f>
        <v>王子先</v>
      </c>
    </row>
    <row r="112" customFormat="1" customHeight="1" spans="1:27">
      <c r="A112" s="462">
        <f>IF(C112="","",COUNTA($C$3:C112))</f>
        <v>110</v>
      </c>
      <c r="B112" s="462" t="s">
        <v>160</v>
      </c>
      <c r="C112" s="462" t="s">
        <v>186</v>
      </c>
      <c r="D112" s="463" t="s">
        <v>176</v>
      </c>
      <c r="E112" s="463" t="s">
        <v>21</v>
      </c>
      <c r="F112" s="463">
        <f ca="1" t="shared" si="40"/>
        <v>0</v>
      </c>
      <c r="G112" s="464" t="str">
        <f ca="1" t="array" ref="G112">IFERROR(LOOKUP(1,0/COUNTIF(INDIRECT({"荣昌工资表科室人员","荣昌工资表研发人员","荣昌工资表销售人员","荣昌工资表一线员工","荣昌工资表小时工","劳务公司工资表小时工","劳务公司工资表同工同酬"}&amp;"!$C:$C"),$C112),{"荣昌工资表科室人员","荣昌工资表研发人员","荣昌工资表销售人员","荣昌工资表一线员工","荣昌工资表小时工","劳务公司工资表小时工","劳务公司工资表同工同酬"}),"")</f>
        <v/>
      </c>
      <c r="H112" s="463">
        <f ca="1" t="shared" si="39"/>
        <v>0</v>
      </c>
      <c r="I112" s="463">
        <f>IFERROR(VLOOKUP($C112,五险!$B:$Z,MATCH("养老(16%)",五险!$B$5:$Z$5,0),0),0)</f>
        <v>0</v>
      </c>
      <c r="J112" s="463">
        <f>IFERROR(VLOOKUP($C112,五险!$B:$Z,MATCH("失业(0.7%)",五险!$B$5:$Z$5,0),0),0)</f>
        <v>0</v>
      </c>
      <c r="K112" s="463">
        <f>IFERROR(VLOOKUP($C112,五险!$B:$Z,MATCH("医疗(8.7%)",五险!$B$5:$Z$5,0),0),0)</f>
        <v>0</v>
      </c>
      <c r="L112" s="463">
        <f>IFERROR(VLOOKUP($C112,五险!$B:$Z,MATCH("工伤(1.2%)",五险!$B$5:$Z$5,0),0),0)</f>
        <v>0</v>
      </c>
      <c r="M112" s="463">
        <f>_xlfn.XLOOKUP($C112,公积金!$B:$B,公积金!$K:$K,0)</f>
        <v>0</v>
      </c>
      <c r="N112" s="462">
        <f ca="1" t="shared" si="38"/>
        <v>0</v>
      </c>
      <c r="O112" s="466"/>
      <c r="P112" s="436"/>
      <c r="Q112" s="451"/>
      <c r="R112" s="451"/>
      <c r="S112" s="451"/>
      <c r="T112" s="451"/>
      <c r="U112" s="451"/>
      <c r="V112" s="451"/>
      <c r="W112" s="451"/>
      <c r="X112" s="451"/>
      <c r="Y112" s="451"/>
      <c r="Z112" s="452"/>
      <c r="AA112" s="462" t="str">
        <f>_xlfn.XLOOKUP(C112,'[9]7月工资'!$C:$C,'[9]7月工资'!$C:$C)</f>
        <v>赵琦</v>
      </c>
    </row>
    <row r="113" customFormat="1" customHeight="1" spans="1:27">
      <c r="A113" s="462">
        <f>IF(C113="","",COUNTA($C$3:C113))</f>
        <v>111</v>
      </c>
      <c r="B113" s="462" t="s">
        <v>160</v>
      </c>
      <c r="C113" s="462" t="s">
        <v>187</v>
      </c>
      <c r="D113" s="463" t="s">
        <v>176</v>
      </c>
      <c r="E113" s="463" t="s">
        <v>21</v>
      </c>
      <c r="F113" s="463">
        <f ca="1" t="shared" si="40"/>
        <v>0</v>
      </c>
      <c r="G113" s="464" t="str">
        <f ca="1" t="array" ref="G113">IFERROR(LOOKUP(1,0/COUNTIF(INDIRECT({"荣昌工资表科室人员","荣昌工资表研发人员","荣昌工资表销售人员","荣昌工资表一线员工","荣昌工资表小时工","劳务公司工资表小时工","劳务公司工资表同工同酬"}&amp;"!$C:$C"),$C113),{"荣昌工资表科室人员","荣昌工资表研发人员","荣昌工资表销售人员","荣昌工资表一线员工","荣昌工资表小时工","劳务公司工资表小时工","劳务公司工资表同工同酬"}),"")</f>
        <v/>
      </c>
      <c r="H113" s="463">
        <f ca="1" t="shared" si="39"/>
        <v>0</v>
      </c>
      <c r="I113" s="463">
        <f>IFERROR(VLOOKUP($C113,五险!$B:$Z,MATCH("养老(16%)",五险!$B$5:$Z$5,0),0),0)</f>
        <v>0</v>
      </c>
      <c r="J113" s="463">
        <f>IFERROR(VLOOKUP($C113,五险!$B:$Z,MATCH("失业(0.7%)",五险!$B$5:$Z$5,0),0),0)</f>
        <v>0</v>
      </c>
      <c r="K113" s="463">
        <f>IFERROR(VLOOKUP($C113,五险!$B:$Z,MATCH("医疗(8.7%)",五险!$B$5:$Z$5,0),0),0)</f>
        <v>0</v>
      </c>
      <c r="L113" s="463">
        <f>IFERROR(VLOOKUP($C113,五险!$B:$Z,MATCH("工伤(1.2%)",五险!$B$5:$Z$5,0),0),0)</f>
        <v>0</v>
      </c>
      <c r="M113" s="463">
        <f>_xlfn.XLOOKUP($C113,公积金!$B:$B,公积金!$K:$K,0)</f>
        <v>0</v>
      </c>
      <c r="N113" s="462">
        <f ca="1" t="shared" si="38"/>
        <v>0</v>
      </c>
      <c r="O113" s="466"/>
      <c r="P113" s="436"/>
      <c r="Q113" s="451"/>
      <c r="R113" s="451"/>
      <c r="S113" s="451"/>
      <c r="T113" s="451"/>
      <c r="U113" s="451"/>
      <c r="V113" s="451"/>
      <c r="W113" s="451"/>
      <c r="X113" s="451"/>
      <c r="Y113" s="451"/>
      <c r="Z113" s="452"/>
      <c r="AA113" s="462" t="str">
        <f>_xlfn.XLOOKUP(C113,'[9]7月工资'!$C:$C,'[9]7月工资'!$C:$C)</f>
        <v>凌勤凡</v>
      </c>
    </row>
    <row r="114" customFormat="1" customHeight="1" spans="1:27">
      <c r="A114" s="462">
        <f>IF(C114="","",COUNTA($C$3:C114))</f>
        <v>112</v>
      </c>
      <c r="B114" s="462" t="s">
        <v>160</v>
      </c>
      <c r="C114" s="462" t="s">
        <v>188</v>
      </c>
      <c r="D114" s="463" t="s">
        <v>176</v>
      </c>
      <c r="E114" s="463" t="s">
        <v>21</v>
      </c>
      <c r="F114" s="463">
        <f ca="1" t="shared" si="40"/>
        <v>0</v>
      </c>
      <c r="G114" s="464" t="str">
        <f ca="1" t="array" ref="G114">IFERROR(LOOKUP(1,0/COUNTIF(INDIRECT({"荣昌工资表科室人员","荣昌工资表研发人员","荣昌工资表销售人员","荣昌工资表一线员工","荣昌工资表小时工","劳务公司工资表小时工","劳务公司工资表同工同酬"}&amp;"!$C:$C"),$C114),{"荣昌工资表科室人员","荣昌工资表研发人员","荣昌工资表销售人员","荣昌工资表一线员工","荣昌工资表小时工","劳务公司工资表小时工","劳务公司工资表同工同酬"}),"")</f>
        <v/>
      </c>
      <c r="H114" s="463">
        <f ca="1" t="shared" si="39"/>
        <v>0</v>
      </c>
      <c r="I114" s="463">
        <f>IFERROR(VLOOKUP($C114,五险!$B:$Z,MATCH("养老(16%)",五险!$B$5:$Z$5,0),0),0)</f>
        <v>0</v>
      </c>
      <c r="J114" s="463">
        <f>IFERROR(VLOOKUP($C114,五险!$B:$Z,MATCH("失业(0.7%)",五险!$B$5:$Z$5,0),0),0)</f>
        <v>0</v>
      </c>
      <c r="K114" s="463">
        <f>IFERROR(VLOOKUP($C114,五险!$B:$Z,MATCH("医疗(8.7%)",五险!$B$5:$Z$5,0),0),0)</f>
        <v>0</v>
      </c>
      <c r="L114" s="463">
        <f>IFERROR(VLOOKUP($C114,五险!$B:$Z,MATCH("工伤(1.2%)",五险!$B$5:$Z$5,0),0),0)</f>
        <v>0</v>
      </c>
      <c r="M114" s="463">
        <f>_xlfn.XLOOKUP($C114,公积金!$B:$B,公积金!$K:$K,0)</f>
        <v>0</v>
      </c>
      <c r="N114" s="462">
        <f ca="1" t="shared" si="38"/>
        <v>0</v>
      </c>
      <c r="O114" s="466"/>
      <c r="P114" s="436"/>
      <c r="Q114" s="451"/>
      <c r="R114" s="451"/>
      <c r="S114" s="451"/>
      <c r="T114" s="451"/>
      <c r="U114" s="451"/>
      <c r="V114" s="451"/>
      <c r="W114" s="451"/>
      <c r="X114" s="451"/>
      <c r="Y114" s="451"/>
      <c r="Z114" s="452"/>
      <c r="AA114" s="462" t="str">
        <f>_xlfn.XLOOKUP(C114,'[9]7月工资'!$C:$C,'[9]7月工资'!$C:$C)</f>
        <v>袁登宇</v>
      </c>
    </row>
    <row r="115" customFormat="1" customHeight="1" spans="1:27">
      <c r="A115" s="462">
        <f>IF(C115="","",COUNTA($C$3:C115))</f>
        <v>113</v>
      </c>
      <c r="B115" s="462" t="s">
        <v>160</v>
      </c>
      <c r="C115" s="462" t="s">
        <v>189</v>
      </c>
      <c r="D115" s="463" t="s">
        <v>176</v>
      </c>
      <c r="E115" s="463" t="s">
        <v>21</v>
      </c>
      <c r="F115" s="463">
        <f ca="1" t="shared" si="40"/>
        <v>0</v>
      </c>
      <c r="G115" s="464" t="str">
        <f ca="1" t="array" ref="G115">IFERROR(LOOKUP(1,0/COUNTIF(INDIRECT({"荣昌工资表科室人员","荣昌工资表研发人员","荣昌工资表销售人员","荣昌工资表一线员工","荣昌工资表小时工","劳务公司工资表小时工","劳务公司工资表同工同酬"}&amp;"!$C:$C"),$C115),{"荣昌工资表科室人员","荣昌工资表研发人员","荣昌工资表销售人员","荣昌工资表一线员工","荣昌工资表小时工","劳务公司工资表小时工","劳务公司工资表同工同酬"}),"")</f>
        <v/>
      </c>
      <c r="H115" s="463">
        <f ca="1" t="shared" si="39"/>
        <v>0</v>
      </c>
      <c r="I115" s="463">
        <f>IFERROR(VLOOKUP($C115,五险!$B:$Z,MATCH("养老(16%)",五险!$B$5:$Z$5,0),0),0)</f>
        <v>0</v>
      </c>
      <c r="J115" s="463">
        <f>IFERROR(VLOOKUP($C115,五险!$B:$Z,MATCH("失业(0.7%)",五险!$B$5:$Z$5,0),0),0)</f>
        <v>0</v>
      </c>
      <c r="K115" s="463">
        <f>IFERROR(VLOOKUP($C115,五险!$B:$Z,MATCH("医疗(8.7%)",五险!$B$5:$Z$5,0),0),0)</f>
        <v>0</v>
      </c>
      <c r="L115" s="463">
        <f>IFERROR(VLOOKUP($C115,五险!$B:$Z,MATCH("工伤(1.2%)",五险!$B$5:$Z$5,0),0),0)</f>
        <v>0</v>
      </c>
      <c r="M115" s="463">
        <f>_xlfn.XLOOKUP($C115,公积金!$B:$B,公积金!$K:$K,0)</f>
        <v>0</v>
      </c>
      <c r="N115" s="462">
        <f ca="1" t="shared" si="38"/>
        <v>0</v>
      </c>
      <c r="O115" s="466"/>
      <c r="P115" s="436"/>
      <c r="Q115" s="451"/>
      <c r="R115" s="451"/>
      <c r="S115" s="451"/>
      <c r="T115" s="451"/>
      <c r="U115" s="451"/>
      <c r="V115" s="451"/>
      <c r="W115" s="451"/>
      <c r="X115" s="451"/>
      <c r="Y115" s="451"/>
      <c r="Z115" s="452"/>
      <c r="AA115" s="462" t="str">
        <f>_xlfn.XLOOKUP(C115,'[9]7月工资'!$C:$C,'[9]7月工资'!$C:$C)</f>
        <v>齐康杰</v>
      </c>
    </row>
    <row r="116" customFormat="1" customHeight="1" spans="1:27">
      <c r="A116" s="462">
        <f>IF(C116="","",COUNTA($C$3:C116))</f>
        <v>114</v>
      </c>
      <c r="B116" s="462" t="s">
        <v>160</v>
      </c>
      <c r="C116" s="462" t="s">
        <v>190</v>
      </c>
      <c r="D116" s="463" t="s">
        <v>176</v>
      </c>
      <c r="E116" s="463" t="s">
        <v>21</v>
      </c>
      <c r="F116" s="463">
        <f ca="1" t="shared" si="40"/>
        <v>0</v>
      </c>
      <c r="G116" s="464" t="str">
        <f ca="1" t="array" ref="G116">IFERROR(LOOKUP(1,0/COUNTIF(INDIRECT({"荣昌工资表科室人员","荣昌工资表研发人员","荣昌工资表销售人员","荣昌工资表一线员工","荣昌工资表小时工","劳务公司工资表小时工","劳务公司工资表同工同酬"}&amp;"!$C:$C"),$C116),{"荣昌工资表科室人员","荣昌工资表研发人员","荣昌工资表销售人员","荣昌工资表一线员工","荣昌工资表小时工","劳务公司工资表小时工","劳务公司工资表同工同酬"}),"")</f>
        <v/>
      </c>
      <c r="H116" s="463">
        <f ca="1" t="shared" si="39"/>
        <v>0</v>
      </c>
      <c r="I116" s="463">
        <f>IFERROR(VLOOKUP($C116,五险!$B:$Z,MATCH("养老(16%)",五险!$B$5:$Z$5,0),0),0)</f>
        <v>0</v>
      </c>
      <c r="J116" s="463">
        <f>IFERROR(VLOOKUP($C116,五险!$B:$Z,MATCH("失业(0.7%)",五险!$B$5:$Z$5,0),0),0)</f>
        <v>0</v>
      </c>
      <c r="K116" s="463">
        <f>IFERROR(VLOOKUP($C116,五险!$B:$Z,MATCH("医疗(8.7%)",五险!$B$5:$Z$5,0),0),0)</f>
        <v>0</v>
      </c>
      <c r="L116" s="463">
        <f>IFERROR(VLOOKUP($C116,五险!$B:$Z,MATCH("工伤(1.2%)",五险!$B$5:$Z$5,0),0),0)</f>
        <v>0</v>
      </c>
      <c r="M116" s="463">
        <f>_xlfn.XLOOKUP($C116,公积金!$B:$B,公积金!$K:$K,0)</f>
        <v>0</v>
      </c>
      <c r="N116" s="462">
        <f ca="1" t="shared" si="38"/>
        <v>0</v>
      </c>
      <c r="O116" s="466"/>
      <c r="P116" s="436"/>
      <c r="Q116" s="451"/>
      <c r="R116" s="451"/>
      <c r="S116" s="451"/>
      <c r="T116" s="451"/>
      <c r="U116" s="451"/>
      <c r="V116" s="451"/>
      <c r="W116" s="451"/>
      <c r="X116" s="451"/>
      <c r="Y116" s="451"/>
      <c r="Z116" s="452"/>
      <c r="AA116" s="462" t="str">
        <f>_xlfn.XLOOKUP(C116,'[9]7月工资'!$C:$C,'[9]7月工资'!$C:$C)</f>
        <v>黄希</v>
      </c>
    </row>
    <row r="117" customFormat="1" customHeight="1" spans="1:27">
      <c r="A117" s="462">
        <f>IF(C117="","",COUNTA($C$3:C117))</f>
        <v>115</v>
      </c>
      <c r="B117" s="462" t="s">
        <v>160</v>
      </c>
      <c r="C117" s="462" t="s">
        <v>191</v>
      </c>
      <c r="D117" s="463" t="s">
        <v>176</v>
      </c>
      <c r="E117" s="463" t="s">
        <v>21</v>
      </c>
      <c r="F117" s="463" t="str">
        <f ca="1" t="shared" si="40"/>
        <v>湖南诚展</v>
      </c>
      <c r="G117" s="464" t="str">
        <f ca="1" t="array" ref="G117">IFERROR(LOOKUP(1,0/COUNTIF(INDIRECT({"荣昌工资表科室人员","荣昌工资表研发人员","荣昌工资表销售人员","荣昌工资表一线员工","荣昌工资表小时工","劳务公司工资表小时工","劳务公司工资表同工同酬"}&amp;"!$C:$C"),$C117)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7" s="463">
        <f ca="1" t="shared" si="39"/>
        <v>6755.19</v>
      </c>
      <c r="I117" s="463">
        <f>IFERROR(VLOOKUP($C117,五险!$B:$Z,MATCH("养老(16%)",五险!$B$5:$Z$5,0),0),0)</f>
        <v>689.28</v>
      </c>
      <c r="J117" s="463">
        <f>IFERROR(VLOOKUP($C117,五险!$B:$Z,MATCH("失业(0.7%)",五险!$B$5:$Z$5,0),0),0)</f>
        <v>30.16</v>
      </c>
      <c r="K117" s="463">
        <f>IFERROR(VLOOKUP($C117,五险!$B:$Z,MATCH("医疗(8.7%)",五险!$B$5:$Z$5,0),0),0)</f>
        <v>350.35</v>
      </c>
      <c r="L117" s="463">
        <f>IFERROR(VLOOKUP($C117,五险!$B:$Z,MATCH("工伤(1.2%)",五险!$B$5:$Z$5,0),0),0)</f>
        <v>90.47</v>
      </c>
      <c r="M117" s="463">
        <f>_xlfn.XLOOKUP($C117,公积金!$B:$B,公积金!$K:$K,0)</f>
        <v>0</v>
      </c>
      <c r="N117" s="462">
        <f ca="1" t="shared" si="38"/>
        <v>7915.45</v>
      </c>
      <c r="O117" s="466"/>
      <c r="P117" s="436"/>
      <c r="Q117" s="451"/>
      <c r="R117" s="451"/>
      <c r="S117" s="451"/>
      <c r="T117" s="451"/>
      <c r="U117" s="451"/>
      <c r="V117" s="451"/>
      <c r="W117" s="451"/>
      <c r="X117" s="451"/>
      <c r="Y117" s="451"/>
      <c r="Z117" s="452"/>
      <c r="AA117" s="462" t="str">
        <f>_xlfn.XLOOKUP(C117,'[9]7月工资'!$C:$C,'[9]7月工资'!$C:$C)</f>
        <v>李水平</v>
      </c>
    </row>
    <row r="118" customFormat="1" customHeight="1" spans="1:27">
      <c r="A118" s="462">
        <f>IF(C118="","",COUNTA($C$3:C118))</f>
        <v>116</v>
      </c>
      <c r="B118" s="462" t="s">
        <v>160</v>
      </c>
      <c r="C118" s="462" t="s">
        <v>192</v>
      </c>
      <c r="D118" s="463" t="s">
        <v>176</v>
      </c>
      <c r="E118" s="463" t="s">
        <v>21</v>
      </c>
      <c r="F118" s="463" t="str">
        <f ca="1" t="shared" si="40"/>
        <v>湖南诚展</v>
      </c>
      <c r="G118" s="464" t="str">
        <f ca="1" t="array" ref="G118">IFERROR(LOOKUP(1,0/COUNTIF(INDIRECT({"荣昌工资表科室人员","荣昌工资表研发人员","荣昌工资表销售人员","荣昌工资表一线员工","荣昌工资表小时工","劳务公司工资表小时工","劳务公司工资表同工同酬"}&amp;"!$C:$C"),$C118)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8" s="463">
        <f ca="1" t="shared" si="39"/>
        <v>6473.85</v>
      </c>
      <c r="I118" s="463">
        <f>IFERROR(VLOOKUP($C118,五险!$B:$Z,MATCH("养老(16%)",五险!$B$5:$Z$5,0),0),0)</f>
        <v>689.28</v>
      </c>
      <c r="J118" s="463">
        <f>IFERROR(VLOOKUP($C118,五险!$B:$Z,MATCH("失业(0.7%)",五险!$B$5:$Z$5,0),0),0)</f>
        <v>30.16</v>
      </c>
      <c r="K118" s="463">
        <f>IFERROR(VLOOKUP($C118,五险!$B:$Z,MATCH("医疗(8.7%)",五险!$B$5:$Z$5,0),0),0)</f>
        <v>350.35</v>
      </c>
      <c r="L118" s="463">
        <f>IFERROR(VLOOKUP($C118,五险!$B:$Z,MATCH("工伤(1.2%)",五险!$B$5:$Z$5,0),0),0)</f>
        <v>90.47</v>
      </c>
      <c r="M118" s="463">
        <f>_xlfn.XLOOKUP($C118,公积金!$B:$B,公积金!$K:$K,0)</f>
        <v>0</v>
      </c>
      <c r="N118" s="462">
        <f ca="1" t="shared" si="38"/>
        <v>7634.11</v>
      </c>
      <c r="O118" s="466"/>
      <c r="P118" s="436"/>
      <c r="Q118" s="451"/>
      <c r="R118" s="451"/>
      <c r="S118" s="451"/>
      <c r="T118" s="451"/>
      <c r="U118" s="451"/>
      <c r="V118" s="451"/>
      <c r="W118" s="451"/>
      <c r="X118" s="451"/>
      <c r="Y118" s="451"/>
      <c r="Z118" s="452"/>
      <c r="AA118" s="462" t="str">
        <f>_xlfn.XLOOKUP(C118,'[9]7月工资'!$C:$C,'[9]7月工资'!$C:$C)</f>
        <v>吴明贵</v>
      </c>
    </row>
    <row r="119" customFormat="1" customHeight="1" spans="1:27">
      <c r="A119" s="462">
        <f>IF(C119="","",COUNTA($C$3:C119))</f>
        <v>117</v>
      </c>
      <c r="B119" s="462" t="s">
        <v>160</v>
      </c>
      <c r="C119" s="462" t="s">
        <v>193</v>
      </c>
      <c r="D119" s="463" t="s">
        <v>176</v>
      </c>
      <c r="E119" s="463" t="s">
        <v>21</v>
      </c>
      <c r="F119" s="463" t="str">
        <f ca="1" t="shared" si="40"/>
        <v>湘潭思泉</v>
      </c>
      <c r="G119" s="464" t="str">
        <f ca="1" t="array" ref="G119">IFERROR(LOOKUP(1,0/COUNTIF(INDIRECT({"荣昌工资表科室人员","荣昌工资表研发人员","荣昌工资表销售人员","荣昌工资表一线员工","荣昌工资表小时工","劳务公司工资表小时工","劳务公司工资表同工同酬"}&amp;"!$C:$C"),$C119)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19" s="463">
        <f ca="1" t="shared" si="39"/>
        <v>3048.47</v>
      </c>
      <c r="I119" s="463">
        <f>IFERROR(VLOOKUP($C119,五险!$B:$Z,MATCH("养老(16%)",五险!$B$5:$Z$5,0),0),0)</f>
        <v>0</v>
      </c>
      <c r="J119" s="463">
        <f>IFERROR(VLOOKUP($C119,五险!$B:$Z,MATCH("失业(0.7%)",五险!$B$5:$Z$5,0),0),0)</f>
        <v>0</v>
      </c>
      <c r="K119" s="463">
        <f>IFERROR(VLOOKUP($C119,五险!$B:$Z,MATCH("医疗(8.7%)",五险!$B$5:$Z$5,0),0),0)</f>
        <v>0</v>
      </c>
      <c r="L119" s="463">
        <f>IFERROR(VLOOKUP($C119,五险!$B:$Z,MATCH("工伤(1.2%)",五险!$B$5:$Z$5,0),0),0)</f>
        <v>0</v>
      </c>
      <c r="M119" s="463">
        <f>_xlfn.XLOOKUP($C119,公积金!$B:$B,公积金!$K:$K,0)</f>
        <v>0</v>
      </c>
      <c r="N119" s="462">
        <f ca="1" t="shared" si="38"/>
        <v>3048.47</v>
      </c>
      <c r="O119" s="466"/>
      <c r="P119" s="436"/>
      <c r="Q119" s="451"/>
      <c r="R119" s="451"/>
      <c r="S119" s="451"/>
      <c r="T119" s="451"/>
      <c r="U119" s="451"/>
      <c r="V119" s="451"/>
      <c r="W119" s="451"/>
      <c r="X119" s="451"/>
      <c r="Y119" s="451"/>
      <c r="Z119" s="452"/>
      <c r="AA119" s="462" t="str">
        <f>_xlfn.XLOOKUP(C119,'[9]7月工资'!$C:$C,'[9]7月工资'!$C:$C)</f>
        <v>刘俊杰</v>
      </c>
    </row>
    <row r="120" customFormat="1" customHeight="1" spans="1:27">
      <c r="A120" s="462">
        <f>IF(C120="","",COUNTA($C$3:C120))</f>
        <v>118</v>
      </c>
      <c r="B120" s="462" t="s">
        <v>160</v>
      </c>
      <c r="C120" s="462" t="s">
        <v>194</v>
      </c>
      <c r="D120" s="463" t="s">
        <v>176</v>
      </c>
      <c r="E120" s="463" t="s">
        <v>21</v>
      </c>
      <c r="F120" s="463" t="str">
        <f ca="1" t="shared" si="40"/>
        <v>湘潭思泉</v>
      </c>
      <c r="G120" s="464" t="str">
        <f ca="1" t="array" ref="G120">IFERROR(LOOKUP(1,0/COUNTIF(INDIRECT({"荣昌工资表科室人员","荣昌工资表研发人员","荣昌工资表销售人员","荣昌工资表一线员工","荣昌工资表小时工","劳务公司工资表小时工","劳务公司工资表同工同酬"}&amp;"!$C:$C"),$C120)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0" s="463">
        <f ca="1" t="shared" si="39"/>
        <v>6587.08</v>
      </c>
      <c r="I120" s="463">
        <f>IFERROR(VLOOKUP($C120,五险!$B:$Z,MATCH("养老(16%)",五险!$B$5:$Z$5,0),0),0)</f>
        <v>689.3</v>
      </c>
      <c r="J120" s="463">
        <f>IFERROR(VLOOKUP($C120,五险!$B:$Z,MATCH("失业(0.7%)",五险!$B$5:$Z$5,0),0),0)</f>
        <v>30.16</v>
      </c>
      <c r="K120" s="463">
        <f>IFERROR(VLOOKUP($C120,五险!$B:$Z,MATCH("医疗(8.7%)",五险!$B$5:$Z$5,0),0),0)</f>
        <v>374.8</v>
      </c>
      <c r="L120" s="463">
        <f>IFERROR(VLOOKUP($C120,五险!$B:$Z,MATCH("工伤(1.2%)",五险!$B$5:$Z$5,0),0),0)</f>
        <v>51.7</v>
      </c>
      <c r="M120" s="463">
        <f>_xlfn.XLOOKUP($C120,公积金!$B:$B,公积金!$K:$K,0)</f>
        <v>0</v>
      </c>
      <c r="N120" s="462">
        <f ca="1" t="shared" si="38"/>
        <v>7733.04</v>
      </c>
      <c r="O120" s="466"/>
      <c r="P120" s="436"/>
      <c r="Q120" s="451"/>
      <c r="R120" s="451"/>
      <c r="S120" s="451"/>
      <c r="T120" s="451"/>
      <c r="U120" s="451"/>
      <c r="V120" s="451"/>
      <c r="W120" s="451"/>
      <c r="X120" s="451"/>
      <c r="Y120" s="451"/>
      <c r="Z120" s="452"/>
      <c r="AA120" s="462" t="str">
        <f>_xlfn.XLOOKUP(C120,'[9]7月工资'!$C:$C,'[9]7月工资'!$C:$C)</f>
        <v>瞿芬</v>
      </c>
    </row>
    <row r="121" customFormat="1" customHeight="1" spans="1:27">
      <c r="A121" s="462">
        <f>IF(C121="","",COUNTA($C$3:C121))</f>
        <v>119</v>
      </c>
      <c r="B121" s="462" t="s">
        <v>160</v>
      </c>
      <c r="C121" s="462" t="s">
        <v>195</v>
      </c>
      <c r="D121" s="463" t="s">
        <v>176</v>
      </c>
      <c r="E121" s="463" t="s">
        <v>21</v>
      </c>
      <c r="F121" s="463" t="str">
        <f ca="1" t="shared" si="40"/>
        <v>湘潭思泉</v>
      </c>
      <c r="G121" s="464" t="str">
        <f ca="1" t="array" ref="G121">IFERROR(LOOKUP(1,0/COUNTIF(INDIRECT({"荣昌工资表科室人员","荣昌工资表研发人员","荣昌工资表销售人员","荣昌工资表一线员工","荣昌工资表小时工","劳务公司工资表小时工","劳务公司工资表同工同酬"}&amp;"!$C:$C"),$C121)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1" s="463">
        <f ca="1" t="shared" si="39"/>
        <v>6191.79</v>
      </c>
      <c r="I121" s="463">
        <f>IFERROR(VLOOKUP($C121,五险!$B:$Z,MATCH("养老(16%)",五险!$B$5:$Z$5,0),0),0)</f>
        <v>689.3</v>
      </c>
      <c r="J121" s="463">
        <f>IFERROR(VLOOKUP($C121,五险!$B:$Z,MATCH("失业(0.7%)",五险!$B$5:$Z$5,0),0),0)</f>
        <v>30.16</v>
      </c>
      <c r="K121" s="463">
        <f>IFERROR(VLOOKUP($C121,五险!$B:$Z,MATCH("医疗(8.7%)",五险!$B$5:$Z$5,0),0),0)</f>
        <v>374.8</v>
      </c>
      <c r="L121" s="463">
        <f>IFERROR(VLOOKUP($C121,五险!$B:$Z,MATCH("工伤(1.2%)",五险!$B$5:$Z$5,0),0),0)</f>
        <v>51.7</v>
      </c>
      <c r="M121" s="463">
        <f>_xlfn.XLOOKUP($C121,公积金!$B:$B,公积金!$K:$K,0)</f>
        <v>0</v>
      </c>
      <c r="N121" s="462">
        <f ca="1" t="shared" si="38"/>
        <v>7337.75</v>
      </c>
      <c r="O121" s="466"/>
      <c r="P121" s="436"/>
      <c r="Q121" s="451"/>
      <c r="R121" s="451"/>
      <c r="S121" s="451"/>
      <c r="T121" s="451"/>
      <c r="U121" s="451"/>
      <c r="V121" s="451"/>
      <c r="W121" s="451"/>
      <c r="X121" s="451"/>
      <c r="Y121" s="451"/>
      <c r="Z121" s="452"/>
      <c r="AA121" s="462" t="str">
        <f>_xlfn.XLOOKUP(C121,'[9]7月工资'!$C:$C,'[9]7月工资'!$C:$C)</f>
        <v>瞿欢</v>
      </c>
    </row>
    <row r="122" customFormat="1" customHeight="1" spans="1:27">
      <c r="A122" s="462">
        <f>IF(C122="","",COUNTA($C$3:C122))</f>
        <v>120</v>
      </c>
      <c r="B122" s="462" t="s">
        <v>160</v>
      </c>
      <c r="C122" s="462" t="s">
        <v>196</v>
      </c>
      <c r="D122" s="463" t="s">
        <v>176</v>
      </c>
      <c r="E122" s="463" t="s">
        <v>21</v>
      </c>
      <c r="F122" s="463" t="str">
        <f ca="1" t="shared" si="40"/>
        <v>湘潭思泉</v>
      </c>
      <c r="G122" s="464" t="str">
        <f ca="1" t="array" ref="G122">IFERROR(LOOKUP(1,0/COUNTIF(INDIRECT({"荣昌工资表科室人员","荣昌工资表研发人员","荣昌工资表销售人员","荣昌工资表一线员工","荣昌工资表小时工","劳务公司工资表小时工","劳务公司工资表同工同酬"}&amp;"!$C:$C"),$C122)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2" s="463">
        <f ca="1" t="shared" si="39"/>
        <v>7154.77</v>
      </c>
      <c r="I122" s="463">
        <f>IFERROR(VLOOKUP($C122,五险!$B:$Z,MATCH("养老(16%)",五险!$B$5:$Z$5,0),0),0)</f>
        <v>689.3</v>
      </c>
      <c r="J122" s="463">
        <f>IFERROR(VLOOKUP($C122,五险!$B:$Z,MATCH("失业(0.7%)",五险!$B$5:$Z$5,0),0),0)</f>
        <v>30.16</v>
      </c>
      <c r="K122" s="463">
        <f>IFERROR(VLOOKUP($C122,五险!$B:$Z,MATCH("医疗(8.7%)",五险!$B$5:$Z$5,0),0),0)</f>
        <v>374.8</v>
      </c>
      <c r="L122" s="463">
        <f>IFERROR(VLOOKUP($C122,五险!$B:$Z,MATCH("工伤(1.2%)",五险!$B$5:$Z$5,0),0),0)</f>
        <v>51.7</v>
      </c>
      <c r="M122" s="463">
        <f>_xlfn.XLOOKUP($C122,公积金!$B:$B,公积金!$K:$K,0)</f>
        <v>0</v>
      </c>
      <c r="N122" s="462">
        <f ca="1" t="shared" si="38"/>
        <v>8300.73</v>
      </c>
      <c r="O122" s="466"/>
      <c r="P122" s="436"/>
      <c r="Q122" s="451"/>
      <c r="R122" s="451"/>
      <c r="S122" s="451"/>
      <c r="T122" s="451"/>
      <c r="U122" s="451"/>
      <c r="V122" s="451"/>
      <c r="W122" s="451"/>
      <c r="X122" s="451"/>
      <c r="Y122" s="451"/>
      <c r="Z122" s="452"/>
      <c r="AA122" s="462" t="str">
        <f>_xlfn.XLOOKUP(C122,'[9]7月工资'!$C:$C,'[9]7月工资'!$C:$C)</f>
        <v>彭智勇</v>
      </c>
    </row>
    <row r="123" customFormat="1" customHeight="1" spans="1:27">
      <c r="A123" s="462">
        <f>IF(C123="","",COUNTA($C$3:C123))</f>
        <v>121</v>
      </c>
      <c r="B123" s="462" t="s">
        <v>160</v>
      </c>
      <c r="C123" s="462" t="s">
        <v>197</v>
      </c>
      <c r="D123" s="463" t="s">
        <v>176</v>
      </c>
      <c r="E123" s="463" t="s">
        <v>21</v>
      </c>
      <c r="F123" s="463" t="str">
        <f ca="1" t="shared" si="40"/>
        <v>东方人才</v>
      </c>
      <c r="G123" s="464" t="str">
        <f ca="1" t="array" ref="G123">IFERROR(LOOKUP(1,0/COUNTIF(INDIRECT({"荣昌工资表科室人员","荣昌工资表研发人员","荣昌工资表销售人员","荣昌工资表一线员工","荣昌工资表小时工","劳务公司工资表小时工","劳务公司工资表同工同酬"}&amp;"!$C:$C"),$C123)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3" s="463">
        <f ca="1" t="shared" si="39"/>
        <v>6803.92</v>
      </c>
      <c r="I123" s="463">
        <f>IFERROR(VLOOKUP($C123,五险!$B:$Z,MATCH("养老(16%)",五险!$B$5:$Z$5,0),0),0)</f>
        <v>651.52</v>
      </c>
      <c r="J123" s="463">
        <f>IFERROR(VLOOKUP($C123,五险!$B:$Z,MATCH("失业(0.7%)",五险!$B$5:$Z$5,0),0),0)</f>
        <v>28.504</v>
      </c>
      <c r="K123" s="463">
        <f>IFERROR(VLOOKUP($C123,五险!$B:$Z,MATCH("医疗(8.7%)",五险!$B$5:$Z$5,0),0),0)</f>
        <v>350.349</v>
      </c>
      <c r="L123" s="463">
        <f>IFERROR(VLOOKUP($C123,五险!$B:$Z,MATCH("工伤(1.2%)",五险!$B$5:$Z$5,0),0),0)</f>
        <v>57.008</v>
      </c>
      <c r="M123" s="463">
        <f>_xlfn.XLOOKUP($C123,公积金!$B:$B,公积金!$K:$K,0)</f>
        <v>0</v>
      </c>
      <c r="N123" s="462">
        <f ca="1" t="shared" si="38"/>
        <v>7891.301</v>
      </c>
      <c r="O123" s="466"/>
      <c r="P123" s="436"/>
      <c r="Q123" s="451"/>
      <c r="R123" s="451"/>
      <c r="S123" s="451"/>
      <c r="T123" s="451"/>
      <c r="U123" s="451"/>
      <c r="V123" s="451"/>
      <c r="W123" s="451"/>
      <c r="X123" s="451"/>
      <c r="Y123" s="451"/>
      <c r="Z123" s="452"/>
      <c r="AA123" s="462" t="str">
        <f>_xlfn.XLOOKUP(C123,'[9]7月工资'!$C:$C,'[9]7月工资'!$C:$C)</f>
        <v>周孝勇</v>
      </c>
    </row>
    <row r="124" customFormat="1" customHeight="1" spans="1:27">
      <c r="A124" s="462">
        <f>IF(C124="","",COUNTA($C$3:C124))</f>
        <v>122</v>
      </c>
      <c r="B124" s="462" t="s">
        <v>160</v>
      </c>
      <c r="C124" s="462" t="s">
        <v>198</v>
      </c>
      <c r="D124" s="463" t="s">
        <v>176</v>
      </c>
      <c r="E124" s="463" t="s">
        <v>21</v>
      </c>
      <c r="F124" s="463">
        <f ca="1" t="shared" si="40"/>
        <v>0</v>
      </c>
      <c r="G124" s="464" t="str">
        <f ca="1" t="array" ref="G124">IFERROR(LOOKUP(1,0/COUNTIF(INDIRECT({"荣昌工资表科室人员","荣昌工资表研发人员","荣昌工资表销售人员","荣昌工资表一线员工","荣昌工资表小时工","劳务公司工资表小时工","劳务公司工资表同工同酬"}&amp;"!$C:$C"),$C124),{"荣昌工资表科室人员","荣昌工资表研发人员","荣昌工资表销售人员","荣昌工资表一线员工","荣昌工资表小时工","劳务公司工资表小时工","劳务公司工资表同工同酬"}),"")</f>
        <v/>
      </c>
      <c r="H124" s="463">
        <f ca="1" t="shared" si="39"/>
        <v>0</v>
      </c>
      <c r="I124" s="463">
        <f>IFERROR(VLOOKUP($C124,五险!$B:$Z,MATCH("养老(16%)",五险!$B$5:$Z$5,0),0),0)</f>
        <v>0</v>
      </c>
      <c r="J124" s="463">
        <f>IFERROR(VLOOKUP($C124,五险!$B:$Z,MATCH("失业(0.7%)",五险!$B$5:$Z$5,0),0),0)</f>
        <v>0</v>
      </c>
      <c r="K124" s="463">
        <f>IFERROR(VLOOKUP($C124,五险!$B:$Z,MATCH("医疗(8.7%)",五险!$B$5:$Z$5,0),0),0)</f>
        <v>0</v>
      </c>
      <c r="L124" s="463">
        <f>IFERROR(VLOOKUP($C124,五险!$B:$Z,MATCH("工伤(1.2%)",五险!$B$5:$Z$5,0),0),0)</f>
        <v>0</v>
      </c>
      <c r="M124" s="463">
        <f>_xlfn.XLOOKUP($C124,公积金!$B:$B,公积金!$K:$K,0)</f>
        <v>0</v>
      </c>
      <c r="N124" s="462">
        <f ca="1" t="shared" si="38"/>
        <v>0</v>
      </c>
      <c r="O124" s="466"/>
      <c r="P124" s="436"/>
      <c r="Q124" s="451"/>
      <c r="R124" s="451"/>
      <c r="S124" s="451"/>
      <c r="T124" s="451"/>
      <c r="U124" s="451"/>
      <c r="V124" s="451"/>
      <c r="W124" s="451"/>
      <c r="X124" s="451"/>
      <c r="Y124" s="451"/>
      <c r="Z124" s="452"/>
      <c r="AA124" s="462" t="str">
        <f>_xlfn.XLOOKUP(C124,'[9]7月工资'!$C:$C,'[9]7月工资'!$C:$C)</f>
        <v>冯新宇</v>
      </c>
    </row>
    <row r="125" customFormat="1" customHeight="1" spans="1:27">
      <c r="A125" s="462">
        <f>IF(C125="","",COUNTA($C$3:C125))</f>
        <v>123</v>
      </c>
      <c r="B125" s="462" t="s">
        <v>160</v>
      </c>
      <c r="C125" s="462" t="s">
        <v>199</v>
      </c>
      <c r="D125" s="463" t="s">
        <v>176</v>
      </c>
      <c r="E125" s="463" t="s">
        <v>21</v>
      </c>
      <c r="F125" s="463">
        <f ca="1" t="shared" si="40"/>
        <v>0</v>
      </c>
      <c r="G125" s="464" t="str">
        <f ca="1" t="array" ref="G125">IFERROR(LOOKUP(1,0/COUNTIF(INDIRECT({"荣昌工资表科室人员","荣昌工资表研发人员","荣昌工资表销售人员","荣昌工资表一线员工","荣昌工资表小时工","劳务公司工资表小时工","劳务公司工资表同工同酬"}&amp;"!$C:$C"),$C125),{"荣昌工资表科室人员","荣昌工资表研发人员","荣昌工资表销售人员","荣昌工资表一线员工","荣昌工资表小时工","劳务公司工资表小时工","劳务公司工资表同工同酬"}),"")</f>
        <v/>
      </c>
      <c r="H125" s="463">
        <f ca="1" t="shared" si="39"/>
        <v>0</v>
      </c>
      <c r="I125" s="463">
        <f>IFERROR(VLOOKUP($C125,五险!$B:$Z,MATCH("养老(16%)",五险!$B$5:$Z$5,0),0),0)</f>
        <v>0</v>
      </c>
      <c r="J125" s="463">
        <f>IFERROR(VLOOKUP($C125,五险!$B:$Z,MATCH("失业(0.7%)",五险!$B$5:$Z$5,0),0),0)</f>
        <v>0</v>
      </c>
      <c r="K125" s="463">
        <f>IFERROR(VLOOKUP($C125,五险!$B:$Z,MATCH("医疗(8.7%)",五险!$B$5:$Z$5,0),0),0)</f>
        <v>0</v>
      </c>
      <c r="L125" s="463">
        <f>IFERROR(VLOOKUP($C125,五险!$B:$Z,MATCH("工伤(1.2%)",五险!$B$5:$Z$5,0),0),0)</f>
        <v>0</v>
      </c>
      <c r="M125" s="463">
        <f>_xlfn.XLOOKUP($C125,公积金!$B:$B,公积金!$K:$K,0)</f>
        <v>0</v>
      </c>
      <c r="N125" s="462">
        <f ca="1" t="shared" si="38"/>
        <v>0</v>
      </c>
      <c r="O125" s="466"/>
      <c r="P125" s="436"/>
      <c r="Q125" s="451"/>
      <c r="R125" s="451"/>
      <c r="S125" s="451"/>
      <c r="T125" s="451"/>
      <c r="U125" s="451"/>
      <c r="V125" s="451"/>
      <c r="W125" s="451"/>
      <c r="X125" s="451"/>
      <c r="Y125" s="451"/>
      <c r="Z125" s="452"/>
      <c r="AA125" s="462" t="str">
        <f>_xlfn.XLOOKUP(C125,'[9]7月工资'!$C:$C,'[9]7月工资'!$C:$C)</f>
        <v>游围广</v>
      </c>
    </row>
    <row r="126" customFormat="1" customHeight="1" spans="1:27">
      <c r="A126" s="462">
        <f>IF(C126="","",COUNTA($C$3:C126))</f>
        <v>124</v>
      </c>
      <c r="B126" s="462" t="s">
        <v>160</v>
      </c>
      <c r="C126" s="462" t="s">
        <v>200</v>
      </c>
      <c r="D126" s="463" t="s">
        <v>176</v>
      </c>
      <c r="E126" s="463" t="s">
        <v>21</v>
      </c>
      <c r="F126" s="463">
        <f ca="1" t="shared" si="40"/>
        <v>0</v>
      </c>
      <c r="G126" s="464" t="str">
        <f ca="1" t="array" ref="G126">IFERROR(LOOKUP(1,0/COUNTIF(INDIRECT({"荣昌工资表科室人员","荣昌工资表研发人员","荣昌工资表销售人员","荣昌工资表一线员工","荣昌工资表小时工","劳务公司工资表小时工","劳务公司工资表同工同酬"}&amp;"!$C:$C"),$C126),{"荣昌工资表科室人员","荣昌工资表研发人员","荣昌工资表销售人员","荣昌工资表一线员工","荣昌工资表小时工","劳务公司工资表小时工","劳务公司工资表同工同酬"}),"")</f>
        <v/>
      </c>
      <c r="H126" s="463">
        <f ca="1" t="shared" si="39"/>
        <v>0</v>
      </c>
      <c r="I126" s="463">
        <f>IFERROR(VLOOKUP($C126,五险!$B:$Z,MATCH("养老(16%)",五险!$B$5:$Z$5,0),0),0)</f>
        <v>0</v>
      </c>
      <c r="J126" s="463">
        <f>IFERROR(VLOOKUP($C126,五险!$B:$Z,MATCH("失业(0.7%)",五险!$B$5:$Z$5,0),0),0)</f>
        <v>0</v>
      </c>
      <c r="K126" s="463">
        <f>IFERROR(VLOOKUP($C126,五险!$B:$Z,MATCH("医疗(8.7%)",五险!$B$5:$Z$5,0),0),0)</f>
        <v>0</v>
      </c>
      <c r="L126" s="463">
        <f>IFERROR(VLOOKUP($C126,五险!$B:$Z,MATCH("工伤(1.2%)",五险!$B$5:$Z$5,0),0),0)</f>
        <v>0</v>
      </c>
      <c r="M126" s="463">
        <f>_xlfn.XLOOKUP($C126,公积金!$B:$B,公积金!$K:$K,0)</f>
        <v>0</v>
      </c>
      <c r="N126" s="462">
        <f ca="1" t="shared" si="38"/>
        <v>0</v>
      </c>
      <c r="O126" s="466"/>
      <c r="P126" s="436"/>
      <c r="Q126" s="451"/>
      <c r="R126" s="451"/>
      <c r="S126" s="451"/>
      <c r="T126" s="451"/>
      <c r="U126" s="451"/>
      <c r="V126" s="451"/>
      <c r="W126" s="451"/>
      <c r="X126" s="451"/>
      <c r="Y126" s="451"/>
      <c r="Z126" s="452"/>
      <c r="AA126" s="462" t="str">
        <f>_xlfn.XLOOKUP(C126,'[9]7月工资'!$C:$C,'[9]7月工资'!$C:$C)</f>
        <v>马战</v>
      </c>
    </row>
    <row r="127" customFormat="1" customHeight="1" spans="1:27">
      <c r="A127" s="462">
        <f>IF(C127="","",COUNTA($C$3:C127))</f>
        <v>125</v>
      </c>
      <c r="B127" s="462" t="s">
        <v>160</v>
      </c>
      <c r="C127" s="462" t="s">
        <v>201</v>
      </c>
      <c r="D127" s="463" t="s">
        <v>176</v>
      </c>
      <c r="E127" s="463" t="s">
        <v>21</v>
      </c>
      <c r="F127" s="463">
        <f ca="1" t="shared" si="40"/>
        <v>0</v>
      </c>
      <c r="G127" s="464" t="str">
        <f ca="1" t="array" ref="G127">IFERROR(LOOKUP(1,0/COUNTIF(INDIRECT({"荣昌工资表科室人员","荣昌工资表研发人员","荣昌工资表销售人员","荣昌工资表一线员工","荣昌工资表小时工","劳务公司工资表小时工","劳务公司工资表同工同酬"}&amp;"!$C:$C"),$C127),{"荣昌工资表科室人员","荣昌工资表研发人员","荣昌工资表销售人员","荣昌工资表一线员工","荣昌工资表小时工","劳务公司工资表小时工","劳务公司工资表同工同酬"}),"")</f>
        <v/>
      </c>
      <c r="H127" s="463">
        <f ca="1" t="shared" si="39"/>
        <v>0</v>
      </c>
      <c r="I127" s="463">
        <f>IFERROR(VLOOKUP($C127,五险!$B:$Z,MATCH("养老(16%)",五险!$B$5:$Z$5,0),0),0)</f>
        <v>0</v>
      </c>
      <c r="J127" s="463">
        <f>IFERROR(VLOOKUP($C127,五险!$B:$Z,MATCH("失业(0.7%)",五险!$B$5:$Z$5,0),0),0)</f>
        <v>0</v>
      </c>
      <c r="K127" s="463">
        <f>IFERROR(VLOOKUP($C127,五险!$B:$Z,MATCH("医疗(8.7%)",五险!$B$5:$Z$5,0),0),0)</f>
        <v>0</v>
      </c>
      <c r="L127" s="463">
        <f>IFERROR(VLOOKUP($C127,五险!$B:$Z,MATCH("工伤(1.2%)",五险!$B$5:$Z$5,0),0),0)</f>
        <v>0</v>
      </c>
      <c r="M127" s="463">
        <f>_xlfn.XLOOKUP($C127,公积金!$B:$B,公积金!$K:$K,0)</f>
        <v>0</v>
      </c>
      <c r="N127" s="462">
        <f ca="1" t="shared" si="38"/>
        <v>0</v>
      </c>
      <c r="O127" s="466"/>
      <c r="P127" s="436"/>
      <c r="Q127" s="451"/>
      <c r="R127" s="451"/>
      <c r="S127" s="451"/>
      <c r="T127" s="451"/>
      <c r="U127" s="451"/>
      <c r="V127" s="451"/>
      <c r="W127" s="451"/>
      <c r="X127" s="451"/>
      <c r="Y127" s="451"/>
      <c r="Z127" s="452"/>
      <c r="AA127" s="462" t="str">
        <f>_xlfn.XLOOKUP(C127,'[9]7月工资'!$C:$C,'[9]7月工资'!$C:$C)</f>
        <v>曾选泽</v>
      </c>
    </row>
    <row r="128" customFormat="1" customHeight="1" spans="1:27">
      <c r="A128" s="462">
        <f>IF(C128="","",COUNTA($C$3:C128))</f>
        <v>126</v>
      </c>
      <c r="B128" s="462" t="s">
        <v>160</v>
      </c>
      <c r="C128" s="462" t="s">
        <v>202</v>
      </c>
      <c r="D128" s="463" t="s">
        <v>176</v>
      </c>
      <c r="E128" s="463" t="s">
        <v>21</v>
      </c>
      <c r="F128" s="463">
        <f ca="1" t="shared" si="40"/>
        <v>0</v>
      </c>
      <c r="G128" s="464" t="str">
        <f ca="1" t="array" ref="G128">IFERROR(LOOKUP(1,0/COUNTIF(INDIRECT({"荣昌工资表科室人员","荣昌工资表研发人员","荣昌工资表销售人员","荣昌工资表一线员工","荣昌工资表小时工","劳务公司工资表小时工","劳务公司工资表同工同酬"}&amp;"!$C:$C"),$C128),{"荣昌工资表科室人员","荣昌工资表研发人员","荣昌工资表销售人员","荣昌工资表一线员工","荣昌工资表小时工","劳务公司工资表小时工","劳务公司工资表同工同酬"}),"")</f>
        <v/>
      </c>
      <c r="H128" s="463">
        <f ca="1" t="shared" si="39"/>
        <v>0</v>
      </c>
      <c r="I128" s="463">
        <f>IFERROR(VLOOKUP($C128,五险!$B:$Z,MATCH("养老(16%)",五险!$B$5:$Z$5,0),0),0)</f>
        <v>0</v>
      </c>
      <c r="J128" s="463">
        <f>IFERROR(VLOOKUP($C128,五险!$B:$Z,MATCH("失业(0.7%)",五险!$B$5:$Z$5,0),0),0)</f>
        <v>0</v>
      </c>
      <c r="K128" s="463">
        <f>IFERROR(VLOOKUP($C128,五险!$B:$Z,MATCH("医疗(8.7%)",五险!$B$5:$Z$5,0),0),0)</f>
        <v>0</v>
      </c>
      <c r="L128" s="463">
        <f>IFERROR(VLOOKUP($C128,五险!$B:$Z,MATCH("工伤(1.2%)",五险!$B$5:$Z$5,0),0),0)</f>
        <v>0</v>
      </c>
      <c r="M128" s="463">
        <f>_xlfn.XLOOKUP($C128,公积金!$B:$B,公积金!$K:$K,0)</f>
        <v>0</v>
      </c>
      <c r="N128" s="462">
        <f ca="1" t="shared" si="38"/>
        <v>0</v>
      </c>
      <c r="O128" s="466"/>
      <c r="P128" s="436"/>
      <c r="Q128" s="451"/>
      <c r="R128" s="451"/>
      <c r="S128" s="451"/>
      <c r="T128" s="451"/>
      <c r="U128" s="451"/>
      <c r="V128" s="451"/>
      <c r="W128" s="451"/>
      <c r="X128" s="451"/>
      <c r="Y128" s="451"/>
      <c r="Z128" s="452"/>
      <c r="AA128" s="462" t="str">
        <f>_xlfn.XLOOKUP(C128,'[9]7月工资'!$C:$C,'[9]7月工资'!$C:$C)</f>
        <v>林新龙</v>
      </c>
    </row>
    <row r="129" customFormat="1" customHeight="1" spans="1:27">
      <c r="A129" s="462">
        <f>IF(C129="","",COUNTA($C$3:C129))</f>
        <v>127</v>
      </c>
      <c r="B129" s="462" t="s">
        <v>160</v>
      </c>
      <c r="C129" s="462" t="s">
        <v>203</v>
      </c>
      <c r="D129" s="463" t="s">
        <v>176</v>
      </c>
      <c r="E129" s="463" t="s">
        <v>21</v>
      </c>
      <c r="F129" s="463" t="str">
        <f ca="1" t="shared" si="40"/>
        <v>湘潭思泉</v>
      </c>
      <c r="G129" s="464" t="str">
        <f ca="1" t="array" ref="G129">IFERROR(LOOKUP(1,0/COUNTIF(INDIRECT({"荣昌工资表科室人员","荣昌工资表研发人员","荣昌工资表销售人员","荣昌工资表一线员工","荣昌工资表小时工","劳务公司工资表小时工","劳务公司工资表同工同酬"}&amp;"!$C:$C"),$C129)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29" s="463">
        <f ca="1" t="shared" si="39"/>
        <v>6981.71</v>
      </c>
      <c r="I129" s="463">
        <f>IFERROR(VLOOKUP($C129,五险!$B:$Z,MATCH("养老(16%)",五险!$B$5:$Z$5,0),0),0)</f>
        <v>689.3</v>
      </c>
      <c r="J129" s="463">
        <f>IFERROR(VLOOKUP($C129,五险!$B:$Z,MATCH("失业(0.7%)",五险!$B$5:$Z$5,0),0),0)</f>
        <v>30.16</v>
      </c>
      <c r="K129" s="463">
        <f>IFERROR(VLOOKUP($C129,五险!$B:$Z,MATCH("医疗(8.7%)",五险!$B$5:$Z$5,0),0),0)</f>
        <v>374.8</v>
      </c>
      <c r="L129" s="463">
        <f>IFERROR(VLOOKUP($C129,五险!$B:$Z,MATCH("工伤(1.2%)",五险!$B$5:$Z$5,0),0),0)</f>
        <v>51.7</v>
      </c>
      <c r="M129" s="463">
        <f>_xlfn.XLOOKUP($C129,公积金!$B:$B,公积金!$K:$K,0)</f>
        <v>0</v>
      </c>
      <c r="N129" s="462">
        <f ca="1" t="shared" si="38"/>
        <v>8127.67</v>
      </c>
      <c r="O129" s="466"/>
      <c r="P129" s="436"/>
      <c r="Q129" s="451"/>
      <c r="R129" s="451"/>
      <c r="S129" s="451"/>
      <c r="T129" s="451"/>
      <c r="U129" s="451"/>
      <c r="V129" s="451"/>
      <c r="W129" s="451"/>
      <c r="X129" s="451"/>
      <c r="Y129" s="451"/>
      <c r="Z129" s="452"/>
      <c r="AA129" s="462" t="str">
        <f>_xlfn.XLOOKUP(C129,'[9]7月工资'!$C:$C,'[9]7月工资'!$C:$C)</f>
        <v>卫伟伟</v>
      </c>
    </row>
    <row r="130" customFormat="1" customHeight="1" spans="1:27">
      <c r="A130" s="462">
        <f>IF(C130="","",COUNTA($C$3:C130))</f>
        <v>128</v>
      </c>
      <c r="B130" s="462" t="s">
        <v>160</v>
      </c>
      <c r="C130" s="462" t="s">
        <v>204</v>
      </c>
      <c r="D130" s="463" t="s">
        <v>176</v>
      </c>
      <c r="E130" s="463" t="s">
        <v>21</v>
      </c>
      <c r="F130" s="463">
        <f ca="1" t="shared" si="40"/>
        <v>0</v>
      </c>
      <c r="G130" s="464" t="str">
        <f ca="1" t="array" ref="G130">IFERROR(LOOKUP(1,0/COUNTIF(INDIRECT({"荣昌工资表科室人员","荣昌工资表研发人员","荣昌工资表销售人员","荣昌工资表一线员工","荣昌工资表小时工","劳务公司工资表小时工","劳务公司工资表同工同酬"}&amp;"!$C:$C"),$C130),{"荣昌工资表科室人员","荣昌工资表研发人员","荣昌工资表销售人员","荣昌工资表一线员工","荣昌工资表小时工","劳务公司工资表小时工","劳务公司工资表同工同酬"}),"")</f>
        <v/>
      </c>
      <c r="H130" s="463">
        <f ca="1" t="shared" si="39"/>
        <v>0</v>
      </c>
      <c r="I130" s="463">
        <f>IFERROR(VLOOKUP($C130,五险!$B:$Z,MATCH("养老(16%)",五险!$B$5:$Z$5,0),0),0)</f>
        <v>0</v>
      </c>
      <c r="J130" s="463">
        <f>IFERROR(VLOOKUP($C130,五险!$B:$Z,MATCH("失业(0.7%)",五险!$B$5:$Z$5,0),0),0)</f>
        <v>0</v>
      </c>
      <c r="K130" s="463">
        <f>IFERROR(VLOOKUP($C130,五险!$B:$Z,MATCH("医疗(8.7%)",五险!$B$5:$Z$5,0),0),0)</f>
        <v>0</v>
      </c>
      <c r="L130" s="463">
        <f>IFERROR(VLOOKUP($C130,五险!$B:$Z,MATCH("工伤(1.2%)",五险!$B$5:$Z$5,0),0),0)</f>
        <v>0</v>
      </c>
      <c r="M130" s="463">
        <f>_xlfn.XLOOKUP($C130,公积金!$B:$B,公积金!$K:$K,0)</f>
        <v>0</v>
      </c>
      <c r="N130" s="462">
        <f ca="1" t="shared" si="38"/>
        <v>0</v>
      </c>
      <c r="O130" s="466"/>
      <c r="P130" s="436"/>
      <c r="Q130" s="451"/>
      <c r="R130" s="451"/>
      <c r="S130" s="451"/>
      <c r="T130" s="451"/>
      <c r="U130" s="451"/>
      <c r="V130" s="451"/>
      <c r="W130" s="451"/>
      <c r="X130" s="451"/>
      <c r="Y130" s="451"/>
      <c r="Z130" s="452"/>
      <c r="AA130" s="462" t="str">
        <f>_xlfn.XLOOKUP(C130,'[9]7月工资'!$C:$C,'[9]7月工资'!$C:$C)</f>
        <v>唐锋</v>
      </c>
    </row>
    <row r="131" customFormat="1" customHeight="1" spans="1:27">
      <c r="A131" s="462">
        <f>IF(C131="","",COUNTA($C$3:C131))</f>
        <v>129</v>
      </c>
      <c r="B131" s="462" t="s">
        <v>160</v>
      </c>
      <c r="C131" s="462" t="s">
        <v>205</v>
      </c>
      <c r="D131" s="463" t="s">
        <v>176</v>
      </c>
      <c r="E131" s="463" t="s">
        <v>21</v>
      </c>
      <c r="F131" s="463">
        <f ca="1" t="shared" si="40"/>
        <v>0</v>
      </c>
      <c r="G131" s="464" t="str">
        <f ca="1" t="array" ref="G131">IFERROR(LOOKUP(1,0/COUNTIF(INDIRECT({"荣昌工资表科室人员","荣昌工资表研发人员","荣昌工资表销售人员","荣昌工资表一线员工","荣昌工资表小时工","劳务公司工资表小时工","劳务公司工资表同工同酬"}&amp;"!$C:$C"),$C131),{"荣昌工资表科室人员","荣昌工资表研发人员","荣昌工资表销售人员","荣昌工资表一线员工","荣昌工资表小时工","劳务公司工资表小时工","劳务公司工资表同工同酬"}),"")</f>
        <v/>
      </c>
      <c r="H131" s="463">
        <f ca="1" t="shared" si="39"/>
        <v>0</v>
      </c>
      <c r="I131" s="463">
        <f>IFERROR(VLOOKUP($C131,五险!$B:$Z,MATCH("养老(16%)",五险!$B$5:$Z$5,0),0),0)</f>
        <v>0</v>
      </c>
      <c r="J131" s="463">
        <f>IFERROR(VLOOKUP($C131,五险!$B:$Z,MATCH("失业(0.7%)",五险!$B$5:$Z$5,0),0),0)</f>
        <v>0</v>
      </c>
      <c r="K131" s="463">
        <f>IFERROR(VLOOKUP($C131,五险!$B:$Z,MATCH("医疗(8.7%)",五险!$B$5:$Z$5,0),0),0)</f>
        <v>0</v>
      </c>
      <c r="L131" s="463">
        <f>IFERROR(VLOOKUP($C131,五险!$B:$Z,MATCH("工伤(1.2%)",五险!$B$5:$Z$5,0),0),0)</f>
        <v>0</v>
      </c>
      <c r="M131" s="463">
        <f>_xlfn.XLOOKUP($C131,公积金!$B:$B,公积金!$K:$K,0)</f>
        <v>0</v>
      </c>
      <c r="N131" s="462">
        <f ca="1" t="shared" ref="N131:N194" si="41">SUM(H131:M131)</f>
        <v>0</v>
      </c>
      <c r="O131" s="466"/>
      <c r="P131" s="436"/>
      <c r="Q131" s="451"/>
      <c r="R131" s="451"/>
      <c r="S131" s="451"/>
      <c r="T131" s="451"/>
      <c r="U131" s="451"/>
      <c r="V131" s="451"/>
      <c r="W131" s="451"/>
      <c r="X131" s="451"/>
      <c r="Y131" s="451"/>
      <c r="Z131" s="452"/>
      <c r="AA131" s="462" t="str">
        <f>_xlfn.XLOOKUP(C131,'[9]7月工资'!$C:$C,'[9]7月工资'!$C:$C)</f>
        <v>刘红勇</v>
      </c>
    </row>
    <row r="132" customFormat="1" customHeight="1" spans="1:27">
      <c r="A132" s="462">
        <f>IF(C132="","",COUNTA($C$3:C132))</f>
        <v>130</v>
      </c>
      <c r="B132" s="462" t="s">
        <v>160</v>
      </c>
      <c r="C132" s="462" t="s">
        <v>206</v>
      </c>
      <c r="D132" s="463" t="s">
        <v>176</v>
      </c>
      <c r="E132" s="463" t="s">
        <v>21</v>
      </c>
      <c r="F132" s="463">
        <f ca="1" t="shared" si="40"/>
        <v>0</v>
      </c>
      <c r="G132" s="464" t="str">
        <f ca="1" t="array" ref="G132">IFERROR(LOOKUP(1,0/COUNTIF(INDIRECT({"荣昌工资表科室人员","荣昌工资表研发人员","荣昌工资表销售人员","荣昌工资表一线员工","荣昌工资表小时工","劳务公司工资表小时工","劳务公司工资表同工同酬"}&amp;"!$C:$C"),$C132),{"荣昌工资表科室人员","荣昌工资表研发人员","荣昌工资表销售人员","荣昌工资表一线员工","荣昌工资表小时工","劳务公司工资表小时工","劳务公司工资表同工同酬"}),"")</f>
        <v/>
      </c>
      <c r="H132" s="463">
        <f ca="1" t="shared" ref="H132:H195" si="42">IFERROR(VLOOKUP($C132,INDIRECT($G132&amp;"!C:Z"),MATCH("应发工资",INDIRECT($G132&amp;"!C3:Z3"),0),0),0)</f>
        <v>0</v>
      </c>
      <c r="I132" s="463">
        <f>IFERROR(VLOOKUP($C132,五险!$B:$Z,MATCH("养老(16%)",五险!$B$5:$Z$5,0),0),0)</f>
        <v>0</v>
      </c>
      <c r="J132" s="463">
        <f>IFERROR(VLOOKUP($C132,五险!$B:$Z,MATCH("失业(0.7%)",五险!$B$5:$Z$5,0),0),0)</f>
        <v>0</v>
      </c>
      <c r="K132" s="463">
        <f>IFERROR(VLOOKUP($C132,五险!$B:$Z,MATCH("医疗(8.7%)",五险!$B$5:$Z$5,0),0),0)</f>
        <v>0</v>
      </c>
      <c r="L132" s="463">
        <f>IFERROR(VLOOKUP($C132,五险!$B:$Z,MATCH("工伤(1.2%)",五险!$B$5:$Z$5,0),0),0)</f>
        <v>0</v>
      </c>
      <c r="M132" s="463">
        <f>_xlfn.XLOOKUP($C132,公积金!$B:$B,公积金!$K:$K,0)</f>
        <v>0</v>
      </c>
      <c r="N132" s="462">
        <f ca="1" t="shared" si="41"/>
        <v>0</v>
      </c>
      <c r="O132" s="466"/>
      <c r="P132" s="436"/>
      <c r="Q132" s="451"/>
      <c r="R132" s="451"/>
      <c r="S132" s="451"/>
      <c r="T132" s="451"/>
      <c r="U132" s="451"/>
      <c r="V132" s="451"/>
      <c r="W132" s="451"/>
      <c r="X132" s="451"/>
      <c r="Y132" s="451"/>
      <c r="Z132" s="452"/>
      <c r="AA132" s="462" t="str">
        <f>_xlfn.XLOOKUP(C132,'[9]7月工资'!$C:$C,'[9]7月工资'!$C:$C)</f>
        <v>谢宗伏</v>
      </c>
    </row>
    <row r="133" customFormat="1" customHeight="1" spans="1:27">
      <c r="A133" s="462">
        <f>IF(C133="","",COUNTA($C$3:C133))</f>
        <v>131</v>
      </c>
      <c r="B133" s="462" t="s">
        <v>160</v>
      </c>
      <c r="C133" s="462" t="s">
        <v>207</v>
      </c>
      <c r="D133" s="463" t="s">
        <v>176</v>
      </c>
      <c r="E133" s="463" t="s">
        <v>21</v>
      </c>
      <c r="F133" s="463" t="str">
        <f ca="1" t="shared" si="40"/>
        <v>湖南诚展</v>
      </c>
      <c r="G133" s="464" t="str">
        <f ca="1" t="array" ref="G133">IFERROR(LOOKUP(1,0/COUNTIF(INDIRECT({"荣昌工资表科室人员","荣昌工资表研发人员","荣昌工资表销售人员","荣昌工资表一线员工","荣昌工资表小时工","劳务公司工资表小时工","劳务公司工资表同工同酬"}&amp;"!$C:$C"),$C133)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3" s="463">
        <f ca="1" t="shared" si="42"/>
        <v>6055.34</v>
      </c>
      <c r="I133" s="463">
        <f>IFERROR(VLOOKUP($C133,五险!$B:$Z,MATCH("养老(16%)",五险!$B$5:$Z$5,0),0),0)</f>
        <v>689.28</v>
      </c>
      <c r="J133" s="463">
        <f>IFERROR(VLOOKUP($C133,五险!$B:$Z,MATCH("失业(0.7%)",五险!$B$5:$Z$5,0),0),0)</f>
        <v>30.16</v>
      </c>
      <c r="K133" s="463">
        <f>IFERROR(VLOOKUP($C133,五险!$B:$Z,MATCH("医疗(8.7%)",五险!$B$5:$Z$5,0),0),0)</f>
        <v>350.35</v>
      </c>
      <c r="L133" s="463">
        <f>IFERROR(VLOOKUP($C133,五险!$B:$Z,MATCH("工伤(1.2%)",五险!$B$5:$Z$5,0),0),0)</f>
        <v>90.47</v>
      </c>
      <c r="M133" s="463">
        <f>_xlfn.XLOOKUP($C133,公积金!$B:$B,公积金!$K:$K,0)</f>
        <v>0</v>
      </c>
      <c r="N133" s="462">
        <f ca="1" t="shared" si="41"/>
        <v>7215.6</v>
      </c>
      <c r="O133" s="466"/>
      <c r="P133" s="436"/>
      <c r="Q133" s="451"/>
      <c r="R133" s="451"/>
      <c r="S133" s="451"/>
      <c r="T133" s="451"/>
      <c r="U133" s="451"/>
      <c r="V133" s="451"/>
      <c r="W133" s="451"/>
      <c r="X133" s="451"/>
      <c r="Y133" s="451"/>
      <c r="Z133" s="452"/>
      <c r="AA133" s="462" t="str">
        <f>_xlfn.XLOOKUP(C133,'[9]7月工资'!$C:$C,'[9]7月工资'!$C:$C)</f>
        <v>刘顺新</v>
      </c>
    </row>
    <row r="134" customFormat="1" customHeight="1" spans="1:27">
      <c r="A134" s="462">
        <f>IF(C134="","",COUNTA($C$3:C134))</f>
        <v>132</v>
      </c>
      <c r="B134" s="462" t="s">
        <v>160</v>
      </c>
      <c r="C134" s="462" t="s">
        <v>208</v>
      </c>
      <c r="D134" s="463" t="s">
        <v>209</v>
      </c>
      <c r="E134" s="463" t="s">
        <v>22</v>
      </c>
      <c r="F134" s="463" t="str">
        <f ca="1" t="shared" si="40"/>
        <v>湖南诚展</v>
      </c>
      <c r="G134" s="464" t="str">
        <f ca="1" t="array" ref="G134">IFERROR(LOOKUP(1,0/COUNTIF(INDIRECT({"荣昌工资表科室人员","荣昌工资表研发人员","荣昌工资表销售人员","荣昌工资表一线员工","荣昌工资表小时工","劳务公司工资表小时工","劳务公司工资表同工同酬"}&amp;"!$C:$C"),$C134)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4" s="463">
        <f ca="1" t="shared" si="42"/>
        <v>7216.85</v>
      </c>
      <c r="I134" s="463">
        <f>IFERROR(VLOOKUP($C134,五险!$B:$Z,MATCH("养老(16%)",五险!$B$5:$Z$5,0),0),0)</f>
        <v>689.28</v>
      </c>
      <c r="J134" s="463">
        <f>IFERROR(VLOOKUP($C134,五险!$B:$Z,MATCH("失业(0.7%)",五险!$B$5:$Z$5,0),0),0)</f>
        <v>30.16</v>
      </c>
      <c r="K134" s="463">
        <f>IFERROR(VLOOKUP($C134,五险!$B:$Z,MATCH("医疗(8.7%)",五险!$B$5:$Z$5,0),0),0)</f>
        <v>350.35</v>
      </c>
      <c r="L134" s="463">
        <f>IFERROR(VLOOKUP($C134,五险!$B:$Z,MATCH("工伤(1.2%)",五险!$B$5:$Z$5,0),0),0)</f>
        <v>90.47</v>
      </c>
      <c r="M134" s="463">
        <f>_xlfn.XLOOKUP($C134,公积金!$B:$B,公积金!$K:$K,0)</f>
        <v>0</v>
      </c>
      <c r="N134" s="462">
        <f ca="1" t="shared" si="41"/>
        <v>8377.11</v>
      </c>
      <c r="O134" s="466"/>
      <c r="P134" s="436"/>
      <c r="Q134" s="451"/>
      <c r="R134" s="451"/>
      <c r="S134" s="451"/>
      <c r="T134" s="451"/>
      <c r="U134" s="451"/>
      <c r="V134" s="451"/>
      <c r="W134" s="451"/>
      <c r="X134" s="451"/>
      <c r="Y134" s="451"/>
      <c r="Z134" s="452"/>
      <c r="AA134" s="462" t="str">
        <f>_xlfn.XLOOKUP(C134,'[9]7月工资'!$C:$C,'[9]7月工资'!$C:$C)</f>
        <v>李需</v>
      </c>
    </row>
    <row r="135" customFormat="1" customHeight="1" spans="1:27">
      <c r="A135" s="462">
        <f>IF(C135="","",COUNTA($C$3:C135))</f>
        <v>133</v>
      </c>
      <c r="B135" s="462" t="s">
        <v>160</v>
      </c>
      <c r="C135" s="462" t="s">
        <v>210</v>
      </c>
      <c r="D135" s="463" t="s">
        <v>173</v>
      </c>
      <c r="E135" s="463" t="s">
        <v>22</v>
      </c>
      <c r="F135" s="463" t="s">
        <v>211</v>
      </c>
      <c r="G135" s="464" t="str">
        <f ca="1" t="array" ref="G135">IFERROR(LOOKUP(1,0/COUNTIF(INDIRECT({"荣昌工资表科室人员","荣昌工资表研发人员","荣昌工资表销售人员","荣昌工资表一线员工","荣昌工资表小时工","劳务公司工资表小时工","劳务公司工资表同工同酬"}&amp;"!$C:$C"),$C135)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5" s="463">
        <f ca="1" t="shared" si="42"/>
        <v>5535.5</v>
      </c>
      <c r="I135" s="463">
        <f>IFERROR(VLOOKUP($C135,五险!$B:$Z,MATCH("养老(16%)",五险!$B$5:$Z$5,0),0),0)</f>
        <v>689.28</v>
      </c>
      <c r="J135" s="463">
        <f>IFERROR(VLOOKUP($C135,五险!$B:$Z,MATCH("失业(0.7%)",五险!$B$5:$Z$5,0),0),0)</f>
        <v>30.16</v>
      </c>
      <c r="K135" s="463">
        <f>IFERROR(VLOOKUP($C135,五险!$B:$Z,MATCH("医疗(8.7%)",五险!$B$5:$Z$5,0),0),0)</f>
        <v>374.8</v>
      </c>
      <c r="L135" s="463">
        <f>IFERROR(VLOOKUP($C135,五险!$B:$Z,MATCH("工伤(1.2%)",五险!$B$5:$Z$5,0),0),0)</f>
        <v>72.37</v>
      </c>
      <c r="M135" s="463">
        <f>_xlfn.XLOOKUP($C135,公积金!$B:$B,公积金!$K:$K,0)</f>
        <v>0</v>
      </c>
      <c r="N135" s="462">
        <f ca="1" t="shared" si="41"/>
        <v>6702.11</v>
      </c>
      <c r="O135" s="466"/>
      <c r="P135" s="436"/>
      <c r="Q135" s="451"/>
      <c r="R135" s="451"/>
      <c r="S135" s="451"/>
      <c r="T135" s="451"/>
      <c r="U135" s="451"/>
      <c r="V135" s="451"/>
      <c r="W135" s="451"/>
      <c r="X135" s="451"/>
      <c r="Y135" s="451"/>
      <c r="Z135" s="452"/>
      <c r="AA135" s="462" t="str">
        <f>_xlfn.XLOOKUP(C135,'[9]7月工资'!$C:$C,'[9]7月工资'!$C:$C)</f>
        <v>赵亮</v>
      </c>
    </row>
    <row r="136" customFormat="1" customHeight="1" spans="1:27">
      <c r="A136" s="462">
        <f>IF(C136="","",COUNTA($C$3:C136))</f>
        <v>134</v>
      </c>
      <c r="B136" s="462" t="s">
        <v>160</v>
      </c>
      <c r="C136" s="462" t="s">
        <v>212</v>
      </c>
      <c r="D136" s="463" t="s">
        <v>173</v>
      </c>
      <c r="E136" s="463" t="s">
        <v>22</v>
      </c>
      <c r="F136" s="463" t="s">
        <v>211</v>
      </c>
      <c r="G136" s="464" t="str">
        <f ca="1" t="array" ref="G136">IFERROR(LOOKUP(1,0/COUNTIF(INDIRECT({"荣昌工资表科室人员","荣昌工资表研发人员","荣昌工资表销售人员","荣昌工资表一线员工","荣昌工资表小时工","劳务公司工资表小时工","劳务公司工资表同工同酬"}&amp;"!$C:$C"),$C136),{"荣昌工资表科室人员","荣昌工资表研发人员","荣昌工资表销售人员","荣昌工资表一线员工","荣昌工资表小时工","劳务公司工资表小时工","劳务公司工资表同工同酬"}),"")</f>
        <v/>
      </c>
      <c r="H136" s="463">
        <f ca="1" t="shared" si="42"/>
        <v>0</v>
      </c>
      <c r="I136" s="463">
        <f>IFERROR(VLOOKUP($C136,五险!$B:$Z,MATCH("养老(16%)",五险!$B$5:$Z$5,0),0),0)</f>
        <v>0</v>
      </c>
      <c r="J136" s="463">
        <f>IFERROR(VLOOKUP($C136,五险!$B:$Z,MATCH("失业(0.7%)",五险!$B$5:$Z$5,0),0),0)</f>
        <v>0</v>
      </c>
      <c r="K136" s="463">
        <f>IFERROR(VLOOKUP($C136,五险!$B:$Z,MATCH("医疗(8.7%)",五险!$B$5:$Z$5,0),0),0)</f>
        <v>0</v>
      </c>
      <c r="L136" s="463">
        <f>IFERROR(VLOOKUP($C136,五险!$B:$Z,MATCH("工伤(1.2%)",五险!$B$5:$Z$5,0),0),0)</f>
        <v>0</v>
      </c>
      <c r="M136" s="463">
        <f>_xlfn.XLOOKUP($C136,公积金!$B:$B,公积金!$K:$K,0)</f>
        <v>0</v>
      </c>
      <c r="N136" s="462">
        <f ca="1" t="shared" si="41"/>
        <v>0</v>
      </c>
      <c r="O136" s="466"/>
      <c r="P136" s="436"/>
      <c r="Q136" s="451"/>
      <c r="R136" s="451"/>
      <c r="S136" s="451"/>
      <c r="T136" s="451"/>
      <c r="U136" s="451"/>
      <c r="V136" s="451"/>
      <c r="W136" s="451"/>
      <c r="X136" s="451"/>
      <c r="Y136" s="451"/>
      <c r="Z136" s="452"/>
      <c r="AA136" s="462" t="str">
        <f>_xlfn.XLOOKUP(C136,'[9]7月工资'!$C:$C,'[9]7月工资'!$C:$C)</f>
        <v>文磊</v>
      </c>
    </row>
    <row r="137" customFormat="1" customHeight="1" spans="1:27">
      <c r="A137" s="462">
        <f>IF(C137="","",COUNTA($C$3:C137))</f>
        <v>135</v>
      </c>
      <c r="B137" s="462" t="s">
        <v>160</v>
      </c>
      <c r="C137" s="462" t="s">
        <v>213</v>
      </c>
      <c r="D137" s="463" t="s">
        <v>173</v>
      </c>
      <c r="E137" s="463" t="s">
        <v>22</v>
      </c>
      <c r="F137" s="463" t="s">
        <v>211</v>
      </c>
      <c r="G137" s="464" t="str">
        <f ca="1" t="array" ref="G137">IFERROR(LOOKUP(1,0/COUNTIF(INDIRECT({"荣昌工资表科室人员","荣昌工资表研发人员","荣昌工资表销售人员","荣昌工资表一线员工","荣昌工资表小时工","劳务公司工资表小时工","劳务公司工资表同工同酬"}&amp;"!$C:$C"),$C137)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7" s="463">
        <f ca="1" t="shared" si="42"/>
        <v>5998.5</v>
      </c>
      <c r="I137" s="463">
        <f>IFERROR(VLOOKUP($C137,五险!$B:$Z,MATCH("养老(16%)",五险!$B$5:$Z$5,0),0),0)</f>
        <v>689.28</v>
      </c>
      <c r="J137" s="463">
        <f>IFERROR(VLOOKUP($C137,五险!$B:$Z,MATCH("失业(0.7%)",五险!$B$5:$Z$5,0),0),0)</f>
        <v>30.16</v>
      </c>
      <c r="K137" s="463">
        <f>IFERROR(VLOOKUP($C137,五险!$B:$Z,MATCH("医疗(8.7%)",五险!$B$5:$Z$5,0),0),0)</f>
        <v>374.8</v>
      </c>
      <c r="L137" s="463">
        <f>IFERROR(VLOOKUP($C137,五险!$B:$Z,MATCH("工伤(1.2%)",五险!$B$5:$Z$5,0),0),0)</f>
        <v>72.37</v>
      </c>
      <c r="M137" s="463">
        <f>_xlfn.XLOOKUP($C137,公积金!$B:$B,公积金!$K:$K,0)</f>
        <v>0</v>
      </c>
      <c r="N137" s="462">
        <f ca="1" t="shared" si="41"/>
        <v>7165.11</v>
      </c>
      <c r="O137" s="466"/>
      <c r="P137" s="436"/>
      <c r="Q137" s="451"/>
      <c r="R137" s="451"/>
      <c r="S137" s="451"/>
      <c r="T137" s="451"/>
      <c r="U137" s="451"/>
      <c r="V137" s="451"/>
      <c r="W137" s="451"/>
      <c r="X137" s="451"/>
      <c r="Y137" s="451"/>
      <c r="Z137" s="452"/>
      <c r="AA137" s="462" t="str">
        <f>_xlfn.XLOOKUP(C137,'[9]7月工资'!$C:$C,'[9]7月工资'!$C:$C)</f>
        <v>王启明</v>
      </c>
    </row>
    <row r="138" customFormat="1" customHeight="1" spans="1:27">
      <c r="A138" s="462">
        <f>IF(C138="","",COUNTA($C$3:C138))</f>
        <v>136</v>
      </c>
      <c r="B138" s="462" t="s">
        <v>160</v>
      </c>
      <c r="C138" s="462" t="s">
        <v>214</v>
      </c>
      <c r="D138" s="463" t="s">
        <v>215</v>
      </c>
      <c r="E138" s="463" t="s">
        <v>22</v>
      </c>
      <c r="F138" s="463" t="s">
        <v>211</v>
      </c>
      <c r="G138" s="464" t="str">
        <f ca="1" t="array" ref="G138">IFERROR(LOOKUP(1,0/COUNTIF(INDIRECT({"荣昌工资表科室人员","荣昌工资表研发人员","荣昌工资表销售人员","荣昌工资表一线员工","荣昌工资表小时工","劳务公司工资表小时工","劳务公司工资表同工同酬"}&amp;"!$C:$C"),$C138)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8" s="463">
        <f ca="1" t="shared" si="42"/>
        <v>3166.32</v>
      </c>
      <c r="I138" s="463">
        <f>IFERROR(VLOOKUP($C138,五险!$B:$Z,MATCH("养老(16%)",五险!$B$5:$Z$5,0),0),0)</f>
        <v>689.28</v>
      </c>
      <c r="J138" s="463">
        <f>IFERROR(VLOOKUP($C138,五险!$B:$Z,MATCH("失业(0.7%)",五险!$B$5:$Z$5,0),0),0)</f>
        <v>30.16</v>
      </c>
      <c r="K138" s="463">
        <f>IFERROR(VLOOKUP($C138,五险!$B:$Z,MATCH("医疗(8.7%)",五险!$B$5:$Z$5,0),0),0)</f>
        <v>374.8</v>
      </c>
      <c r="L138" s="463">
        <f>IFERROR(VLOOKUP($C138,五险!$B:$Z,MATCH("工伤(1.2%)",五险!$B$5:$Z$5,0),0),0)</f>
        <v>72.37</v>
      </c>
      <c r="M138" s="463">
        <f>_xlfn.XLOOKUP($C138,公积金!$B:$B,公积金!$K:$K,0)</f>
        <v>0</v>
      </c>
      <c r="N138" s="462">
        <f ca="1" t="shared" si="41"/>
        <v>4332.93</v>
      </c>
      <c r="O138" s="466"/>
      <c r="P138" s="436"/>
      <c r="Q138" s="451"/>
      <c r="R138" s="451"/>
      <c r="S138" s="451"/>
      <c r="T138" s="451"/>
      <c r="U138" s="451"/>
      <c r="V138" s="451"/>
      <c r="W138" s="451"/>
      <c r="X138" s="451"/>
      <c r="Y138" s="451"/>
      <c r="Z138" s="452"/>
      <c r="AA138" s="462" t="str">
        <f>_xlfn.XLOOKUP(C138,'[9]7月工资'!$C:$C,'[9]7月工资'!$C:$C)</f>
        <v>周建华</v>
      </c>
    </row>
    <row r="139" customFormat="1" customHeight="1" spans="1:27">
      <c r="A139" s="462">
        <f>IF(C139="","",COUNTA($C$3:C139))</f>
        <v>137</v>
      </c>
      <c r="B139" s="462" t="s">
        <v>160</v>
      </c>
      <c r="C139" s="462" t="s">
        <v>216</v>
      </c>
      <c r="D139" s="463" t="s">
        <v>176</v>
      </c>
      <c r="E139" s="463" t="s">
        <v>21</v>
      </c>
      <c r="F139" s="463" t="s">
        <v>211</v>
      </c>
      <c r="G139" s="464" t="str">
        <f ca="1" t="array" ref="G139">IFERROR(LOOKUP(1,0/COUNTIF(INDIRECT({"荣昌工资表科室人员","荣昌工资表研发人员","荣昌工资表销售人员","荣昌工资表一线员工","荣昌工资表小时工","劳务公司工资表小时工","劳务公司工资表同工同酬"}&amp;"!$C:$C"),$C139)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39" s="463">
        <f ca="1" t="shared" si="42"/>
        <v>6068.73</v>
      </c>
      <c r="I139" s="463">
        <f>IFERROR(VLOOKUP($C139,五险!$B:$Z,MATCH("养老(16%)",五险!$B$5:$Z$5,0),0),0)</f>
        <v>689.28</v>
      </c>
      <c r="J139" s="463">
        <f>IFERROR(VLOOKUP($C139,五险!$B:$Z,MATCH("失业(0.7%)",五险!$B$5:$Z$5,0),0),0)</f>
        <v>30.16</v>
      </c>
      <c r="K139" s="463">
        <f>IFERROR(VLOOKUP($C139,五险!$B:$Z,MATCH("医疗(8.7%)",五险!$B$5:$Z$5,0),0),0)</f>
        <v>350.35</v>
      </c>
      <c r="L139" s="463">
        <f>IFERROR(VLOOKUP($C139,五险!$B:$Z,MATCH("工伤(1.2%)",五险!$B$5:$Z$5,0),0),0)</f>
        <v>60.31</v>
      </c>
      <c r="M139" s="463">
        <f>_xlfn.XLOOKUP($C139,公积金!$B:$B,公积金!$K:$K,0)</f>
        <v>0</v>
      </c>
      <c r="N139" s="462">
        <f ca="1" t="shared" si="41"/>
        <v>7198.83</v>
      </c>
      <c r="O139" s="466"/>
      <c r="P139" s="436"/>
      <c r="Q139" s="451"/>
      <c r="R139" s="451"/>
      <c r="S139" s="451"/>
      <c r="T139" s="451"/>
      <c r="U139" s="451"/>
      <c r="V139" s="451"/>
      <c r="W139" s="451"/>
      <c r="X139" s="451"/>
      <c r="Y139" s="451"/>
      <c r="Z139" s="452"/>
      <c r="AA139" s="462" t="str">
        <f>_xlfn.XLOOKUP(C139,'[9]7月工资'!$C:$C,'[9]7月工资'!$C:$C)</f>
        <v>贺翌昂</v>
      </c>
    </row>
    <row r="140" customFormat="1" customHeight="1" spans="1:27">
      <c r="A140" s="462">
        <f>IF(C140="","",COUNTA($C$3:C140))</f>
        <v>138</v>
      </c>
      <c r="B140" s="462" t="s">
        <v>160</v>
      </c>
      <c r="C140" s="462" t="s">
        <v>217</v>
      </c>
      <c r="D140" s="463" t="s">
        <v>176</v>
      </c>
      <c r="E140" s="463" t="s">
        <v>21</v>
      </c>
      <c r="F140" s="463" t="s">
        <v>211</v>
      </c>
      <c r="G140" s="464" t="str">
        <f ca="1" t="array" ref="G140">IFERROR(LOOKUP(1,0/COUNTIF(INDIRECT({"荣昌工资表科室人员","荣昌工资表研发人员","荣昌工资表销售人员","荣昌工资表一线员工","荣昌工资表小时工","劳务公司工资表小时工","劳务公司工资表同工同酬"}&amp;"!$C:$C"),$C140)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0" s="463">
        <f ca="1" t="shared" si="42"/>
        <v>6873.42</v>
      </c>
      <c r="I140" s="463">
        <f>IFERROR(VLOOKUP($C140,五险!$B:$Z,MATCH("养老(16%)",五险!$B$5:$Z$5,0),0),0)</f>
        <v>689.28</v>
      </c>
      <c r="J140" s="463">
        <f>IFERROR(VLOOKUP($C140,五险!$B:$Z,MATCH("失业(0.7%)",五险!$B$5:$Z$5,0),0),0)</f>
        <v>30.16</v>
      </c>
      <c r="K140" s="463">
        <f>IFERROR(VLOOKUP($C140,五险!$B:$Z,MATCH("医疗(8.7%)",五险!$B$5:$Z$5,0),0),0)</f>
        <v>350.35</v>
      </c>
      <c r="L140" s="463">
        <f>IFERROR(VLOOKUP($C140,五险!$B:$Z,MATCH("工伤(1.2%)",五险!$B$5:$Z$5,0),0),0)</f>
        <v>90.47</v>
      </c>
      <c r="M140" s="463">
        <f>_xlfn.XLOOKUP($C140,公积金!$B:$B,公积金!$K:$K,0)</f>
        <v>0</v>
      </c>
      <c r="N140" s="462">
        <f ca="1" t="shared" si="41"/>
        <v>8033.68</v>
      </c>
      <c r="O140" s="466"/>
      <c r="P140" s="436"/>
      <c r="Q140" s="451"/>
      <c r="R140" s="451"/>
      <c r="S140" s="451"/>
      <c r="T140" s="451"/>
      <c r="U140" s="451"/>
      <c r="V140" s="451"/>
      <c r="W140" s="451"/>
      <c r="X140" s="451"/>
      <c r="Y140" s="451"/>
      <c r="Z140" s="452"/>
      <c r="AA140" s="462" t="str">
        <f>_xlfn.XLOOKUP(C140,'[9]7月工资'!$C:$C,'[9]7月工资'!$C:$C)</f>
        <v>龙意倩</v>
      </c>
    </row>
    <row r="141" customFormat="1" customHeight="1" spans="1:27">
      <c r="A141" s="462">
        <f>IF(C141="","",COUNTA($C$3:C141))</f>
        <v>139</v>
      </c>
      <c r="B141" s="462" t="s">
        <v>160</v>
      </c>
      <c r="C141" s="462" t="s">
        <v>218</v>
      </c>
      <c r="D141" s="463" t="s">
        <v>176</v>
      </c>
      <c r="E141" s="463" t="s">
        <v>21</v>
      </c>
      <c r="F141" s="463" t="s">
        <v>211</v>
      </c>
      <c r="G141" s="464" t="str">
        <f ca="1" t="array" ref="G141">IFERROR(LOOKUP(1,0/COUNTIF(INDIRECT({"荣昌工资表科室人员","荣昌工资表研发人员","荣昌工资表销售人员","荣昌工资表一线员工","荣昌工资表小时工","劳务公司工资表小时工","劳务公司工资表同工同酬"}&amp;"!$C:$C"),$C141)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1" s="463">
        <f ca="1" t="shared" si="42"/>
        <v>6940.19</v>
      </c>
      <c r="I141" s="463">
        <f>IFERROR(VLOOKUP($C141,五险!$B:$Z,MATCH("养老(16%)",五险!$B$5:$Z$5,0),0),0)</f>
        <v>689.28</v>
      </c>
      <c r="J141" s="463">
        <f>IFERROR(VLOOKUP($C141,五险!$B:$Z,MATCH("失业(0.7%)",五险!$B$5:$Z$5,0),0),0)</f>
        <v>30.16</v>
      </c>
      <c r="K141" s="463">
        <f>IFERROR(VLOOKUP($C141,五险!$B:$Z,MATCH("医疗(8.7%)",五险!$B$5:$Z$5,0),0),0)</f>
        <v>350.35</v>
      </c>
      <c r="L141" s="463">
        <f>IFERROR(VLOOKUP($C141,五险!$B:$Z,MATCH("工伤(1.2%)",五险!$B$5:$Z$5,0),0),0)</f>
        <v>60.31</v>
      </c>
      <c r="M141" s="463">
        <f>_xlfn.XLOOKUP($C141,公积金!$B:$B,公积金!$K:$K,0)</f>
        <v>0</v>
      </c>
      <c r="N141" s="462">
        <f ca="1" t="shared" si="41"/>
        <v>8070.29</v>
      </c>
      <c r="O141" s="466"/>
      <c r="P141" s="436"/>
      <c r="Q141" s="451"/>
      <c r="R141" s="451"/>
      <c r="S141" s="451"/>
      <c r="T141" s="451"/>
      <c r="U141" s="451"/>
      <c r="V141" s="451"/>
      <c r="W141" s="451"/>
      <c r="X141" s="451"/>
      <c r="Y141" s="451"/>
      <c r="Z141" s="452"/>
      <c r="AA141" s="462" t="str">
        <f>_xlfn.XLOOKUP(C141,'[9]7月工资'!$C:$C,'[9]7月工资'!$C:$C)</f>
        <v>蒋鹏</v>
      </c>
    </row>
    <row r="142" customFormat="1" customHeight="1" spans="1:27">
      <c r="A142" s="462">
        <f>IF(C142="","",COUNTA($C$3:C142))</f>
        <v>140</v>
      </c>
      <c r="B142" s="462" t="s">
        <v>160</v>
      </c>
      <c r="C142" s="462" t="s">
        <v>219</v>
      </c>
      <c r="D142" s="463" t="s">
        <v>176</v>
      </c>
      <c r="E142" s="463" t="s">
        <v>21</v>
      </c>
      <c r="F142" s="463" t="s">
        <v>211</v>
      </c>
      <c r="G142" s="464" t="str">
        <f ca="1" t="array" ref="G142">IFERROR(LOOKUP(1,0/COUNTIF(INDIRECT({"荣昌工资表科室人员","荣昌工资表研发人员","荣昌工资表销售人员","荣昌工资表一线员工","荣昌工资表小时工","劳务公司工资表小时工","劳务公司工资表同工同酬"}&amp;"!$C:$C"),$C142)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2" s="463">
        <f ca="1" t="shared" si="42"/>
        <v>6470.47</v>
      </c>
      <c r="I142" s="463">
        <f>IFERROR(VLOOKUP($C142,五险!$B:$Z,MATCH("养老(16%)",五险!$B$5:$Z$5,0),0),0)</f>
        <v>689.3</v>
      </c>
      <c r="J142" s="463">
        <f>IFERROR(VLOOKUP($C142,五险!$B:$Z,MATCH("失业(0.7%)",五险!$B$5:$Z$5,0),0),0)</f>
        <v>30.16</v>
      </c>
      <c r="K142" s="463">
        <f>IFERROR(VLOOKUP($C142,五险!$B:$Z,MATCH("医疗(8.7%)",五险!$B$5:$Z$5,0),0),0)</f>
        <v>374.8</v>
      </c>
      <c r="L142" s="463">
        <f>IFERROR(VLOOKUP($C142,五险!$B:$Z,MATCH("工伤(1.2%)",五险!$B$5:$Z$5,0),0),0)</f>
        <v>51.7</v>
      </c>
      <c r="M142" s="463">
        <f>_xlfn.XLOOKUP($C142,公积金!$B:$B,公积金!$K:$K,0)</f>
        <v>0</v>
      </c>
      <c r="N142" s="462">
        <f ca="1" t="shared" si="41"/>
        <v>7616.43</v>
      </c>
      <c r="O142" s="466"/>
      <c r="P142" s="436"/>
      <c r="Q142" s="451"/>
      <c r="R142" s="451"/>
      <c r="S142" s="451"/>
      <c r="T142" s="451"/>
      <c r="U142" s="451"/>
      <c r="V142" s="451"/>
      <c r="W142" s="451"/>
      <c r="X142" s="451"/>
      <c r="Y142" s="451"/>
      <c r="Z142" s="452"/>
      <c r="AA142" s="462" t="str">
        <f>_xlfn.XLOOKUP(C142,'[9]7月工资'!$C:$C,'[9]7月工资'!$C:$C)</f>
        <v>肖军奇</v>
      </c>
    </row>
    <row r="143" customFormat="1" customHeight="1" spans="1:27">
      <c r="A143" s="462">
        <f>IF(C143="","",COUNTA($C$3:C143))</f>
        <v>141</v>
      </c>
      <c r="B143" s="462" t="s">
        <v>160</v>
      </c>
      <c r="C143" s="462" t="s">
        <v>220</v>
      </c>
      <c r="D143" s="463" t="s">
        <v>176</v>
      </c>
      <c r="E143" s="463" t="s">
        <v>21</v>
      </c>
      <c r="F143" s="463" t="s">
        <v>211</v>
      </c>
      <c r="G143" s="464" t="str">
        <f ca="1" t="array" ref="G143">IFERROR(LOOKUP(1,0/COUNTIF(INDIRECT({"荣昌工资表科室人员","荣昌工资表研发人员","荣昌工资表销售人员","荣昌工资表一线员工","荣昌工资表小时工","劳务公司工资表小时工","劳务公司工资表同工同酬"}&amp;"!$C:$C"),$C143),{"荣昌工资表科室人员","荣昌工资表研发人员","荣昌工资表销售人员","荣昌工资表一线员工","荣昌工资表小时工","劳务公司工资表小时工","劳务公司工资表同工同酬"}),"")</f>
        <v/>
      </c>
      <c r="H143" s="463">
        <f ca="1" t="shared" si="42"/>
        <v>0</v>
      </c>
      <c r="I143" s="463">
        <f>IFERROR(VLOOKUP($C143,五险!$B:$Z,MATCH("养老(16%)",五险!$B$5:$Z$5,0),0),0)</f>
        <v>0</v>
      </c>
      <c r="J143" s="463">
        <f>IFERROR(VLOOKUP($C143,五险!$B:$Z,MATCH("失业(0.7%)",五险!$B$5:$Z$5,0),0),0)</f>
        <v>0</v>
      </c>
      <c r="K143" s="463">
        <f>IFERROR(VLOOKUP($C143,五险!$B:$Z,MATCH("医疗(8.7%)",五险!$B$5:$Z$5,0),0),0)</f>
        <v>0</v>
      </c>
      <c r="L143" s="463">
        <f>IFERROR(VLOOKUP($C143,五险!$B:$Z,MATCH("工伤(1.2%)",五险!$B$5:$Z$5,0),0),0)</f>
        <v>0</v>
      </c>
      <c r="M143" s="463">
        <f>_xlfn.XLOOKUP($C143,公积金!$B:$B,公积金!$K:$K,0)</f>
        <v>0</v>
      </c>
      <c r="N143" s="462">
        <f ca="1" t="shared" si="41"/>
        <v>0</v>
      </c>
      <c r="O143" s="466"/>
      <c r="P143" s="436"/>
      <c r="Q143" s="451"/>
      <c r="R143" s="451"/>
      <c r="S143" s="451"/>
      <c r="T143" s="451"/>
      <c r="U143" s="451"/>
      <c r="V143" s="451"/>
      <c r="W143" s="451"/>
      <c r="X143" s="451"/>
      <c r="Y143" s="451"/>
      <c r="Z143" s="452"/>
      <c r="AA143" s="462" t="str">
        <f>_xlfn.XLOOKUP(C143,'[9]7月工资'!$C:$C,'[9]7月工资'!$C:$C)</f>
        <v>付志勇</v>
      </c>
    </row>
    <row r="144" customFormat="1" customHeight="1" spans="1:27">
      <c r="A144" s="462">
        <f>IF(C144="","",COUNTA($C$3:C144))</f>
        <v>142</v>
      </c>
      <c r="B144" s="462" t="s">
        <v>160</v>
      </c>
      <c r="C144" s="462" t="s">
        <v>221</v>
      </c>
      <c r="D144" s="463" t="s">
        <v>176</v>
      </c>
      <c r="E144" s="463" t="s">
        <v>21</v>
      </c>
      <c r="F144" s="463" t="s">
        <v>211</v>
      </c>
      <c r="G144" s="464" t="str">
        <f ca="1" t="array" ref="G144">IFERROR(LOOKUP(1,0/COUNTIF(INDIRECT({"荣昌工资表科室人员","荣昌工资表研发人员","荣昌工资表销售人员","荣昌工资表一线员工","荣昌工资表小时工","劳务公司工资表小时工","劳务公司工资表同工同酬"}&amp;"!$C:$C"),$C144),{"荣昌工资表科室人员","荣昌工资表研发人员","荣昌工资表销售人员","荣昌工资表一线员工","荣昌工资表小时工","劳务公司工资表小时工","劳务公司工资表同工同酬"}),"")</f>
        <v/>
      </c>
      <c r="H144" s="463">
        <f ca="1" t="shared" si="42"/>
        <v>0</v>
      </c>
      <c r="I144" s="463">
        <f>IFERROR(VLOOKUP($C144,五险!$B:$Z,MATCH("养老(16%)",五险!$B$5:$Z$5,0),0),0)</f>
        <v>0</v>
      </c>
      <c r="J144" s="463">
        <f>IFERROR(VLOOKUP($C144,五险!$B:$Z,MATCH("失业(0.7%)",五险!$B$5:$Z$5,0),0),0)</f>
        <v>0</v>
      </c>
      <c r="K144" s="463">
        <f>IFERROR(VLOOKUP($C144,五险!$B:$Z,MATCH("医疗(8.7%)",五险!$B$5:$Z$5,0),0),0)</f>
        <v>0</v>
      </c>
      <c r="L144" s="463">
        <f>IFERROR(VLOOKUP($C144,五险!$B:$Z,MATCH("工伤(1.2%)",五险!$B$5:$Z$5,0),0),0)</f>
        <v>0</v>
      </c>
      <c r="M144" s="463">
        <f>_xlfn.XLOOKUP($C144,公积金!$B:$B,公积金!$K:$K,0)</f>
        <v>0</v>
      </c>
      <c r="N144" s="462">
        <f ca="1" t="shared" si="41"/>
        <v>0</v>
      </c>
      <c r="O144" s="466"/>
      <c r="P144" s="436"/>
      <c r="Q144" s="451"/>
      <c r="R144" s="451"/>
      <c r="S144" s="451"/>
      <c r="T144" s="451"/>
      <c r="U144" s="451"/>
      <c r="V144" s="451"/>
      <c r="W144" s="451"/>
      <c r="X144" s="451"/>
      <c r="Y144" s="451"/>
      <c r="Z144" s="452"/>
      <c r="AA144" s="462" t="str">
        <f>_xlfn.XLOOKUP(C144,'[9]7月工资'!$C:$C,'[9]7月工资'!$C:$C)</f>
        <v>彭梅芳</v>
      </c>
    </row>
    <row r="145" customFormat="1" customHeight="1" spans="1:27">
      <c r="A145" s="462">
        <f>IF(C145="","",COUNTA($C$3:C145))</f>
        <v>143</v>
      </c>
      <c r="B145" s="462" t="s">
        <v>160</v>
      </c>
      <c r="C145" s="462" t="s">
        <v>222</v>
      </c>
      <c r="D145" s="463" t="s">
        <v>176</v>
      </c>
      <c r="E145" s="463" t="s">
        <v>21</v>
      </c>
      <c r="F145" s="463" t="s">
        <v>211</v>
      </c>
      <c r="G145" s="464" t="str">
        <f ca="1" t="array" ref="G145">IFERROR(LOOKUP(1,0/COUNTIF(INDIRECT({"荣昌工资表科室人员","荣昌工资表研发人员","荣昌工资表销售人员","荣昌工资表一线员工","荣昌工资表小时工","劳务公司工资表小时工","劳务公司工资表同工同酬"}&amp;"!$C:$C"),$C145),{"荣昌工资表科室人员","荣昌工资表研发人员","荣昌工资表销售人员","荣昌工资表一线员工","荣昌工资表小时工","劳务公司工资表小时工","劳务公司工资表同工同酬"}),"")</f>
        <v/>
      </c>
      <c r="H145" s="463">
        <f ca="1" t="shared" si="42"/>
        <v>0</v>
      </c>
      <c r="I145" s="463">
        <f>IFERROR(VLOOKUP($C145,五险!$B:$Z,MATCH("养老(16%)",五险!$B$5:$Z$5,0),0),0)</f>
        <v>0</v>
      </c>
      <c r="J145" s="463">
        <f>IFERROR(VLOOKUP($C145,五险!$B:$Z,MATCH("失业(0.7%)",五险!$B$5:$Z$5,0),0),0)</f>
        <v>0</v>
      </c>
      <c r="K145" s="463">
        <f>IFERROR(VLOOKUP($C145,五险!$B:$Z,MATCH("医疗(8.7%)",五险!$B$5:$Z$5,0),0),0)</f>
        <v>0</v>
      </c>
      <c r="L145" s="463">
        <f>IFERROR(VLOOKUP($C145,五险!$B:$Z,MATCH("工伤(1.2%)",五险!$B$5:$Z$5,0),0),0)</f>
        <v>0</v>
      </c>
      <c r="M145" s="463">
        <f>_xlfn.XLOOKUP($C145,公积金!$B:$B,公积金!$K:$K,0)</f>
        <v>0</v>
      </c>
      <c r="N145" s="462">
        <f ca="1" t="shared" si="41"/>
        <v>0</v>
      </c>
      <c r="O145" s="466"/>
      <c r="P145" s="436"/>
      <c r="Q145" s="451"/>
      <c r="R145" s="451"/>
      <c r="S145" s="451"/>
      <c r="T145" s="451"/>
      <c r="U145" s="451"/>
      <c r="V145" s="451"/>
      <c r="W145" s="451"/>
      <c r="X145" s="451"/>
      <c r="Y145" s="451"/>
      <c r="Z145" s="452"/>
      <c r="AA145" s="462" t="str">
        <f>_xlfn.XLOOKUP(C145,'[9]7月工资'!$C:$C,'[9]7月工资'!$C:$C)</f>
        <v>唐江山</v>
      </c>
    </row>
    <row r="146" customFormat="1" customHeight="1" spans="1:27">
      <c r="A146" s="462">
        <f>IF(C146="","",COUNTA($C$3:C146))</f>
        <v>144</v>
      </c>
      <c r="B146" s="462" t="s">
        <v>160</v>
      </c>
      <c r="C146" s="462" t="s">
        <v>223</v>
      </c>
      <c r="D146" s="463" t="s">
        <v>176</v>
      </c>
      <c r="E146" s="463" t="s">
        <v>21</v>
      </c>
      <c r="F146" s="463" t="s">
        <v>211</v>
      </c>
      <c r="G146" s="464" t="str">
        <f ca="1" t="array" ref="G146">IFERROR(LOOKUP(1,0/COUNTIF(INDIRECT({"荣昌工资表科室人员","荣昌工资表研发人员","荣昌工资表销售人员","荣昌工资表一线员工","荣昌工资表小时工","劳务公司工资表小时工","劳务公司工资表同工同酬"}&amp;"!$C:$C"),$C146)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6" s="463">
        <f ca="1" t="shared" si="42"/>
        <v>7058.37</v>
      </c>
      <c r="I146" s="463">
        <f>IFERROR(VLOOKUP($C146,五险!$B:$Z,MATCH("养老(16%)",五险!$B$5:$Z$5,0),0),0)</f>
        <v>689.28</v>
      </c>
      <c r="J146" s="463">
        <f>IFERROR(VLOOKUP($C146,五险!$B:$Z,MATCH("失业(0.7%)",五险!$B$5:$Z$5,0),0),0)</f>
        <v>30.16</v>
      </c>
      <c r="K146" s="463">
        <f>IFERROR(VLOOKUP($C146,五险!$B:$Z,MATCH("医疗(8.7%)",五险!$B$5:$Z$5,0),0),0)</f>
        <v>374.8</v>
      </c>
      <c r="L146" s="463">
        <f>IFERROR(VLOOKUP($C146,五险!$B:$Z,MATCH("工伤(1.2%)",五险!$B$5:$Z$5,0),0),0)</f>
        <v>72.37</v>
      </c>
      <c r="M146" s="463">
        <f>_xlfn.XLOOKUP($C146,公积金!$B:$B,公积金!$K:$K,0)</f>
        <v>0</v>
      </c>
      <c r="N146" s="462">
        <f ca="1" t="shared" si="41"/>
        <v>8224.98</v>
      </c>
      <c r="O146" s="466"/>
      <c r="P146" s="436"/>
      <c r="Q146" s="451"/>
      <c r="R146" s="451"/>
      <c r="S146" s="451"/>
      <c r="T146" s="451"/>
      <c r="U146" s="451"/>
      <c r="V146" s="451"/>
      <c r="W146" s="451"/>
      <c r="X146" s="451"/>
      <c r="Y146" s="451"/>
      <c r="Z146" s="452"/>
      <c r="AA146" s="462" t="str">
        <f>_xlfn.XLOOKUP(C146,'[9]7月工资'!$C:$C,'[9]7月工资'!$C:$C)</f>
        <v>高玉霞</v>
      </c>
    </row>
    <row r="147" customFormat="1" customHeight="1" spans="1:27">
      <c r="A147" s="462">
        <f>IF(C147="","",COUNTA($C$3:C147))</f>
        <v>145</v>
      </c>
      <c r="B147" s="462" t="s">
        <v>160</v>
      </c>
      <c r="C147" s="462" t="s">
        <v>224</v>
      </c>
      <c r="D147" s="463" t="s">
        <v>176</v>
      </c>
      <c r="E147" s="463" t="s">
        <v>21</v>
      </c>
      <c r="F147" s="463" t="s">
        <v>211</v>
      </c>
      <c r="G147" s="464" t="str">
        <f ca="1" t="array" ref="G147">IFERROR(LOOKUP(1,0/COUNTIF(INDIRECT({"荣昌工资表科室人员","荣昌工资表研发人员","荣昌工资表销售人员","荣昌工资表一线员工","荣昌工资表小时工","劳务公司工资表小时工","劳务公司工资表同工同酬"}&amp;"!$C:$C"),$C147),{"荣昌工资表科室人员","荣昌工资表研发人员","荣昌工资表销售人员","荣昌工资表一线员工","荣昌工资表小时工","劳务公司工资表小时工","劳务公司工资表同工同酬"}),"")</f>
        <v/>
      </c>
      <c r="H147" s="463">
        <f ca="1" t="shared" si="42"/>
        <v>0</v>
      </c>
      <c r="I147" s="463">
        <f>IFERROR(VLOOKUP($C147,五险!$B:$Z,MATCH("养老(16%)",五险!$B$5:$Z$5,0),0),0)</f>
        <v>0</v>
      </c>
      <c r="J147" s="463">
        <f>IFERROR(VLOOKUP($C147,五险!$B:$Z,MATCH("失业(0.7%)",五险!$B$5:$Z$5,0),0),0)</f>
        <v>0</v>
      </c>
      <c r="K147" s="463">
        <f>IFERROR(VLOOKUP($C147,五险!$B:$Z,MATCH("医疗(8.7%)",五险!$B$5:$Z$5,0),0),0)</f>
        <v>0</v>
      </c>
      <c r="L147" s="463">
        <f>IFERROR(VLOOKUP($C147,五险!$B:$Z,MATCH("工伤(1.2%)",五险!$B$5:$Z$5,0),0),0)</f>
        <v>0</v>
      </c>
      <c r="M147" s="463">
        <f>_xlfn.XLOOKUP($C147,公积金!$B:$B,公积金!$K:$K,0)</f>
        <v>0</v>
      </c>
      <c r="N147" s="462">
        <f ca="1" t="shared" si="41"/>
        <v>0</v>
      </c>
      <c r="O147" s="466"/>
      <c r="P147" s="436"/>
      <c r="Q147" s="451"/>
      <c r="R147" s="451"/>
      <c r="S147" s="451"/>
      <c r="T147" s="451"/>
      <c r="U147" s="451"/>
      <c r="V147" s="451"/>
      <c r="W147" s="451"/>
      <c r="X147" s="451"/>
      <c r="Y147" s="451"/>
      <c r="Z147" s="452"/>
      <c r="AA147" s="462" t="str">
        <f>_xlfn.XLOOKUP(C147,'[9]7月工资'!$C:$C,'[9]7月工资'!$C:$C)</f>
        <v>齐水斌</v>
      </c>
    </row>
    <row r="148" customFormat="1" customHeight="1" spans="1:27">
      <c r="A148" s="462">
        <f>IF(C148="","",COUNTA($C$3:C148))</f>
        <v>146</v>
      </c>
      <c r="B148" s="462" t="s">
        <v>160</v>
      </c>
      <c r="C148" s="462" t="s">
        <v>225</v>
      </c>
      <c r="D148" s="463" t="s">
        <v>176</v>
      </c>
      <c r="E148" s="463" t="s">
        <v>21</v>
      </c>
      <c r="F148" s="463" t="s">
        <v>211</v>
      </c>
      <c r="G148" s="464" t="str">
        <f ca="1" t="array" ref="G148">IFERROR(LOOKUP(1,0/COUNTIF(INDIRECT({"荣昌工资表科室人员","荣昌工资表研发人员","荣昌工资表销售人员","荣昌工资表一线员工","荣昌工资表小时工","劳务公司工资表小时工","劳务公司工资表同工同酬"}&amp;"!$C:$C"),$C148),{"荣昌工资表科室人员","荣昌工资表研发人员","荣昌工资表销售人员","荣昌工资表一线员工","荣昌工资表小时工","劳务公司工资表小时工","劳务公司工资表同工同酬"}),"")</f>
        <v/>
      </c>
      <c r="H148" s="463">
        <f ca="1" t="shared" si="42"/>
        <v>0</v>
      </c>
      <c r="I148" s="463">
        <f>IFERROR(VLOOKUP($C148,五险!$B:$Z,MATCH("养老(16%)",五险!$B$5:$Z$5,0),0),0)</f>
        <v>0</v>
      </c>
      <c r="J148" s="463">
        <f>IFERROR(VLOOKUP($C148,五险!$B:$Z,MATCH("失业(0.7%)",五险!$B$5:$Z$5,0),0),0)</f>
        <v>0</v>
      </c>
      <c r="K148" s="463">
        <f>IFERROR(VLOOKUP($C148,五险!$B:$Z,MATCH("医疗(8.7%)",五险!$B$5:$Z$5,0),0),0)</f>
        <v>0</v>
      </c>
      <c r="L148" s="463">
        <f>IFERROR(VLOOKUP($C148,五险!$B:$Z,MATCH("工伤(1.2%)",五险!$B$5:$Z$5,0),0),0)</f>
        <v>0</v>
      </c>
      <c r="M148" s="463">
        <f>_xlfn.XLOOKUP($C148,公积金!$B:$B,公积金!$K:$K,0)</f>
        <v>0</v>
      </c>
      <c r="N148" s="462">
        <f ca="1" t="shared" si="41"/>
        <v>0</v>
      </c>
      <c r="O148" s="466"/>
      <c r="P148" s="436"/>
      <c r="Q148" s="451"/>
      <c r="R148" s="451"/>
      <c r="S148" s="451"/>
      <c r="T148" s="451"/>
      <c r="U148" s="451"/>
      <c r="V148" s="451"/>
      <c r="W148" s="451"/>
      <c r="X148" s="451"/>
      <c r="Y148" s="451"/>
      <c r="Z148" s="452"/>
      <c r="AA148" s="462" t="str">
        <f>_xlfn.XLOOKUP(C148,'[9]7月工资'!$C:$C,'[9]7月工资'!$C:$C)</f>
        <v>陈波</v>
      </c>
    </row>
    <row r="149" customFormat="1" customHeight="1" spans="1:27">
      <c r="A149" s="462">
        <f>IF(C149="","",COUNTA($C$3:C149))</f>
        <v>147</v>
      </c>
      <c r="B149" s="462" t="s">
        <v>160</v>
      </c>
      <c r="C149" s="462" t="s">
        <v>226</v>
      </c>
      <c r="D149" s="463" t="s">
        <v>176</v>
      </c>
      <c r="E149" s="463" t="s">
        <v>21</v>
      </c>
      <c r="F149" s="463" t="s">
        <v>211</v>
      </c>
      <c r="G149" s="464" t="str">
        <f ca="1" t="array" ref="G149">IFERROR(LOOKUP(1,0/COUNTIF(INDIRECT({"荣昌工资表科室人员","荣昌工资表研发人员","荣昌工资表销售人员","荣昌工资表一线员工","荣昌工资表小时工","劳务公司工资表小时工","劳务公司工资表同工同酬"}&amp;"!$C:$C"),$C149)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49" s="463">
        <f ca="1" t="shared" si="42"/>
        <v>7016.63</v>
      </c>
      <c r="I149" s="463">
        <f>IFERROR(VLOOKUP($C149,五险!$B:$Z,MATCH("养老(16%)",五险!$B$5:$Z$5,0),0),0)</f>
        <v>689.28</v>
      </c>
      <c r="J149" s="463">
        <f>IFERROR(VLOOKUP($C149,五险!$B:$Z,MATCH("失业(0.7%)",五险!$B$5:$Z$5,0),0),0)</f>
        <v>30.16</v>
      </c>
      <c r="K149" s="463">
        <f>IFERROR(VLOOKUP($C149,五险!$B:$Z,MATCH("医疗(8.7%)",五险!$B$5:$Z$5,0),0),0)</f>
        <v>374.8</v>
      </c>
      <c r="L149" s="463">
        <f>IFERROR(VLOOKUP($C149,五险!$B:$Z,MATCH("工伤(1.2%)",五险!$B$5:$Z$5,0),0),0)</f>
        <v>72.37</v>
      </c>
      <c r="M149" s="463">
        <f>_xlfn.XLOOKUP($C149,公积金!$B:$B,公积金!$K:$K,0)</f>
        <v>0</v>
      </c>
      <c r="N149" s="462">
        <f ca="1" t="shared" si="41"/>
        <v>8183.24</v>
      </c>
      <c r="O149" s="466"/>
      <c r="P149" s="436"/>
      <c r="Q149" s="451"/>
      <c r="R149" s="451"/>
      <c r="S149" s="451"/>
      <c r="T149" s="451"/>
      <c r="U149" s="451"/>
      <c r="V149" s="451"/>
      <c r="W149" s="451"/>
      <c r="X149" s="451"/>
      <c r="Y149" s="451"/>
      <c r="Z149" s="452"/>
      <c r="AA149" s="462" t="str">
        <f>_xlfn.XLOOKUP(C149,'[9]7月工资'!$C:$C,'[9]7月工资'!$C:$C)</f>
        <v>张永桂</v>
      </c>
    </row>
    <row r="150" customFormat="1" customHeight="1" spans="1:27">
      <c r="A150" s="462">
        <f>IF(C150="","",COUNTA($C$3:C150))</f>
        <v>148</v>
      </c>
      <c r="B150" s="462" t="s">
        <v>160</v>
      </c>
      <c r="C150" s="462" t="s">
        <v>227</v>
      </c>
      <c r="D150" s="463" t="s">
        <v>176</v>
      </c>
      <c r="E150" s="463" t="s">
        <v>21</v>
      </c>
      <c r="F150" s="463" t="s">
        <v>211</v>
      </c>
      <c r="G150" s="464" t="str">
        <f ca="1" t="array" ref="G150">IFERROR(LOOKUP(1,0/COUNTIF(INDIRECT({"荣昌工资表科室人员","荣昌工资表研发人员","荣昌工资表销售人员","荣昌工资表一线员工","荣昌工资表小时工","劳务公司工资表小时工","劳务公司工资表同工同酬"}&amp;"!$C:$C"),$C150)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0" s="463">
        <f ca="1" t="shared" si="42"/>
        <v>4736.22</v>
      </c>
      <c r="I150" s="463">
        <f>IFERROR(VLOOKUP($C150,五险!$B:$Z,MATCH("养老(16%)",五险!$B$5:$Z$5,0),0),0)</f>
        <v>689.28</v>
      </c>
      <c r="J150" s="463">
        <f>IFERROR(VLOOKUP($C150,五险!$B:$Z,MATCH("失业(0.7%)",五险!$B$5:$Z$5,0),0),0)</f>
        <v>30.16</v>
      </c>
      <c r="K150" s="463">
        <f>IFERROR(VLOOKUP($C150,五险!$B:$Z,MATCH("医疗(8.7%)",五险!$B$5:$Z$5,0),0),0)</f>
        <v>374.8</v>
      </c>
      <c r="L150" s="463">
        <f>IFERROR(VLOOKUP($C150,五险!$B:$Z,MATCH("工伤(1.2%)",五险!$B$5:$Z$5,0),0),0)</f>
        <v>72.37</v>
      </c>
      <c r="M150" s="463">
        <f>_xlfn.XLOOKUP($C150,公积金!$B:$B,公积金!$K:$K,0)</f>
        <v>0</v>
      </c>
      <c r="N150" s="462">
        <f ca="1" t="shared" si="41"/>
        <v>5902.83</v>
      </c>
      <c r="O150" s="466"/>
      <c r="P150" s="436"/>
      <c r="Q150" s="451"/>
      <c r="R150" s="451"/>
      <c r="S150" s="451"/>
      <c r="T150" s="451"/>
      <c r="U150" s="451"/>
      <c r="V150" s="451"/>
      <c r="W150" s="451"/>
      <c r="X150" s="451"/>
      <c r="Y150" s="451"/>
      <c r="Z150" s="452"/>
      <c r="AA150" s="462" t="str">
        <f>_xlfn.XLOOKUP(C150,'[9]7月工资'!$C:$C,'[9]7月工资'!$C:$C)</f>
        <v>卢喜春</v>
      </c>
    </row>
    <row r="151" customFormat="1" customHeight="1" spans="1:27">
      <c r="A151" s="462">
        <f>IF(C151="","",COUNTA($C$3:C151))</f>
        <v>149</v>
      </c>
      <c r="B151" s="462" t="s">
        <v>160</v>
      </c>
      <c r="C151" s="462" t="s">
        <v>228</v>
      </c>
      <c r="D151" s="463" t="s">
        <v>176</v>
      </c>
      <c r="E151" s="463" t="s">
        <v>21</v>
      </c>
      <c r="F151" s="463" t="s">
        <v>211</v>
      </c>
      <c r="G151" s="464" t="str">
        <f ca="1" t="array" ref="G151">IFERROR(LOOKUP(1,0/COUNTIF(INDIRECT({"荣昌工资表科室人员","荣昌工资表研发人员","荣昌工资表销售人员","荣昌工资表一线员工","荣昌工资表小时工","劳务公司工资表小时工","劳务公司工资表同工同酬"}&amp;"!$C:$C"),$C151)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1" s="463">
        <f ca="1" t="shared" si="42"/>
        <v>6527.22</v>
      </c>
      <c r="I151" s="463">
        <f>IFERROR(VLOOKUP($C151,五险!$B:$Z,MATCH("养老(16%)",五险!$B$5:$Z$5,0),0),0)</f>
        <v>689.28</v>
      </c>
      <c r="J151" s="463">
        <f>IFERROR(VLOOKUP($C151,五险!$B:$Z,MATCH("失业(0.7%)",五险!$B$5:$Z$5,0),0),0)</f>
        <v>30.16</v>
      </c>
      <c r="K151" s="463">
        <f>IFERROR(VLOOKUP($C151,五险!$B:$Z,MATCH("医疗(8.7%)",五险!$B$5:$Z$5,0),0),0)</f>
        <v>350.35</v>
      </c>
      <c r="L151" s="463">
        <f>IFERROR(VLOOKUP($C151,五险!$B:$Z,MATCH("工伤(1.2%)",五险!$B$5:$Z$5,0),0),0)</f>
        <v>90.47</v>
      </c>
      <c r="M151" s="463">
        <f>_xlfn.XLOOKUP($C151,公积金!$B:$B,公积金!$K:$K,0)</f>
        <v>0</v>
      </c>
      <c r="N151" s="462">
        <f ca="1" t="shared" si="41"/>
        <v>7687.48</v>
      </c>
      <c r="O151" s="466"/>
      <c r="P151" s="436"/>
      <c r="Q151" s="451"/>
      <c r="R151" s="451"/>
      <c r="S151" s="451"/>
      <c r="T151" s="451"/>
      <c r="U151" s="451"/>
      <c r="V151" s="451"/>
      <c r="W151" s="451"/>
      <c r="X151" s="451"/>
      <c r="Y151" s="451"/>
      <c r="Z151" s="452"/>
      <c r="AA151" s="462" t="str">
        <f>_xlfn.XLOOKUP(C151,'[9]7月工资'!$C:$C,'[9]7月工资'!$C:$C)</f>
        <v>佘军</v>
      </c>
    </row>
    <row r="152" customFormat="1" customHeight="1" spans="1:27">
      <c r="A152" s="462">
        <f>IF(C152="","",COUNTA($C$3:C152))</f>
        <v>150</v>
      </c>
      <c r="B152" s="462" t="s">
        <v>160</v>
      </c>
      <c r="C152" s="462" t="s">
        <v>229</v>
      </c>
      <c r="D152" s="463" t="s">
        <v>176</v>
      </c>
      <c r="E152" s="463" t="s">
        <v>21</v>
      </c>
      <c r="F152" s="463" t="s">
        <v>211</v>
      </c>
      <c r="G152" s="464" t="str">
        <f ca="1" t="array" ref="G152">IFERROR(LOOKUP(1,0/COUNTIF(INDIRECT({"荣昌工资表科室人员","荣昌工资表研发人员","荣昌工资表销售人员","荣昌工资表一线员工","荣昌工资表小时工","劳务公司工资表小时工","劳务公司工资表同工同酬"}&amp;"!$C:$C"),$C152)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52" s="463">
        <f ca="1" t="shared" si="42"/>
        <v>7155.19</v>
      </c>
      <c r="I152" s="463">
        <f>IFERROR(VLOOKUP($C152,五险!$B:$Z,MATCH("养老(16%)",五险!$B$5:$Z$5,0),0),0)</f>
        <v>689.3</v>
      </c>
      <c r="J152" s="463">
        <f>IFERROR(VLOOKUP($C152,五险!$B:$Z,MATCH("失业(0.7%)",五险!$B$5:$Z$5,0),0),0)</f>
        <v>30.16</v>
      </c>
      <c r="K152" s="463">
        <f>IFERROR(VLOOKUP($C152,五险!$B:$Z,MATCH("医疗(8.7%)",五险!$B$5:$Z$5,0),0),0)</f>
        <v>374.8</v>
      </c>
      <c r="L152" s="463">
        <f>IFERROR(VLOOKUP($C152,五险!$B:$Z,MATCH("工伤(1.2%)",五险!$B$5:$Z$5,0),0),0)</f>
        <v>51.7</v>
      </c>
      <c r="M152" s="463">
        <f>_xlfn.XLOOKUP($C152,公积金!$B:$B,公积金!$K:$K,0)</f>
        <v>0</v>
      </c>
      <c r="N152" s="462">
        <f ca="1" t="shared" si="41"/>
        <v>8301.15</v>
      </c>
      <c r="O152" s="466"/>
      <c r="P152" s="436"/>
      <c r="Q152" s="451"/>
      <c r="R152" s="451"/>
      <c r="S152" s="451"/>
      <c r="T152" s="451"/>
      <c r="U152" s="451"/>
      <c r="V152" s="451"/>
      <c r="W152" s="451"/>
      <c r="X152" s="451"/>
      <c r="Y152" s="451"/>
      <c r="Z152" s="452"/>
      <c r="AA152" s="462" t="str">
        <f>_xlfn.XLOOKUP(C152,'[9]7月工资'!$C:$C,'[9]7月工资'!$C:$C)</f>
        <v>刘爱国</v>
      </c>
    </row>
    <row r="153" customFormat="1" customHeight="1" spans="1:27">
      <c r="A153" s="462">
        <f>IF(C153="","",COUNTA($C$3:C153))</f>
        <v>151</v>
      </c>
      <c r="B153" s="462" t="s">
        <v>160</v>
      </c>
      <c r="C153" s="462" t="s">
        <v>230</v>
      </c>
      <c r="D153" s="463" t="s">
        <v>176</v>
      </c>
      <c r="E153" s="463" t="s">
        <v>21</v>
      </c>
      <c r="F153" s="463" t="s">
        <v>211</v>
      </c>
      <c r="G153" s="464" t="str">
        <f ca="1" t="array" ref="G153">IFERROR(LOOKUP(1,0/COUNTIF(INDIRECT({"荣昌工资表科室人员","荣昌工资表研发人员","荣昌工资表销售人员","荣昌工资表一线员工","荣昌工资表小时工","劳务公司工资表小时工","劳务公司工资表同工同酬"}&amp;"!$C:$C"),$C153),{"荣昌工资表科室人员","荣昌工资表研发人员","荣昌工资表销售人员","荣昌工资表一线员工","荣昌工资表小时工","劳务公司工资表小时工","劳务公司工资表同工同酬"}),"")</f>
        <v/>
      </c>
      <c r="H153" s="463">
        <f ca="1" t="shared" si="42"/>
        <v>0</v>
      </c>
      <c r="I153" s="463">
        <f>IFERROR(VLOOKUP($C153,五险!$B:$Z,MATCH("养老(16%)",五险!$B$5:$Z$5,0),0),0)</f>
        <v>0</v>
      </c>
      <c r="J153" s="463">
        <f>IFERROR(VLOOKUP($C153,五险!$B:$Z,MATCH("失业(0.7%)",五险!$B$5:$Z$5,0),0),0)</f>
        <v>0</v>
      </c>
      <c r="K153" s="463">
        <f>IFERROR(VLOOKUP($C153,五险!$B:$Z,MATCH("医疗(8.7%)",五险!$B$5:$Z$5,0),0),0)</f>
        <v>0</v>
      </c>
      <c r="L153" s="463">
        <f>IFERROR(VLOOKUP($C153,五险!$B:$Z,MATCH("工伤(1.2%)",五险!$B$5:$Z$5,0),0),0)</f>
        <v>0</v>
      </c>
      <c r="M153" s="463">
        <f>_xlfn.XLOOKUP($C153,公积金!$B:$B,公积金!$K:$K,0)</f>
        <v>0</v>
      </c>
      <c r="N153" s="462">
        <f ca="1" t="shared" si="41"/>
        <v>0</v>
      </c>
      <c r="O153" s="466"/>
      <c r="P153" s="436"/>
      <c r="Q153" s="451"/>
      <c r="R153" s="451"/>
      <c r="S153" s="451"/>
      <c r="T153" s="451"/>
      <c r="U153" s="451"/>
      <c r="V153" s="451"/>
      <c r="W153" s="451"/>
      <c r="X153" s="451"/>
      <c r="Y153" s="451"/>
      <c r="Z153" s="452"/>
      <c r="AA153" s="462" t="str">
        <f>_xlfn.XLOOKUP(C153,'[9]7月工资'!$C:$C,'[9]7月工资'!$C:$C)</f>
        <v>杨文</v>
      </c>
    </row>
    <row r="154" customFormat="1" customHeight="1" spans="1:27">
      <c r="A154" s="462">
        <f>IF(C154="","",COUNTA($C$3:C154))</f>
        <v>152</v>
      </c>
      <c r="B154" s="462" t="s">
        <v>160</v>
      </c>
      <c r="C154" s="462" t="s">
        <v>231</v>
      </c>
      <c r="D154" s="463" t="s">
        <v>176</v>
      </c>
      <c r="E154" s="463" t="s">
        <v>21</v>
      </c>
      <c r="F154" s="463" t="s">
        <v>211</v>
      </c>
      <c r="G154" s="464" t="str">
        <f ca="1" t="array" ref="G154">IFERROR(LOOKUP(1,0/COUNTIF(INDIRECT({"荣昌工资表科室人员","荣昌工资表研发人员","荣昌工资表销售人员","荣昌工资表一线员工","荣昌工资表小时工","劳务公司工资表小时工","劳务公司工资表同工同酬"}&amp;"!$C:$C"),$C154),{"荣昌工资表科室人员","荣昌工资表研发人员","荣昌工资表销售人员","荣昌工资表一线员工","荣昌工资表小时工","劳务公司工资表小时工","劳务公司工资表同工同酬"}),"")</f>
        <v/>
      </c>
      <c r="H154" s="463">
        <f ca="1" t="shared" si="42"/>
        <v>0</v>
      </c>
      <c r="I154" s="463">
        <f>IFERROR(VLOOKUP($C154,五险!$B:$Z,MATCH("养老(16%)",五险!$B$5:$Z$5,0),0),0)</f>
        <v>0</v>
      </c>
      <c r="J154" s="463">
        <f>IFERROR(VLOOKUP($C154,五险!$B:$Z,MATCH("失业(0.7%)",五险!$B$5:$Z$5,0),0),0)</f>
        <v>0</v>
      </c>
      <c r="K154" s="463">
        <f>IFERROR(VLOOKUP($C154,五险!$B:$Z,MATCH("医疗(8.7%)",五险!$B$5:$Z$5,0),0),0)</f>
        <v>0</v>
      </c>
      <c r="L154" s="463">
        <f>IFERROR(VLOOKUP($C154,五险!$B:$Z,MATCH("工伤(1.2%)",五险!$B$5:$Z$5,0),0),0)</f>
        <v>0</v>
      </c>
      <c r="M154" s="463">
        <f>_xlfn.XLOOKUP($C154,公积金!$B:$B,公积金!$K:$K,0)</f>
        <v>0</v>
      </c>
      <c r="N154" s="462">
        <f ca="1" t="shared" si="41"/>
        <v>0</v>
      </c>
      <c r="O154" s="466"/>
      <c r="P154" s="436"/>
      <c r="Q154" s="451"/>
      <c r="R154" s="451"/>
      <c r="S154" s="451"/>
      <c r="T154" s="451"/>
      <c r="U154" s="451"/>
      <c r="V154" s="451"/>
      <c r="W154" s="451"/>
      <c r="X154" s="451"/>
      <c r="Y154" s="451"/>
      <c r="Z154" s="452"/>
      <c r="AA154" s="462" t="str">
        <f>_xlfn.XLOOKUP(C154,'[9]7月工资'!$C:$C,'[9]7月工资'!$C:$C)</f>
        <v>聂松华</v>
      </c>
    </row>
    <row r="155" customFormat="1" customHeight="1" spans="1:27">
      <c r="A155" s="462">
        <f>IF(C155="","",COUNTA($C$3:C155))</f>
        <v>153</v>
      </c>
      <c r="B155" s="462" t="s">
        <v>160</v>
      </c>
      <c r="C155" s="462" t="s">
        <v>232</v>
      </c>
      <c r="D155" s="463" t="s">
        <v>176</v>
      </c>
      <c r="E155" s="463" t="s">
        <v>21</v>
      </c>
      <c r="F155" s="463" t="s">
        <v>211</v>
      </c>
      <c r="G155" s="464" t="str">
        <f ca="1" t="array" ref="G155">IFERROR(LOOKUP(1,0/COUNTIF(INDIRECT({"荣昌工资表科室人员","荣昌工资表研发人员","荣昌工资表销售人员","荣昌工资表一线员工","荣昌工资表小时工","劳务公司工资表小时工","劳务公司工资表同工同酬"}&amp;"!$C:$C"),$C155),{"荣昌工资表科室人员","荣昌工资表研发人员","荣昌工资表销售人员","荣昌工资表一线员工","荣昌工资表小时工","劳务公司工资表小时工","劳务公司工资表同工同酬"}),"")</f>
        <v/>
      </c>
      <c r="H155" s="463">
        <f ca="1" t="shared" si="42"/>
        <v>0</v>
      </c>
      <c r="I155" s="463">
        <f>IFERROR(VLOOKUP($C155,五险!$B:$Z,MATCH("养老(16%)",五险!$B$5:$Z$5,0),0),0)</f>
        <v>0</v>
      </c>
      <c r="J155" s="463">
        <f>IFERROR(VLOOKUP($C155,五险!$B:$Z,MATCH("失业(0.7%)",五险!$B$5:$Z$5,0),0),0)</f>
        <v>0</v>
      </c>
      <c r="K155" s="463">
        <f>IFERROR(VLOOKUP($C155,五险!$B:$Z,MATCH("医疗(8.7%)",五险!$B$5:$Z$5,0),0),0)</f>
        <v>0</v>
      </c>
      <c r="L155" s="463">
        <f>IFERROR(VLOOKUP($C155,五险!$B:$Z,MATCH("工伤(1.2%)",五险!$B$5:$Z$5,0),0),0)</f>
        <v>0</v>
      </c>
      <c r="M155" s="463">
        <f>_xlfn.XLOOKUP($C155,公积金!$B:$B,公积金!$K:$K,0)</f>
        <v>0</v>
      </c>
      <c r="N155" s="462">
        <f ca="1" t="shared" si="41"/>
        <v>0</v>
      </c>
      <c r="O155" s="466"/>
      <c r="P155" s="436"/>
      <c r="Q155" s="451"/>
      <c r="R155" s="451"/>
      <c r="S155" s="451"/>
      <c r="T155" s="451"/>
      <c r="U155" s="451"/>
      <c r="V155" s="451"/>
      <c r="W155" s="451"/>
      <c r="X155" s="451"/>
      <c r="Y155" s="451"/>
      <c r="Z155" s="452"/>
      <c r="AA155" s="462" t="str">
        <f>_xlfn.XLOOKUP(C155,'[9]7月工资'!$C:$C,'[9]7月工资'!$C:$C)</f>
        <v>郭鹏</v>
      </c>
    </row>
    <row r="156" customFormat="1" customHeight="1" spans="1:27">
      <c r="A156" s="462">
        <f>IF(C156="","",COUNTA($C$3:C156))</f>
        <v>154</v>
      </c>
      <c r="B156" s="462" t="s">
        <v>160</v>
      </c>
      <c r="C156" s="462" t="s">
        <v>233</v>
      </c>
      <c r="D156" s="463" t="s">
        <v>176</v>
      </c>
      <c r="E156" s="463" t="s">
        <v>21</v>
      </c>
      <c r="F156" s="463" t="s">
        <v>211</v>
      </c>
      <c r="G156" s="464" t="str">
        <f ca="1" t="array" ref="G156">IFERROR(LOOKUP(1,0/COUNTIF(INDIRECT({"荣昌工资表科室人员","荣昌工资表研发人员","荣昌工资表销售人员","荣昌工资表一线员工","荣昌工资表小时工","劳务公司工资表小时工","劳务公司工资表同工同酬"}&amp;"!$C:$C"),$C156),{"荣昌工资表科室人员","荣昌工资表研发人员","荣昌工资表销售人员","荣昌工资表一线员工","荣昌工资表小时工","劳务公司工资表小时工","劳务公司工资表同工同酬"}),"")</f>
        <v/>
      </c>
      <c r="H156" s="463">
        <f ca="1" t="shared" si="42"/>
        <v>0</v>
      </c>
      <c r="I156" s="463">
        <f>IFERROR(VLOOKUP($C156,五险!$B:$Z,MATCH("养老(16%)",五险!$B$5:$Z$5,0),0),0)</f>
        <v>0</v>
      </c>
      <c r="J156" s="463">
        <f>IFERROR(VLOOKUP($C156,五险!$B:$Z,MATCH("失业(0.7%)",五险!$B$5:$Z$5,0),0),0)</f>
        <v>0</v>
      </c>
      <c r="K156" s="463">
        <f>IFERROR(VLOOKUP($C156,五险!$B:$Z,MATCH("医疗(8.7%)",五险!$B$5:$Z$5,0),0),0)</f>
        <v>0</v>
      </c>
      <c r="L156" s="463">
        <f>IFERROR(VLOOKUP($C156,五险!$B:$Z,MATCH("工伤(1.2%)",五险!$B$5:$Z$5,0),0),0)</f>
        <v>0</v>
      </c>
      <c r="M156" s="463">
        <f>_xlfn.XLOOKUP($C156,公积金!$B:$B,公积金!$K:$K,0)</f>
        <v>0</v>
      </c>
      <c r="N156" s="462">
        <f ca="1" t="shared" si="41"/>
        <v>0</v>
      </c>
      <c r="O156" s="466"/>
      <c r="P156" s="436"/>
      <c r="Q156" s="451"/>
      <c r="R156" s="451"/>
      <c r="S156" s="451"/>
      <c r="T156" s="451"/>
      <c r="U156" s="451"/>
      <c r="V156" s="451"/>
      <c r="W156" s="451"/>
      <c r="X156" s="451"/>
      <c r="Y156" s="451"/>
      <c r="Z156" s="452"/>
      <c r="AA156" s="462" t="str">
        <f>_xlfn.XLOOKUP(C156,'[9]7月工资'!$C:$C,'[9]7月工资'!$C:$C)</f>
        <v>何林</v>
      </c>
    </row>
    <row r="157" customFormat="1" customHeight="1" spans="1:27">
      <c r="A157" s="462">
        <f>IF(C157="","",COUNTA($C$3:C157))</f>
        <v>155</v>
      </c>
      <c r="B157" s="462" t="s">
        <v>160</v>
      </c>
      <c r="C157" s="462" t="s">
        <v>234</v>
      </c>
      <c r="D157" s="463" t="s">
        <v>176</v>
      </c>
      <c r="E157" s="463" t="s">
        <v>21</v>
      </c>
      <c r="F157" s="463" t="s">
        <v>211</v>
      </c>
      <c r="G157" s="464" t="str">
        <f ca="1" t="array" ref="G157">IFERROR(LOOKUP(1,0/COUNTIF(INDIRECT({"荣昌工资表科室人员","荣昌工资表研发人员","荣昌工资表销售人员","荣昌工资表一线员工","荣昌工资表小时工","劳务公司工资表小时工","劳务公司工资表同工同酬"}&amp;"!$C:$C"),$C157),{"荣昌工资表科室人员","荣昌工资表研发人员","荣昌工资表销售人员","荣昌工资表一线员工","荣昌工资表小时工","劳务公司工资表小时工","劳务公司工资表同工同酬"}),"")</f>
        <v/>
      </c>
      <c r="H157" s="463">
        <f ca="1" t="shared" si="42"/>
        <v>0</v>
      </c>
      <c r="I157" s="463">
        <f>IFERROR(VLOOKUP($C157,五险!$B:$Z,MATCH("养老(16%)",五险!$B$5:$Z$5,0),0),0)</f>
        <v>0</v>
      </c>
      <c r="J157" s="463">
        <f>IFERROR(VLOOKUP($C157,五险!$B:$Z,MATCH("失业(0.7%)",五险!$B$5:$Z$5,0),0),0)</f>
        <v>0</v>
      </c>
      <c r="K157" s="463">
        <f>IFERROR(VLOOKUP($C157,五险!$B:$Z,MATCH("医疗(8.7%)",五险!$B$5:$Z$5,0),0),0)</f>
        <v>0</v>
      </c>
      <c r="L157" s="463">
        <f>IFERROR(VLOOKUP($C157,五险!$B:$Z,MATCH("工伤(1.2%)",五险!$B$5:$Z$5,0),0),0)</f>
        <v>0</v>
      </c>
      <c r="M157" s="463">
        <f>_xlfn.XLOOKUP($C157,公积金!$B:$B,公积金!$K:$K,0)</f>
        <v>0</v>
      </c>
      <c r="N157" s="462">
        <f ca="1" t="shared" si="41"/>
        <v>0</v>
      </c>
      <c r="O157" s="466"/>
      <c r="P157" s="436"/>
      <c r="Q157" s="451"/>
      <c r="R157" s="451"/>
      <c r="S157" s="451"/>
      <c r="T157" s="451"/>
      <c r="U157" s="451"/>
      <c r="V157" s="451"/>
      <c r="W157" s="451"/>
      <c r="X157" s="451"/>
      <c r="Y157" s="451"/>
      <c r="Z157" s="452"/>
      <c r="AA157" s="462" t="str">
        <f>_xlfn.XLOOKUP(C157,'[9]7月工资'!$C:$C,'[9]7月工资'!$C:$C)</f>
        <v>张小双</v>
      </c>
    </row>
    <row r="158" customFormat="1" customHeight="1" spans="1:27">
      <c r="A158" s="462">
        <f>IF(C158="","",COUNTA($C$3:C158))</f>
        <v>156</v>
      </c>
      <c r="B158" s="462" t="s">
        <v>160</v>
      </c>
      <c r="C158" s="462" t="s">
        <v>235</v>
      </c>
      <c r="D158" s="463" t="s">
        <v>176</v>
      </c>
      <c r="E158" s="463" t="s">
        <v>21</v>
      </c>
      <c r="F158" s="463" t="s">
        <v>211</v>
      </c>
      <c r="G158" s="464" t="str">
        <f ca="1" t="array" ref="G158">IFERROR(LOOKUP(1,0/COUNTIF(INDIRECT({"荣昌工资表科室人员","荣昌工资表研发人员","荣昌工资表销售人员","荣昌工资表一线员工","荣昌工资表小时工","劳务公司工资表小时工","劳务公司工资表同工同酬"}&amp;"!$C:$C"),$C158),{"荣昌工资表科室人员","荣昌工资表研发人员","荣昌工资表销售人员","荣昌工资表一线员工","荣昌工资表小时工","劳务公司工资表小时工","劳务公司工资表同工同酬"}),"")</f>
        <v/>
      </c>
      <c r="H158" s="463">
        <f ca="1" t="shared" si="42"/>
        <v>0</v>
      </c>
      <c r="I158" s="463">
        <f>IFERROR(VLOOKUP($C158,五险!$B:$Z,MATCH("养老(16%)",五险!$B$5:$Z$5,0),0),0)</f>
        <v>0</v>
      </c>
      <c r="J158" s="463">
        <f>IFERROR(VLOOKUP($C158,五险!$B:$Z,MATCH("失业(0.7%)",五险!$B$5:$Z$5,0),0),0)</f>
        <v>0</v>
      </c>
      <c r="K158" s="463">
        <f>IFERROR(VLOOKUP($C158,五险!$B:$Z,MATCH("医疗(8.7%)",五险!$B$5:$Z$5,0),0),0)</f>
        <v>0</v>
      </c>
      <c r="L158" s="463">
        <f>IFERROR(VLOOKUP($C158,五险!$B:$Z,MATCH("工伤(1.2%)",五险!$B$5:$Z$5,0),0),0)</f>
        <v>0</v>
      </c>
      <c r="M158" s="463">
        <f>_xlfn.XLOOKUP($C158,公积金!$B:$B,公积金!$K:$K,0)</f>
        <v>0</v>
      </c>
      <c r="N158" s="462">
        <f ca="1" t="shared" si="41"/>
        <v>0</v>
      </c>
      <c r="O158" s="466"/>
      <c r="P158" s="436"/>
      <c r="Q158" s="451"/>
      <c r="R158" s="451"/>
      <c r="S158" s="451"/>
      <c r="T158" s="451"/>
      <c r="U158" s="451"/>
      <c r="V158" s="451"/>
      <c r="W158" s="451"/>
      <c r="X158" s="451"/>
      <c r="Y158" s="451"/>
      <c r="Z158" s="452"/>
      <c r="AA158" s="462" t="str">
        <f>_xlfn.XLOOKUP(C158,'[9]7月工资'!$C:$C,'[9]7月工资'!$C:$C)</f>
        <v>汤建惟</v>
      </c>
    </row>
    <row r="159" customFormat="1" customHeight="1" spans="1:27">
      <c r="A159" s="462">
        <f>IF(C159="","",COUNTA($C$3:C159))</f>
        <v>157</v>
      </c>
      <c r="B159" s="462" t="s">
        <v>160</v>
      </c>
      <c r="C159" s="462" t="s">
        <v>236</v>
      </c>
      <c r="D159" s="463" t="s">
        <v>176</v>
      </c>
      <c r="E159" s="463" t="s">
        <v>21</v>
      </c>
      <c r="F159" s="463" t="s">
        <v>211</v>
      </c>
      <c r="G159" s="464" t="str">
        <f ca="1" t="array" ref="G159">IFERROR(LOOKUP(1,0/COUNTIF(INDIRECT({"荣昌工资表科室人员","荣昌工资表研发人员","荣昌工资表销售人员","荣昌工资表一线员工","荣昌工资表小时工","劳务公司工资表小时工","劳务公司工资表同工同酬"}&amp;"!$C:$C"),$C159),{"荣昌工资表科室人员","荣昌工资表研发人员","荣昌工资表销售人员","荣昌工资表一线员工","荣昌工资表小时工","劳务公司工资表小时工","劳务公司工资表同工同酬"}),"")</f>
        <v/>
      </c>
      <c r="H159" s="463">
        <f ca="1" t="shared" si="42"/>
        <v>0</v>
      </c>
      <c r="I159" s="463">
        <f>IFERROR(VLOOKUP($C159,五险!$B:$Z,MATCH("养老(16%)",五险!$B$5:$Z$5,0),0),0)</f>
        <v>0</v>
      </c>
      <c r="J159" s="463">
        <f>IFERROR(VLOOKUP($C159,五险!$B:$Z,MATCH("失业(0.7%)",五险!$B$5:$Z$5,0),0),0)</f>
        <v>0</v>
      </c>
      <c r="K159" s="463">
        <f>IFERROR(VLOOKUP($C159,五险!$B:$Z,MATCH("医疗(8.7%)",五险!$B$5:$Z$5,0),0),0)</f>
        <v>0</v>
      </c>
      <c r="L159" s="463">
        <f>IFERROR(VLOOKUP($C159,五险!$B:$Z,MATCH("工伤(1.2%)",五险!$B$5:$Z$5,0),0),0)</f>
        <v>0</v>
      </c>
      <c r="M159" s="463">
        <f>_xlfn.XLOOKUP($C159,公积金!$B:$B,公积金!$K:$K,0)</f>
        <v>0</v>
      </c>
      <c r="N159" s="462">
        <f ca="1" t="shared" si="41"/>
        <v>0</v>
      </c>
      <c r="O159" s="466"/>
      <c r="P159" s="436"/>
      <c r="Q159" s="451"/>
      <c r="R159" s="451"/>
      <c r="S159" s="451"/>
      <c r="T159" s="451"/>
      <c r="U159" s="451"/>
      <c r="V159" s="451"/>
      <c r="W159" s="451"/>
      <c r="X159" s="451"/>
      <c r="Y159" s="451"/>
      <c r="Z159" s="452"/>
      <c r="AA159" s="462" t="str">
        <f>_xlfn.XLOOKUP(C159,'[9]7月工资'!$C:$C,'[9]7月工资'!$C:$C)</f>
        <v>黄晚娇</v>
      </c>
    </row>
    <row r="160" customFormat="1" customHeight="1" spans="1:27">
      <c r="A160" s="462">
        <f>IF(C160="","",COUNTA($C$3:C160))</f>
        <v>158</v>
      </c>
      <c r="B160" s="462" t="s">
        <v>160</v>
      </c>
      <c r="C160" s="462" t="s">
        <v>237</v>
      </c>
      <c r="D160" s="463" t="s">
        <v>176</v>
      </c>
      <c r="E160" s="463" t="s">
        <v>21</v>
      </c>
      <c r="F160" s="463" t="s">
        <v>211</v>
      </c>
      <c r="G160" s="464" t="str">
        <f ca="1" t="array" ref="G160">IFERROR(LOOKUP(1,0/COUNTIF(INDIRECT({"荣昌工资表科室人员","荣昌工资表研发人员","荣昌工资表销售人员","荣昌工资表一线员工","荣昌工资表小时工","劳务公司工资表小时工","劳务公司工资表同工同酬"}&amp;"!$C:$C"),$C160),{"荣昌工资表科室人员","荣昌工资表研发人员","荣昌工资表销售人员","荣昌工资表一线员工","荣昌工资表小时工","劳务公司工资表小时工","劳务公司工资表同工同酬"}),"")</f>
        <v/>
      </c>
      <c r="H160" s="463">
        <f ca="1" t="shared" si="42"/>
        <v>0</v>
      </c>
      <c r="I160" s="463">
        <f>IFERROR(VLOOKUP($C160,五险!$B:$Z,MATCH("养老(16%)",五险!$B$5:$Z$5,0),0),0)</f>
        <v>0</v>
      </c>
      <c r="J160" s="463">
        <f>IFERROR(VLOOKUP($C160,五险!$B:$Z,MATCH("失业(0.7%)",五险!$B$5:$Z$5,0),0),0)</f>
        <v>0</v>
      </c>
      <c r="K160" s="463">
        <f>IFERROR(VLOOKUP($C160,五险!$B:$Z,MATCH("医疗(8.7%)",五险!$B$5:$Z$5,0),0),0)</f>
        <v>0</v>
      </c>
      <c r="L160" s="463">
        <f>IFERROR(VLOOKUP($C160,五险!$B:$Z,MATCH("工伤(1.2%)",五险!$B$5:$Z$5,0),0),0)</f>
        <v>0</v>
      </c>
      <c r="M160" s="463">
        <f>_xlfn.XLOOKUP($C160,公积金!$B:$B,公积金!$K:$K,0)</f>
        <v>0</v>
      </c>
      <c r="N160" s="462">
        <f ca="1" t="shared" si="41"/>
        <v>0</v>
      </c>
      <c r="O160" s="466"/>
      <c r="P160" s="436"/>
      <c r="Q160" s="451"/>
      <c r="R160" s="451"/>
      <c r="S160" s="451"/>
      <c r="T160" s="451"/>
      <c r="U160" s="451"/>
      <c r="V160" s="451"/>
      <c r="W160" s="451"/>
      <c r="X160" s="451"/>
      <c r="Y160" s="451"/>
      <c r="Z160" s="452"/>
      <c r="AA160" s="462" t="str">
        <f>_xlfn.XLOOKUP(C160,'[9]7月工资'!$C:$C,'[9]7月工资'!$C:$C)</f>
        <v>肖星</v>
      </c>
    </row>
    <row r="161" customFormat="1" customHeight="1" spans="1:27">
      <c r="A161" s="462">
        <f>IF(C161="","",COUNTA($C$3:C161))</f>
        <v>159</v>
      </c>
      <c r="B161" s="462" t="s">
        <v>160</v>
      </c>
      <c r="C161" s="462" t="s">
        <v>238</v>
      </c>
      <c r="D161" s="463" t="s">
        <v>176</v>
      </c>
      <c r="E161" s="463" t="s">
        <v>21</v>
      </c>
      <c r="F161" s="463" t="s">
        <v>211</v>
      </c>
      <c r="G161" s="464" t="str">
        <f ca="1" t="array" ref="G161">IFERROR(LOOKUP(1,0/COUNTIF(INDIRECT({"荣昌工资表科室人员","荣昌工资表研发人员","荣昌工资表销售人员","荣昌工资表一线员工","荣昌工资表小时工","劳务公司工资表小时工","劳务公司工资表同工同酬"}&amp;"!$C:$C"),$C161),{"荣昌工资表科室人员","荣昌工资表研发人员","荣昌工资表销售人员","荣昌工资表一线员工","荣昌工资表小时工","劳务公司工资表小时工","劳务公司工资表同工同酬"}),"")</f>
        <v/>
      </c>
      <c r="H161" s="463">
        <f ca="1" t="shared" si="42"/>
        <v>0</v>
      </c>
      <c r="I161" s="463">
        <f>IFERROR(VLOOKUP($C161,五险!$B:$Z,MATCH("养老(16%)",五险!$B$5:$Z$5,0),0),0)</f>
        <v>0</v>
      </c>
      <c r="J161" s="463">
        <f>IFERROR(VLOOKUP($C161,五险!$B:$Z,MATCH("失业(0.7%)",五险!$B$5:$Z$5,0),0),0)</f>
        <v>0</v>
      </c>
      <c r="K161" s="463">
        <f>IFERROR(VLOOKUP($C161,五险!$B:$Z,MATCH("医疗(8.7%)",五险!$B$5:$Z$5,0),0),0)</f>
        <v>0</v>
      </c>
      <c r="L161" s="463">
        <f>IFERROR(VLOOKUP($C161,五险!$B:$Z,MATCH("工伤(1.2%)",五险!$B$5:$Z$5,0),0),0)</f>
        <v>0</v>
      </c>
      <c r="M161" s="463">
        <f>_xlfn.XLOOKUP($C161,公积金!$B:$B,公积金!$K:$K,0)</f>
        <v>0</v>
      </c>
      <c r="N161" s="462">
        <f ca="1" t="shared" si="41"/>
        <v>0</v>
      </c>
      <c r="O161" s="466"/>
      <c r="P161" s="436"/>
      <c r="Q161" s="451"/>
      <c r="R161" s="451"/>
      <c r="S161" s="451"/>
      <c r="T161" s="451"/>
      <c r="U161" s="451"/>
      <c r="V161" s="451"/>
      <c r="W161" s="451"/>
      <c r="X161" s="451"/>
      <c r="Y161" s="451"/>
      <c r="Z161" s="452"/>
      <c r="AA161" s="462" t="str">
        <f>_xlfn.XLOOKUP(C161,'[9]7月工资'!$C:$C,'[9]7月工资'!$C:$C)</f>
        <v>颜俊杰</v>
      </c>
    </row>
    <row r="162" customFormat="1" customHeight="1" spans="1:27">
      <c r="A162" s="462">
        <f>IF(C162="","",COUNTA($C$3:C162))</f>
        <v>160</v>
      </c>
      <c r="B162" s="462" t="s">
        <v>160</v>
      </c>
      <c r="C162" s="462" t="s">
        <v>239</v>
      </c>
      <c r="D162" s="463" t="s">
        <v>176</v>
      </c>
      <c r="E162" s="463" t="s">
        <v>21</v>
      </c>
      <c r="F162" s="463" t="s">
        <v>211</v>
      </c>
      <c r="G162" s="464" t="str">
        <f ca="1" t="array" ref="G162">IFERROR(LOOKUP(1,0/COUNTIF(INDIRECT({"荣昌工资表科室人员","荣昌工资表研发人员","荣昌工资表销售人员","荣昌工资表一线员工","荣昌工资表小时工","劳务公司工资表小时工","劳务公司工资表同工同酬"}&amp;"!$C:$C"),$C162),{"荣昌工资表科室人员","荣昌工资表研发人员","荣昌工资表销售人员","荣昌工资表一线员工","荣昌工资表小时工","劳务公司工资表小时工","劳务公司工资表同工同酬"}),"")</f>
        <v/>
      </c>
      <c r="H162" s="463">
        <f ca="1" t="shared" si="42"/>
        <v>0</v>
      </c>
      <c r="I162" s="463">
        <f>IFERROR(VLOOKUP($C162,五险!$B:$Z,MATCH("养老(16%)",五险!$B$5:$Z$5,0),0),0)</f>
        <v>0</v>
      </c>
      <c r="J162" s="463">
        <f>IFERROR(VLOOKUP($C162,五险!$B:$Z,MATCH("失业(0.7%)",五险!$B$5:$Z$5,0),0),0)</f>
        <v>0</v>
      </c>
      <c r="K162" s="463">
        <f>IFERROR(VLOOKUP($C162,五险!$B:$Z,MATCH("医疗(8.7%)",五险!$B$5:$Z$5,0),0),0)</f>
        <v>0</v>
      </c>
      <c r="L162" s="463">
        <f>IFERROR(VLOOKUP($C162,五险!$B:$Z,MATCH("工伤(1.2%)",五险!$B$5:$Z$5,0),0),0)</f>
        <v>0</v>
      </c>
      <c r="M162" s="463">
        <f>_xlfn.XLOOKUP($C162,公积金!$B:$B,公积金!$K:$K,0)</f>
        <v>0</v>
      </c>
      <c r="N162" s="462">
        <f ca="1" t="shared" si="41"/>
        <v>0</v>
      </c>
      <c r="O162" s="466"/>
      <c r="P162" s="436"/>
      <c r="Q162" s="451"/>
      <c r="R162" s="451"/>
      <c r="S162" s="451"/>
      <c r="T162" s="451"/>
      <c r="U162" s="451"/>
      <c r="V162" s="451"/>
      <c r="W162" s="451"/>
      <c r="X162" s="451"/>
      <c r="Y162" s="451"/>
      <c r="Z162" s="452"/>
      <c r="AA162" s="462" t="str">
        <f>_xlfn.XLOOKUP(C162,'[9]7月工资'!$C:$C,'[9]7月工资'!$C:$C)</f>
        <v>伍星</v>
      </c>
    </row>
    <row r="163" customFormat="1" customHeight="1" spans="1:27">
      <c r="A163" s="462">
        <f>IF(C163="","",COUNTA($C$3:C163))</f>
        <v>161</v>
      </c>
      <c r="B163" s="462" t="s">
        <v>160</v>
      </c>
      <c r="C163" s="462" t="s">
        <v>240</v>
      </c>
      <c r="D163" s="463" t="s">
        <v>176</v>
      </c>
      <c r="E163" s="463" t="s">
        <v>21</v>
      </c>
      <c r="F163" s="463" t="s">
        <v>211</v>
      </c>
      <c r="G163" s="464" t="str">
        <f ca="1" t="array" ref="G163">IFERROR(LOOKUP(1,0/COUNTIF(INDIRECT({"荣昌工资表科室人员","荣昌工资表研发人员","荣昌工资表销售人员","荣昌工资表一线员工","荣昌工资表小时工","劳务公司工资表小时工","劳务公司工资表同工同酬"}&amp;"!$C:$C"),$C163)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3" s="463">
        <f ca="1" t="shared" si="42"/>
        <v>6079.07</v>
      </c>
      <c r="I163" s="463">
        <f>IFERROR(VLOOKUP($C163,五险!$B:$Z,MATCH("养老(16%)",五险!$B$5:$Z$5,0),0),0)</f>
        <v>689.28</v>
      </c>
      <c r="J163" s="463">
        <f>IFERROR(VLOOKUP($C163,五险!$B:$Z,MATCH("失业(0.7%)",五险!$B$5:$Z$5,0),0),0)</f>
        <v>30.16</v>
      </c>
      <c r="K163" s="463">
        <f>IFERROR(VLOOKUP($C163,五险!$B:$Z,MATCH("医疗(8.7%)",五险!$B$5:$Z$5,0),0),0)</f>
        <v>350.35</v>
      </c>
      <c r="L163" s="463">
        <f>IFERROR(VLOOKUP($C163,五险!$B:$Z,MATCH("工伤(1.2%)",五险!$B$5:$Z$5,0),0),0)</f>
        <v>90.47</v>
      </c>
      <c r="M163" s="463">
        <f>_xlfn.XLOOKUP($C163,公积金!$B:$B,公积金!$K:$K,0)</f>
        <v>0</v>
      </c>
      <c r="N163" s="462">
        <f ca="1" t="shared" si="41"/>
        <v>7239.33</v>
      </c>
      <c r="O163" s="466"/>
      <c r="P163" s="436"/>
      <c r="Q163" s="451"/>
      <c r="R163" s="451"/>
      <c r="S163" s="451"/>
      <c r="T163" s="451"/>
      <c r="U163" s="451"/>
      <c r="V163" s="451"/>
      <c r="W163" s="451"/>
      <c r="X163" s="451"/>
      <c r="Y163" s="451"/>
      <c r="Z163" s="452"/>
      <c r="AA163" s="462" t="str">
        <f>_xlfn.XLOOKUP(C163,'[9]7月工资'!$C:$C,'[9]7月工资'!$C:$C)</f>
        <v>陶勇军</v>
      </c>
    </row>
    <row r="164" customFormat="1" customHeight="1" spans="1:27">
      <c r="A164" s="462">
        <f>IF(C164="","",COUNTA($C$3:C164))</f>
        <v>162</v>
      </c>
      <c r="B164" s="462" t="s">
        <v>160</v>
      </c>
      <c r="C164" s="462" t="s">
        <v>241</v>
      </c>
      <c r="D164" s="463" t="s">
        <v>176</v>
      </c>
      <c r="E164" s="463" t="s">
        <v>21</v>
      </c>
      <c r="F164" s="463" t="s">
        <v>211</v>
      </c>
      <c r="G164" s="464" t="str">
        <f ca="1" t="array" ref="G164">IFERROR(LOOKUP(1,0/COUNTIF(INDIRECT({"荣昌工资表科室人员","荣昌工资表研发人员","荣昌工资表销售人员","荣昌工资表一线员工","荣昌工资表小时工","劳务公司工资表小时工","劳务公司工资表同工同酬"}&amp;"!$C:$C"),$C164),{"荣昌工资表科室人员","荣昌工资表研发人员","荣昌工资表销售人员","荣昌工资表一线员工","荣昌工资表小时工","劳务公司工资表小时工","劳务公司工资表同工同酬"}),"")</f>
        <v/>
      </c>
      <c r="H164" s="463">
        <f ca="1" t="shared" si="42"/>
        <v>0</v>
      </c>
      <c r="I164" s="463">
        <f>IFERROR(VLOOKUP($C164,五险!$B:$Z,MATCH("养老(16%)",五险!$B$5:$Z$5,0),0),0)</f>
        <v>0</v>
      </c>
      <c r="J164" s="463">
        <f>IFERROR(VLOOKUP($C164,五险!$B:$Z,MATCH("失业(0.7%)",五险!$B$5:$Z$5,0),0),0)</f>
        <v>0</v>
      </c>
      <c r="K164" s="463">
        <f>IFERROR(VLOOKUP($C164,五险!$B:$Z,MATCH("医疗(8.7%)",五险!$B$5:$Z$5,0),0),0)</f>
        <v>0</v>
      </c>
      <c r="L164" s="463">
        <f>IFERROR(VLOOKUP($C164,五险!$B:$Z,MATCH("工伤(1.2%)",五险!$B$5:$Z$5,0),0),0)</f>
        <v>0</v>
      </c>
      <c r="M164" s="463">
        <f>_xlfn.XLOOKUP($C164,公积金!$B:$B,公积金!$K:$K,0)</f>
        <v>0</v>
      </c>
      <c r="N164" s="462">
        <f ca="1" t="shared" si="41"/>
        <v>0</v>
      </c>
      <c r="O164" s="466"/>
      <c r="P164" s="436"/>
      <c r="Q164" s="451"/>
      <c r="R164" s="451"/>
      <c r="S164" s="451"/>
      <c r="T164" s="451"/>
      <c r="U164" s="451"/>
      <c r="V164" s="451"/>
      <c r="W164" s="451"/>
      <c r="X164" s="451"/>
      <c r="Y164" s="451"/>
      <c r="Z164" s="452"/>
      <c r="AA164" s="462" t="str">
        <f>_xlfn.XLOOKUP(C164,'[9]7月工资'!$C:$C,'[9]7月工资'!$C:$C)</f>
        <v>黄夏明</v>
      </c>
    </row>
    <row r="165" customFormat="1" customHeight="1" spans="1:27">
      <c r="A165" s="462">
        <f>IF(C165="","",COUNTA($C$3:C165))</f>
        <v>163</v>
      </c>
      <c r="B165" s="462" t="s">
        <v>160</v>
      </c>
      <c r="C165" s="462" t="s">
        <v>242</v>
      </c>
      <c r="D165" s="463" t="s">
        <v>176</v>
      </c>
      <c r="E165" s="463" t="s">
        <v>21</v>
      </c>
      <c r="F165" s="463" t="s">
        <v>211</v>
      </c>
      <c r="G165" s="464" t="str">
        <f ca="1" t="array" ref="G165">IFERROR(LOOKUP(1,0/COUNTIF(INDIRECT({"荣昌工资表科室人员","荣昌工资表研发人员","荣昌工资表销售人员","荣昌工资表一线员工","荣昌工资表小时工","劳务公司工资表小时工","劳务公司工资表同工同酬"}&amp;"!$C:$C"),$C165)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5" s="463">
        <f ca="1" t="shared" si="42"/>
        <v>6090.07</v>
      </c>
      <c r="I165" s="463">
        <f>IFERROR(VLOOKUP($C165,五险!$B:$Z,MATCH("养老(16%)",五险!$B$5:$Z$5,0),0),0)</f>
        <v>689.3</v>
      </c>
      <c r="J165" s="463">
        <f>IFERROR(VLOOKUP($C165,五险!$B:$Z,MATCH("失业(0.7%)",五险!$B$5:$Z$5,0),0),0)</f>
        <v>30.16</v>
      </c>
      <c r="K165" s="463">
        <f>IFERROR(VLOOKUP($C165,五险!$B:$Z,MATCH("医疗(8.7%)",五险!$B$5:$Z$5,0),0),0)</f>
        <v>374.8</v>
      </c>
      <c r="L165" s="463">
        <f>IFERROR(VLOOKUP($C165,五险!$B:$Z,MATCH("工伤(1.2%)",五险!$B$5:$Z$5,0),0),0)</f>
        <v>51.7</v>
      </c>
      <c r="M165" s="463">
        <f>_xlfn.XLOOKUP($C165,公积金!$B:$B,公积金!$K:$K,0)</f>
        <v>0</v>
      </c>
      <c r="N165" s="462">
        <f ca="1" t="shared" si="41"/>
        <v>7236.03</v>
      </c>
      <c r="O165" s="466"/>
      <c r="P165" s="436"/>
      <c r="Q165" s="451"/>
      <c r="R165" s="451"/>
      <c r="S165" s="451"/>
      <c r="T165" s="451"/>
      <c r="U165" s="451"/>
      <c r="V165" s="451"/>
      <c r="W165" s="451"/>
      <c r="X165" s="451"/>
      <c r="Y165" s="451"/>
      <c r="Z165" s="452"/>
      <c r="AA165" s="462" t="str">
        <f>_xlfn.XLOOKUP(C165,'[9]7月工资'!$C:$C,'[9]7月工资'!$C:$C)</f>
        <v>蔡建兵</v>
      </c>
    </row>
    <row r="166" customFormat="1" customHeight="1" spans="1:27">
      <c r="A166" s="462">
        <f>IF(C166="","",COUNTA($C$3:C166))</f>
        <v>164</v>
      </c>
      <c r="B166" s="462" t="s">
        <v>160</v>
      </c>
      <c r="C166" s="462" t="s">
        <v>243</v>
      </c>
      <c r="D166" s="463" t="s">
        <v>176</v>
      </c>
      <c r="E166" s="463" t="s">
        <v>21</v>
      </c>
      <c r="F166" s="463" t="s">
        <v>211</v>
      </c>
      <c r="G166" s="464" t="str">
        <f ca="1" t="array" ref="G166">IFERROR(LOOKUP(1,0/COUNTIF(INDIRECT({"荣昌工资表科室人员","荣昌工资表研发人员","荣昌工资表销售人员","荣昌工资表一线员工","荣昌工资表小时工","劳务公司工资表小时工","劳务公司工资表同工同酬"}&amp;"!$C:$C"),$C166),{"荣昌工资表科室人员","荣昌工资表研发人员","荣昌工资表销售人员","荣昌工资表一线员工","荣昌工资表小时工","劳务公司工资表小时工","劳务公司工资表同工同酬"}),"")</f>
        <v/>
      </c>
      <c r="H166" s="463">
        <f ca="1" t="shared" si="42"/>
        <v>0</v>
      </c>
      <c r="I166" s="463">
        <f>IFERROR(VLOOKUP($C166,五险!$B:$Z,MATCH("养老(16%)",五险!$B$5:$Z$5,0),0),0)</f>
        <v>0</v>
      </c>
      <c r="J166" s="463">
        <f>IFERROR(VLOOKUP($C166,五险!$B:$Z,MATCH("失业(0.7%)",五险!$B$5:$Z$5,0),0),0)</f>
        <v>0</v>
      </c>
      <c r="K166" s="463">
        <f>IFERROR(VLOOKUP($C166,五险!$B:$Z,MATCH("医疗(8.7%)",五险!$B$5:$Z$5,0),0),0)</f>
        <v>0</v>
      </c>
      <c r="L166" s="463">
        <f>IFERROR(VLOOKUP($C166,五险!$B:$Z,MATCH("工伤(1.2%)",五险!$B$5:$Z$5,0),0),0)</f>
        <v>0</v>
      </c>
      <c r="M166" s="463">
        <f>_xlfn.XLOOKUP($C166,公积金!$B:$B,公积金!$K:$K,0)</f>
        <v>0</v>
      </c>
      <c r="N166" s="462">
        <f ca="1" t="shared" si="41"/>
        <v>0</v>
      </c>
      <c r="O166" s="466"/>
      <c r="P166" s="436"/>
      <c r="Q166" s="451"/>
      <c r="R166" s="451"/>
      <c r="S166" s="451"/>
      <c r="T166" s="451"/>
      <c r="U166" s="451"/>
      <c r="V166" s="451"/>
      <c r="W166" s="451"/>
      <c r="X166" s="451"/>
      <c r="Y166" s="451"/>
      <c r="Z166" s="452"/>
      <c r="AA166" s="462" t="str">
        <f>_xlfn.XLOOKUP(C166,'[9]7月工资'!$C:$C,'[9]7月工资'!$C:$C)</f>
        <v>曾建伟</v>
      </c>
    </row>
    <row r="167" customFormat="1" customHeight="1" spans="1:27">
      <c r="A167" s="462">
        <f>IF(C167="","",COUNTA($C$3:C167))</f>
        <v>165</v>
      </c>
      <c r="B167" s="462" t="s">
        <v>160</v>
      </c>
      <c r="C167" s="462" t="s">
        <v>244</v>
      </c>
      <c r="D167" s="463" t="s">
        <v>176</v>
      </c>
      <c r="E167" s="463" t="s">
        <v>21</v>
      </c>
      <c r="F167" s="463" t="s">
        <v>211</v>
      </c>
      <c r="G167" s="464" t="str">
        <f ca="1" t="array" ref="G167">IFERROR(LOOKUP(1,0/COUNTIF(INDIRECT({"荣昌工资表科室人员","荣昌工资表研发人员","荣昌工资表销售人员","荣昌工资表一线员工","荣昌工资表小时工","劳务公司工资表小时工","劳务公司工资表同工同酬"}&amp;"!$C:$C"),$C167)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67" s="463">
        <f ca="1" t="shared" si="42"/>
        <v>6595.19</v>
      </c>
      <c r="I167" s="463">
        <f>IFERROR(VLOOKUP($C167,五险!$B:$Z,MATCH("养老(16%)",五险!$B$5:$Z$5,0),0),0)</f>
        <v>689.3</v>
      </c>
      <c r="J167" s="463">
        <f>IFERROR(VLOOKUP($C167,五险!$B:$Z,MATCH("失业(0.7%)",五险!$B$5:$Z$5,0),0),0)</f>
        <v>30.16</v>
      </c>
      <c r="K167" s="463">
        <f>IFERROR(VLOOKUP($C167,五险!$B:$Z,MATCH("医疗(8.7%)",五险!$B$5:$Z$5,0),0),0)</f>
        <v>374.8</v>
      </c>
      <c r="L167" s="463">
        <f>IFERROR(VLOOKUP($C167,五险!$B:$Z,MATCH("工伤(1.2%)",五险!$B$5:$Z$5,0),0),0)</f>
        <v>51.7</v>
      </c>
      <c r="M167" s="463">
        <f>_xlfn.XLOOKUP($C167,公积金!$B:$B,公积金!$K:$K,0)</f>
        <v>0</v>
      </c>
      <c r="N167" s="462">
        <f ca="1" t="shared" si="41"/>
        <v>7741.15</v>
      </c>
      <c r="O167" s="466"/>
      <c r="P167" s="436"/>
      <c r="Q167" s="451"/>
      <c r="R167" s="451"/>
      <c r="S167" s="451"/>
      <c r="T167" s="451"/>
      <c r="U167" s="451"/>
      <c r="V167" s="451"/>
      <c r="W167" s="451"/>
      <c r="X167" s="451"/>
      <c r="Y167" s="451"/>
      <c r="Z167" s="452"/>
      <c r="AA167" s="462" t="str">
        <f>_xlfn.XLOOKUP(C167,'[9]7月工资'!$C:$C,'[9]7月工资'!$C:$C)</f>
        <v>李先文</v>
      </c>
    </row>
    <row r="168" customFormat="1" customHeight="1" spans="1:27">
      <c r="A168" s="462">
        <f>IF(C168="","",COUNTA($C$3:C168))</f>
        <v>166</v>
      </c>
      <c r="B168" s="462" t="s">
        <v>160</v>
      </c>
      <c r="C168" s="462" t="s">
        <v>245</v>
      </c>
      <c r="D168" s="463" t="s">
        <v>176</v>
      </c>
      <c r="E168" s="463" t="s">
        <v>21</v>
      </c>
      <c r="F168" s="463" t="s">
        <v>211</v>
      </c>
      <c r="G168" s="464" t="str">
        <f ca="1" t="array" ref="G168">IFERROR(LOOKUP(1,0/COUNTIF(INDIRECT({"荣昌工资表科室人员","荣昌工资表研发人员","荣昌工资表销售人员","荣昌工资表一线员工","荣昌工资表小时工","劳务公司工资表小时工","劳务公司工资表同工同酬"}&amp;"!$C:$C"),$C168),{"荣昌工资表科室人员","荣昌工资表研发人员","荣昌工资表销售人员","荣昌工资表一线员工","荣昌工资表小时工","劳务公司工资表小时工","劳务公司工资表同工同酬"}),"")</f>
        <v/>
      </c>
      <c r="H168" s="463">
        <f ca="1" t="shared" si="42"/>
        <v>0</v>
      </c>
      <c r="I168" s="463">
        <f>IFERROR(VLOOKUP($C168,五险!$B:$Z,MATCH("养老(16%)",五险!$B$5:$Z$5,0),0),0)</f>
        <v>0</v>
      </c>
      <c r="J168" s="463">
        <f>IFERROR(VLOOKUP($C168,五险!$B:$Z,MATCH("失业(0.7%)",五险!$B$5:$Z$5,0),0),0)</f>
        <v>0</v>
      </c>
      <c r="K168" s="463">
        <f>IFERROR(VLOOKUP($C168,五险!$B:$Z,MATCH("医疗(8.7%)",五险!$B$5:$Z$5,0),0),0)</f>
        <v>0</v>
      </c>
      <c r="L168" s="463">
        <f>IFERROR(VLOOKUP($C168,五险!$B:$Z,MATCH("工伤(1.2%)",五险!$B$5:$Z$5,0),0),0)</f>
        <v>0</v>
      </c>
      <c r="M168" s="463">
        <f>_xlfn.XLOOKUP($C168,公积金!$B:$B,公积金!$K:$K,0)</f>
        <v>0</v>
      </c>
      <c r="N168" s="462">
        <f ca="1" t="shared" si="41"/>
        <v>0</v>
      </c>
      <c r="O168" s="466"/>
      <c r="P168" s="436"/>
      <c r="Q168" s="451"/>
      <c r="R168" s="451"/>
      <c r="S168" s="451"/>
      <c r="T168" s="451"/>
      <c r="U168" s="451"/>
      <c r="V168" s="451"/>
      <c r="W168" s="451"/>
      <c r="X168" s="451"/>
      <c r="Y168" s="451"/>
      <c r="Z168" s="452"/>
      <c r="AA168" s="462" t="str">
        <f>_xlfn.XLOOKUP(C168,'[9]7月工资'!$C:$C,'[9]7月工资'!$C:$C)</f>
        <v>肖志</v>
      </c>
    </row>
    <row r="169" customFormat="1" customHeight="1" spans="1:27">
      <c r="A169" s="462">
        <f>IF(C169="","",COUNTA($C$3:C169))</f>
        <v>167</v>
      </c>
      <c r="B169" s="462" t="s">
        <v>160</v>
      </c>
      <c r="C169" s="462" t="s">
        <v>246</v>
      </c>
      <c r="D169" s="463" t="s">
        <v>176</v>
      </c>
      <c r="E169" s="463" t="s">
        <v>21</v>
      </c>
      <c r="F169" s="463" t="s">
        <v>211</v>
      </c>
      <c r="G169" s="464" t="str">
        <f ca="1" t="array" ref="G169">IFERROR(LOOKUP(1,0/COUNTIF(INDIRECT({"荣昌工资表科室人员","荣昌工资表研发人员","荣昌工资表销售人员","荣昌工资表一线员工","荣昌工资表小时工","劳务公司工资表小时工","劳务公司工资表同工同酬"}&amp;"!$C:$C"),$C169),{"荣昌工资表科室人员","荣昌工资表研发人员","荣昌工资表销售人员","荣昌工资表一线员工","荣昌工资表小时工","劳务公司工资表小时工","劳务公司工资表同工同酬"}),"")</f>
        <v/>
      </c>
      <c r="H169" s="463">
        <f ca="1" t="shared" si="42"/>
        <v>0</v>
      </c>
      <c r="I169" s="463">
        <f>IFERROR(VLOOKUP($C169,五险!$B:$Z,MATCH("养老(16%)",五险!$B$5:$Z$5,0),0),0)</f>
        <v>0</v>
      </c>
      <c r="J169" s="463">
        <f>IFERROR(VLOOKUP($C169,五险!$B:$Z,MATCH("失业(0.7%)",五险!$B$5:$Z$5,0),0),0)</f>
        <v>0</v>
      </c>
      <c r="K169" s="463">
        <f>IFERROR(VLOOKUP($C169,五险!$B:$Z,MATCH("医疗(8.7%)",五险!$B$5:$Z$5,0),0),0)</f>
        <v>0</v>
      </c>
      <c r="L169" s="463">
        <f>IFERROR(VLOOKUP($C169,五险!$B:$Z,MATCH("工伤(1.2%)",五险!$B$5:$Z$5,0),0),0)</f>
        <v>0</v>
      </c>
      <c r="M169" s="463">
        <f>_xlfn.XLOOKUP($C169,公积金!$B:$B,公积金!$K:$K,0)</f>
        <v>0</v>
      </c>
      <c r="N169" s="462">
        <f ca="1" t="shared" si="41"/>
        <v>0</v>
      </c>
      <c r="O169" s="466"/>
      <c r="P169" s="436"/>
      <c r="Q169" s="451"/>
      <c r="R169" s="451"/>
      <c r="S169" s="451"/>
      <c r="T169" s="451"/>
      <c r="U169" s="451"/>
      <c r="V169" s="451"/>
      <c r="W169" s="451"/>
      <c r="X169" s="451"/>
      <c r="Y169" s="451"/>
      <c r="Z169" s="452"/>
      <c r="AA169" s="462" t="str">
        <f>_xlfn.XLOOKUP(C169,'[9]7月工资'!$C:$C,'[9]7月工资'!$C:$C)</f>
        <v>李湘泉</v>
      </c>
    </row>
    <row r="170" customFormat="1" customHeight="1" spans="1:27">
      <c r="A170" s="462">
        <f>IF(C170="","",COUNTA($C$3:C170))</f>
        <v>168</v>
      </c>
      <c r="B170" s="462" t="s">
        <v>160</v>
      </c>
      <c r="C170" s="462" t="s">
        <v>247</v>
      </c>
      <c r="D170" s="463" t="s">
        <v>176</v>
      </c>
      <c r="E170" s="463" t="s">
        <v>21</v>
      </c>
      <c r="F170" s="463" t="s">
        <v>211</v>
      </c>
      <c r="G170" s="464" t="str">
        <f ca="1" t="array" ref="G170">IFERROR(LOOKUP(1,0/COUNTIF(INDIRECT({"荣昌工资表科室人员","荣昌工资表研发人员","荣昌工资表销售人员","荣昌工资表一线员工","荣昌工资表小时工","劳务公司工资表小时工","劳务公司工资表同工同酬"}&amp;"!$C:$C"),$C170),{"荣昌工资表科室人员","荣昌工资表研发人员","荣昌工资表销售人员","荣昌工资表一线员工","荣昌工资表小时工","劳务公司工资表小时工","劳务公司工资表同工同酬"}),"")</f>
        <v/>
      </c>
      <c r="H170" s="463">
        <f ca="1" t="shared" si="42"/>
        <v>0</v>
      </c>
      <c r="I170" s="463">
        <f>IFERROR(VLOOKUP($C170,五险!$B:$Z,MATCH("养老(16%)",五险!$B$5:$Z$5,0),0),0)</f>
        <v>0</v>
      </c>
      <c r="J170" s="463">
        <f>IFERROR(VLOOKUP($C170,五险!$B:$Z,MATCH("失业(0.7%)",五险!$B$5:$Z$5,0),0),0)</f>
        <v>0</v>
      </c>
      <c r="K170" s="463">
        <f>IFERROR(VLOOKUP($C170,五险!$B:$Z,MATCH("医疗(8.7%)",五险!$B$5:$Z$5,0),0),0)</f>
        <v>0</v>
      </c>
      <c r="L170" s="463">
        <f>IFERROR(VLOOKUP($C170,五险!$B:$Z,MATCH("工伤(1.2%)",五险!$B$5:$Z$5,0),0),0)</f>
        <v>0</v>
      </c>
      <c r="M170" s="463">
        <f>_xlfn.XLOOKUP($C170,公积金!$B:$B,公积金!$K:$K,0)</f>
        <v>0</v>
      </c>
      <c r="N170" s="462">
        <f ca="1" t="shared" si="41"/>
        <v>0</v>
      </c>
      <c r="O170" s="466"/>
      <c r="P170" s="436"/>
      <c r="Q170" s="451"/>
      <c r="R170" s="451"/>
      <c r="S170" s="451"/>
      <c r="T170" s="451"/>
      <c r="U170" s="451"/>
      <c r="V170" s="451"/>
      <c r="W170" s="451"/>
      <c r="X170" s="451"/>
      <c r="Y170" s="451"/>
      <c r="Z170" s="452"/>
      <c r="AA170" s="462" t="str">
        <f>_xlfn.XLOOKUP(C170,'[9]7月工资'!$C:$C,'[9]7月工资'!$C:$C)</f>
        <v>曾丽梅</v>
      </c>
    </row>
    <row r="171" customFormat="1" customHeight="1" spans="1:27">
      <c r="A171" s="462">
        <f>IF(C171="","",COUNTA($C$3:C171))</f>
        <v>169</v>
      </c>
      <c r="B171" s="462" t="s">
        <v>160</v>
      </c>
      <c r="C171" s="462" t="s">
        <v>248</v>
      </c>
      <c r="D171" s="463" t="s">
        <v>176</v>
      </c>
      <c r="E171" s="463" t="s">
        <v>21</v>
      </c>
      <c r="F171" s="463" t="s">
        <v>211</v>
      </c>
      <c r="G171" s="464" t="str">
        <f ca="1" t="array" ref="G171">IFERROR(LOOKUP(1,0/COUNTIF(INDIRECT({"荣昌工资表科室人员","荣昌工资表研发人员","荣昌工资表销售人员","荣昌工资表一线员工","荣昌工资表小时工","劳务公司工资表小时工","劳务公司工资表同工同酬"}&amp;"!$C:$C"),$C171)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1" s="463">
        <f ca="1" t="shared" si="42"/>
        <v>7398.42</v>
      </c>
      <c r="I171" s="463">
        <f>IFERROR(VLOOKUP($C171,五险!$B:$Z,MATCH("养老(16%)",五险!$B$5:$Z$5,0),0),0)</f>
        <v>689.3</v>
      </c>
      <c r="J171" s="463">
        <f>IFERROR(VLOOKUP($C171,五险!$B:$Z,MATCH("失业(0.7%)",五险!$B$5:$Z$5,0),0),0)</f>
        <v>30.16</v>
      </c>
      <c r="K171" s="463">
        <f>IFERROR(VLOOKUP($C171,五险!$B:$Z,MATCH("医疗(8.7%)",五险!$B$5:$Z$5,0),0),0)</f>
        <v>374.8</v>
      </c>
      <c r="L171" s="463">
        <f>IFERROR(VLOOKUP($C171,五险!$B:$Z,MATCH("工伤(1.2%)",五险!$B$5:$Z$5,0),0),0)</f>
        <v>51.7</v>
      </c>
      <c r="M171" s="463">
        <f>_xlfn.XLOOKUP($C171,公积金!$B:$B,公积金!$K:$K,0)</f>
        <v>0</v>
      </c>
      <c r="N171" s="462">
        <f ca="1" t="shared" si="41"/>
        <v>8544.38</v>
      </c>
      <c r="O171" s="466"/>
      <c r="P171" s="436"/>
      <c r="Q171" s="451"/>
      <c r="R171" s="451"/>
      <c r="S171" s="451"/>
      <c r="T171" s="451"/>
      <c r="U171" s="451"/>
      <c r="V171" s="451"/>
      <c r="W171" s="451"/>
      <c r="X171" s="451"/>
      <c r="Y171" s="451"/>
      <c r="Z171" s="452"/>
      <c r="AA171" s="462" t="str">
        <f>_xlfn.XLOOKUP(C171,'[9]7月工资'!$C:$C,'[9]7月工资'!$C:$C)</f>
        <v>王攀</v>
      </c>
    </row>
    <row r="172" customFormat="1" customHeight="1" spans="1:27">
      <c r="A172" s="462">
        <f>IF(C172="","",COUNTA($C$3:C172))</f>
        <v>170</v>
      </c>
      <c r="B172" s="462" t="s">
        <v>160</v>
      </c>
      <c r="C172" s="462" t="s">
        <v>249</v>
      </c>
      <c r="D172" s="463" t="s">
        <v>176</v>
      </c>
      <c r="E172" s="463" t="s">
        <v>21</v>
      </c>
      <c r="F172" s="463" t="s">
        <v>211</v>
      </c>
      <c r="G172" s="464" t="str">
        <f ca="1" t="array" ref="G172">IFERROR(LOOKUP(1,0/COUNTIF(INDIRECT({"荣昌工资表科室人员","荣昌工资表研发人员","荣昌工资表销售人员","荣昌工资表一线员工","荣昌工资表小时工","劳务公司工资表小时工","劳务公司工资表同工同酬"}&amp;"!$C:$C"),$C172),{"荣昌工资表科室人员","荣昌工资表研发人员","荣昌工资表销售人员","荣昌工资表一线员工","荣昌工资表小时工","劳务公司工资表小时工","劳务公司工资表同工同酬"}),"")</f>
        <v/>
      </c>
      <c r="H172" s="463">
        <f ca="1" t="shared" si="42"/>
        <v>0</v>
      </c>
      <c r="I172" s="463">
        <f>IFERROR(VLOOKUP($C172,五险!$B:$Z,MATCH("养老(16%)",五险!$B$5:$Z$5,0),0),0)</f>
        <v>0</v>
      </c>
      <c r="J172" s="463">
        <f>IFERROR(VLOOKUP($C172,五险!$B:$Z,MATCH("失业(0.7%)",五险!$B$5:$Z$5,0),0),0)</f>
        <v>0</v>
      </c>
      <c r="K172" s="463">
        <f>IFERROR(VLOOKUP($C172,五险!$B:$Z,MATCH("医疗(8.7%)",五险!$B$5:$Z$5,0),0),0)</f>
        <v>0</v>
      </c>
      <c r="L172" s="463">
        <f>IFERROR(VLOOKUP($C172,五险!$B:$Z,MATCH("工伤(1.2%)",五险!$B$5:$Z$5,0),0),0)</f>
        <v>0</v>
      </c>
      <c r="M172" s="463">
        <f>_xlfn.XLOOKUP($C172,公积金!$B:$B,公积金!$K:$K,0)</f>
        <v>0</v>
      </c>
      <c r="N172" s="462">
        <f ca="1" t="shared" si="41"/>
        <v>0</v>
      </c>
      <c r="O172" s="466"/>
      <c r="P172" s="436"/>
      <c r="Q172" s="451"/>
      <c r="R172" s="451"/>
      <c r="S172" s="451"/>
      <c r="T172" s="451"/>
      <c r="U172" s="451"/>
      <c r="V172" s="451"/>
      <c r="W172" s="451"/>
      <c r="X172" s="451"/>
      <c r="Y172" s="451"/>
      <c r="Z172" s="452"/>
      <c r="AA172" s="462" t="str">
        <f>_xlfn.XLOOKUP(C172,'[9]7月工资'!$C:$C,'[9]7月工资'!$C:$C)</f>
        <v>刘红卫</v>
      </c>
    </row>
    <row r="173" customFormat="1" customHeight="1" spans="1:27">
      <c r="A173" s="462">
        <f>IF(C173="","",COUNTA($C$3:C173))</f>
        <v>171</v>
      </c>
      <c r="B173" s="462" t="s">
        <v>160</v>
      </c>
      <c r="C173" s="462" t="s">
        <v>250</v>
      </c>
      <c r="D173" s="463" t="s">
        <v>176</v>
      </c>
      <c r="E173" s="463" t="s">
        <v>21</v>
      </c>
      <c r="F173" s="463" t="s">
        <v>211</v>
      </c>
      <c r="G173" s="464" t="str">
        <f ca="1" t="array" ref="G173">IFERROR(LOOKUP(1,0/COUNTIF(INDIRECT({"荣昌工资表科室人员","荣昌工资表研发人员","荣昌工资表销售人员","荣昌工资表一线员工","荣昌工资表小时工","劳务公司工资表小时工","劳务公司工资表同工同酬"}&amp;"!$C:$C"),$C173),{"荣昌工资表科室人员","荣昌工资表研发人员","荣昌工资表销售人员","荣昌工资表一线员工","荣昌工资表小时工","劳务公司工资表小时工","劳务公司工资表同工同酬"}),"")</f>
        <v/>
      </c>
      <c r="H173" s="463">
        <f ca="1" t="shared" si="42"/>
        <v>0</v>
      </c>
      <c r="I173" s="463">
        <f>IFERROR(VLOOKUP($C173,五险!$B:$Z,MATCH("养老(16%)",五险!$B$5:$Z$5,0),0),0)</f>
        <v>0</v>
      </c>
      <c r="J173" s="463">
        <f>IFERROR(VLOOKUP($C173,五险!$B:$Z,MATCH("失业(0.7%)",五险!$B$5:$Z$5,0),0),0)</f>
        <v>0</v>
      </c>
      <c r="K173" s="463">
        <f>IFERROR(VLOOKUP($C173,五险!$B:$Z,MATCH("医疗(8.7%)",五险!$B$5:$Z$5,0),0),0)</f>
        <v>0</v>
      </c>
      <c r="L173" s="463">
        <f>IFERROR(VLOOKUP($C173,五险!$B:$Z,MATCH("工伤(1.2%)",五险!$B$5:$Z$5,0),0),0)</f>
        <v>0</v>
      </c>
      <c r="M173" s="463">
        <f>_xlfn.XLOOKUP($C173,公积金!$B:$B,公积金!$K:$K,0)</f>
        <v>0</v>
      </c>
      <c r="N173" s="462">
        <f ca="1" t="shared" si="41"/>
        <v>0</v>
      </c>
      <c r="O173" s="466"/>
      <c r="P173" s="436"/>
      <c r="Q173" s="451"/>
      <c r="R173" s="451"/>
      <c r="S173" s="451"/>
      <c r="T173" s="451"/>
      <c r="U173" s="451"/>
      <c r="V173" s="451"/>
      <c r="W173" s="451"/>
      <c r="X173" s="451"/>
      <c r="Y173" s="451"/>
      <c r="Z173" s="452"/>
      <c r="AA173" s="462" t="str">
        <f>_xlfn.XLOOKUP(C173,'[9]7月工资'!$C:$C,'[9]7月工资'!$C:$C)</f>
        <v>刘戚香</v>
      </c>
    </row>
    <row r="174" customFormat="1" customHeight="1" spans="1:27">
      <c r="A174" s="462">
        <f>IF(C174="","",COUNTA($C$3:C174))</f>
        <v>172</v>
      </c>
      <c r="B174" s="462" t="s">
        <v>160</v>
      </c>
      <c r="C174" s="462" t="s">
        <v>251</v>
      </c>
      <c r="D174" s="463" t="s">
        <v>176</v>
      </c>
      <c r="E174" s="463" t="s">
        <v>21</v>
      </c>
      <c r="F174" s="463" t="s">
        <v>211</v>
      </c>
      <c r="G174" s="464" t="str">
        <f ca="1" t="array" ref="G174">IFERROR(LOOKUP(1,0/COUNTIF(INDIRECT({"荣昌工资表科室人员","荣昌工资表研发人员","荣昌工资表销售人员","荣昌工资表一线员工","荣昌工资表小时工","劳务公司工资表小时工","劳务公司工资表同工同酬"}&amp;"!$C:$C"),$C174)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4" s="463">
        <f ca="1" t="shared" si="42"/>
        <v>7062.77</v>
      </c>
      <c r="I174" s="463">
        <f>IFERROR(VLOOKUP($C174,五险!$B:$Z,MATCH("养老(16%)",五险!$B$5:$Z$5,0),0),0)</f>
        <v>689.3</v>
      </c>
      <c r="J174" s="463">
        <f>IFERROR(VLOOKUP($C174,五险!$B:$Z,MATCH("失业(0.7%)",五险!$B$5:$Z$5,0),0),0)</f>
        <v>30.16</v>
      </c>
      <c r="K174" s="463">
        <f>IFERROR(VLOOKUP($C174,五险!$B:$Z,MATCH("医疗(8.7%)",五险!$B$5:$Z$5,0),0),0)</f>
        <v>374.8</v>
      </c>
      <c r="L174" s="463">
        <f>IFERROR(VLOOKUP($C174,五险!$B:$Z,MATCH("工伤(1.2%)",五险!$B$5:$Z$5,0),0),0)</f>
        <v>51.7</v>
      </c>
      <c r="M174" s="463">
        <f>_xlfn.XLOOKUP($C174,公积金!$B:$B,公积金!$K:$K,0)</f>
        <v>0</v>
      </c>
      <c r="N174" s="462">
        <f ca="1" t="shared" si="41"/>
        <v>8208.73</v>
      </c>
      <c r="O174" s="466"/>
      <c r="P174" s="436"/>
      <c r="Q174" s="451"/>
      <c r="R174" s="451"/>
      <c r="S174" s="451"/>
      <c r="T174" s="451"/>
      <c r="U174" s="451"/>
      <c r="V174" s="451"/>
      <c r="W174" s="451"/>
      <c r="X174" s="451"/>
      <c r="Y174" s="451"/>
      <c r="Z174" s="452"/>
      <c r="AA174" s="462" t="str">
        <f>_xlfn.XLOOKUP(C174,'[9]7月工资'!$C:$C,'[9]7月工资'!$C:$C)</f>
        <v>张波滔</v>
      </c>
    </row>
    <row r="175" customFormat="1" customHeight="1" spans="1:27">
      <c r="A175" s="462">
        <f>IF(C175="","",COUNTA($C$3:C175))</f>
        <v>173</v>
      </c>
      <c r="B175" s="462" t="s">
        <v>160</v>
      </c>
      <c r="C175" s="462" t="s">
        <v>252</v>
      </c>
      <c r="D175" s="463" t="s">
        <v>176</v>
      </c>
      <c r="E175" s="463" t="s">
        <v>21</v>
      </c>
      <c r="F175" s="463" t="s">
        <v>211</v>
      </c>
      <c r="G175" s="464" t="str">
        <f ca="1" t="array" ref="G175">IFERROR(LOOKUP(1,0/COUNTIF(INDIRECT({"荣昌工资表科室人员","荣昌工资表研发人员","荣昌工资表销售人员","荣昌工资表一线员工","荣昌工资表小时工","劳务公司工资表小时工","劳务公司工资表同工同酬"}&amp;"!$C:$C"),$C175)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5" s="463">
        <f ca="1" t="shared" si="42"/>
        <v>740.91</v>
      </c>
      <c r="I175" s="463">
        <f>IFERROR(VLOOKUP($C175,五险!$B:$Z,MATCH("养老(16%)",五险!$B$5:$Z$5,0),0),0)</f>
        <v>0</v>
      </c>
      <c r="J175" s="463">
        <f>IFERROR(VLOOKUP($C175,五险!$B:$Z,MATCH("失业(0.7%)",五险!$B$5:$Z$5,0),0),0)</f>
        <v>0</v>
      </c>
      <c r="K175" s="463">
        <f>IFERROR(VLOOKUP($C175,五险!$B:$Z,MATCH("医疗(8.7%)",五险!$B$5:$Z$5,0),0),0)</f>
        <v>0</v>
      </c>
      <c r="L175" s="463">
        <f>IFERROR(VLOOKUP($C175,五险!$B:$Z,MATCH("工伤(1.2%)",五险!$B$5:$Z$5,0),0),0)</f>
        <v>0</v>
      </c>
      <c r="M175" s="463">
        <f>_xlfn.XLOOKUP($C175,公积金!$B:$B,公积金!$K:$K,0)</f>
        <v>0</v>
      </c>
      <c r="N175" s="462">
        <f ca="1" t="shared" si="41"/>
        <v>740.91</v>
      </c>
      <c r="O175" s="466"/>
      <c r="P175" s="436"/>
      <c r="Q175" s="451"/>
      <c r="R175" s="451"/>
      <c r="S175" s="451"/>
      <c r="T175" s="451"/>
      <c r="U175" s="451"/>
      <c r="V175" s="451"/>
      <c r="W175" s="451"/>
      <c r="X175" s="451"/>
      <c r="Y175" s="451"/>
      <c r="Z175" s="452"/>
      <c r="AA175" s="462" t="str">
        <f>_xlfn.XLOOKUP(C175,'[9]7月工资'!$C:$C,'[9]7月工资'!$C:$C)</f>
        <v>谭哲</v>
      </c>
    </row>
    <row r="176" customFormat="1" customHeight="1" spans="1:27">
      <c r="A176" s="462">
        <f>IF(C176="","",COUNTA($C$3:C176))</f>
        <v>174</v>
      </c>
      <c r="B176" s="462" t="s">
        <v>160</v>
      </c>
      <c r="C176" s="462" t="s">
        <v>253</v>
      </c>
      <c r="D176" s="463" t="s">
        <v>176</v>
      </c>
      <c r="E176" s="463" t="s">
        <v>21</v>
      </c>
      <c r="F176" s="463" t="s">
        <v>211</v>
      </c>
      <c r="G176" s="464" t="str">
        <f ca="1" t="array" ref="G176">IFERROR(LOOKUP(1,0/COUNTIF(INDIRECT({"荣昌工资表科室人员","荣昌工资表研发人员","荣昌工资表销售人员","荣昌工资表一线员工","荣昌工资表小时工","劳务公司工资表小时工","劳务公司工资表同工同酬"}&amp;"!$C:$C"),$C176)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6" s="463">
        <f ca="1" t="shared" si="42"/>
        <v>6788.42</v>
      </c>
      <c r="I176" s="463">
        <f>IFERROR(VLOOKUP($C176,五险!$B:$Z,MATCH("养老(16%)",五险!$B$5:$Z$5,0),0),0)</f>
        <v>689.28</v>
      </c>
      <c r="J176" s="463">
        <f>IFERROR(VLOOKUP($C176,五险!$B:$Z,MATCH("失业(0.7%)",五险!$B$5:$Z$5,0),0),0)</f>
        <v>30.16</v>
      </c>
      <c r="K176" s="463">
        <f>IFERROR(VLOOKUP($C176,五险!$B:$Z,MATCH("医疗(8.7%)",五险!$B$5:$Z$5,0),0),0)</f>
        <v>374.8</v>
      </c>
      <c r="L176" s="463">
        <f>IFERROR(VLOOKUP($C176,五险!$B:$Z,MATCH("工伤(1.2%)",五险!$B$5:$Z$5,0),0),0)</f>
        <v>72.37</v>
      </c>
      <c r="M176" s="463">
        <f>_xlfn.XLOOKUP($C176,公积金!$B:$B,公积金!$K:$K,0)</f>
        <v>0</v>
      </c>
      <c r="N176" s="462">
        <f ca="1" t="shared" si="41"/>
        <v>7955.03</v>
      </c>
      <c r="O176" s="466"/>
      <c r="P176" s="436"/>
      <c r="Q176" s="451"/>
      <c r="R176" s="451"/>
      <c r="S176" s="451"/>
      <c r="T176" s="451"/>
      <c r="U176" s="451"/>
      <c r="V176" s="451"/>
      <c r="W176" s="451"/>
      <c r="X176" s="451"/>
      <c r="Y176" s="451"/>
      <c r="Z176" s="452"/>
      <c r="AA176" s="462" t="str">
        <f>_xlfn.XLOOKUP(C176,'[9]7月工资'!$C:$C,'[9]7月工资'!$C:$C)</f>
        <v>黄翠兰</v>
      </c>
    </row>
    <row r="177" customFormat="1" customHeight="1" spans="1:27">
      <c r="A177" s="462">
        <f>IF(C177="","",COUNTA($C$3:C177))</f>
        <v>175</v>
      </c>
      <c r="B177" s="462" t="s">
        <v>160</v>
      </c>
      <c r="C177" s="462" t="s">
        <v>254</v>
      </c>
      <c r="D177" s="463" t="s">
        <v>176</v>
      </c>
      <c r="E177" s="463" t="s">
        <v>21</v>
      </c>
      <c r="F177" s="463" t="s">
        <v>211</v>
      </c>
      <c r="G177" s="464" t="str">
        <f ca="1" t="array" ref="G177">IFERROR(LOOKUP(1,0/COUNTIF(INDIRECT({"荣昌工资表科室人员","荣昌工资表研发人员","荣昌工资表销售人员","荣昌工资表一线员工","荣昌工资表小时工","劳务公司工资表小时工","劳务公司工资表同工同酬"}&amp;"!$C:$C"),$C177),{"荣昌工资表科室人员","荣昌工资表研发人员","荣昌工资表销售人员","荣昌工资表一线员工","荣昌工资表小时工","劳务公司工资表小时工","劳务公司工资表同工同酬"}),"")</f>
        <v/>
      </c>
      <c r="H177" s="463">
        <f ca="1" t="shared" si="42"/>
        <v>0</v>
      </c>
      <c r="I177" s="463">
        <f>IFERROR(VLOOKUP($C177,五险!$B:$Z,MATCH("养老(16%)",五险!$B$5:$Z$5,0),0),0)</f>
        <v>0</v>
      </c>
      <c r="J177" s="463">
        <f>IFERROR(VLOOKUP($C177,五险!$B:$Z,MATCH("失业(0.7%)",五险!$B$5:$Z$5,0),0),0)</f>
        <v>0</v>
      </c>
      <c r="K177" s="463">
        <f>IFERROR(VLOOKUP($C177,五险!$B:$Z,MATCH("医疗(8.7%)",五险!$B$5:$Z$5,0),0),0)</f>
        <v>0</v>
      </c>
      <c r="L177" s="463">
        <f>IFERROR(VLOOKUP($C177,五险!$B:$Z,MATCH("工伤(1.2%)",五险!$B$5:$Z$5,0),0),0)</f>
        <v>0</v>
      </c>
      <c r="M177" s="463">
        <f>_xlfn.XLOOKUP($C177,公积金!$B:$B,公积金!$K:$K,0)</f>
        <v>0</v>
      </c>
      <c r="N177" s="462">
        <f ca="1" t="shared" si="41"/>
        <v>0</v>
      </c>
      <c r="O177" s="466"/>
      <c r="P177" s="436"/>
      <c r="Q177" s="451"/>
      <c r="R177" s="451"/>
      <c r="S177" s="451"/>
      <c r="T177" s="451"/>
      <c r="U177" s="451"/>
      <c r="V177" s="451"/>
      <c r="W177" s="451"/>
      <c r="X177" s="451"/>
      <c r="Y177" s="451"/>
      <c r="Z177" s="452"/>
      <c r="AA177" s="462" t="str">
        <f>_xlfn.XLOOKUP(C177,'[9]7月工资'!$C:$C,'[9]7月工资'!$C:$C)</f>
        <v>诸葛启发</v>
      </c>
    </row>
    <row r="178" customFormat="1" customHeight="1" spans="1:27">
      <c r="A178" s="462">
        <f>IF(C178="","",COUNTA($C$3:C178))</f>
        <v>176</v>
      </c>
      <c r="B178" s="462" t="s">
        <v>160</v>
      </c>
      <c r="C178" s="462" t="s">
        <v>255</v>
      </c>
      <c r="D178" s="463" t="s">
        <v>176</v>
      </c>
      <c r="E178" s="463" t="s">
        <v>21</v>
      </c>
      <c r="F178" s="463" t="s">
        <v>211</v>
      </c>
      <c r="G178" s="464" t="str">
        <f ca="1" t="array" ref="G178">IFERROR(LOOKUP(1,0/COUNTIF(INDIRECT({"荣昌工资表科室人员","荣昌工资表研发人员","荣昌工资表销售人员","荣昌工资表一线员工","荣昌工资表小时工","劳务公司工资表小时工","劳务公司工资表同工同酬"}&amp;"!$C:$C"),$C178),{"荣昌工资表科室人员","荣昌工资表研发人员","荣昌工资表销售人员","荣昌工资表一线员工","荣昌工资表小时工","劳务公司工资表小时工","劳务公司工资表同工同酬"}),"")</f>
        <v/>
      </c>
      <c r="H178" s="463">
        <f ca="1" t="shared" si="42"/>
        <v>0</v>
      </c>
      <c r="I178" s="463">
        <f>IFERROR(VLOOKUP($C178,五险!$B:$Z,MATCH("养老(16%)",五险!$B$5:$Z$5,0),0),0)</f>
        <v>0</v>
      </c>
      <c r="J178" s="463">
        <f>IFERROR(VLOOKUP($C178,五险!$B:$Z,MATCH("失业(0.7%)",五险!$B$5:$Z$5,0),0),0)</f>
        <v>0</v>
      </c>
      <c r="K178" s="463">
        <f>IFERROR(VLOOKUP($C178,五险!$B:$Z,MATCH("医疗(8.7%)",五险!$B$5:$Z$5,0),0),0)</f>
        <v>0</v>
      </c>
      <c r="L178" s="463">
        <f>IFERROR(VLOOKUP($C178,五险!$B:$Z,MATCH("工伤(1.2%)",五险!$B$5:$Z$5,0),0),0)</f>
        <v>0</v>
      </c>
      <c r="M178" s="463">
        <f>_xlfn.XLOOKUP($C178,公积金!$B:$B,公积金!$K:$K,0)</f>
        <v>0</v>
      </c>
      <c r="N178" s="462">
        <f ca="1" t="shared" si="41"/>
        <v>0</v>
      </c>
      <c r="O178" s="466"/>
      <c r="P178" s="436"/>
      <c r="Q178" s="451"/>
      <c r="R178" s="451"/>
      <c r="S178" s="451"/>
      <c r="T178" s="451"/>
      <c r="U178" s="451"/>
      <c r="V178" s="451"/>
      <c r="W178" s="451"/>
      <c r="X178" s="451"/>
      <c r="Y178" s="451"/>
      <c r="Z178" s="452"/>
      <c r="AA178" s="462" t="str">
        <f>_xlfn.XLOOKUP(C178,'[9]7月工资'!$C:$C,'[9]7月工资'!$C:$C)</f>
        <v>黄槿喆</v>
      </c>
    </row>
    <row r="179" customFormat="1" customHeight="1" spans="1:27">
      <c r="A179" s="462">
        <f>IF(C179="","",COUNTA($C$3:C179))</f>
        <v>177</v>
      </c>
      <c r="B179" s="462" t="s">
        <v>160</v>
      </c>
      <c r="C179" s="462" t="s">
        <v>256</v>
      </c>
      <c r="D179" s="463" t="s">
        <v>176</v>
      </c>
      <c r="E179" s="463" t="s">
        <v>21</v>
      </c>
      <c r="F179" s="463" t="s">
        <v>211</v>
      </c>
      <c r="G179" s="464" t="str">
        <f ca="1" t="array" ref="G179">IFERROR(LOOKUP(1,0/COUNTIF(INDIRECT({"荣昌工资表科室人员","荣昌工资表研发人员","荣昌工资表销售人员","荣昌工资表一线员工","荣昌工资表小时工","劳务公司工资表小时工","劳务公司工资表同工同酬"}&amp;"!$C:$C"),$C179)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179" s="463">
        <f ca="1" t="shared" si="42"/>
        <v>6303.33</v>
      </c>
      <c r="I179" s="463">
        <f>IFERROR(VLOOKUP($C179,五险!$B:$Z,MATCH("养老(16%)",五险!$B$5:$Z$5,0),0),0)</f>
        <v>689.28</v>
      </c>
      <c r="J179" s="463">
        <f>IFERROR(VLOOKUP($C179,五险!$B:$Z,MATCH("失业(0.7%)",五险!$B$5:$Z$5,0),0),0)</f>
        <v>30.16</v>
      </c>
      <c r="K179" s="463">
        <f>IFERROR(VLOOKUP($C179,五险!$B:$Z,MATCH("医疗(8.7%)",五险!$B$5:$Z$5,0),0),0)</f>
        <v>374.8</v>
      </c>
      <c r="L179" s="463">
        <f>IFERROR(VLOOKUP($C179,五险!$B:$Z,MATCH("工伤(1.2%)",五险!$B$5:$Z$5,0),0),0)</f>
        <v>72.37</v>
      </c>
      <c r="M179" s="463">
        <f>_xlfn.XLOOKUP($C179,公积金!$B:$B,公积金!$K:$K,0)</f>
        <v>0</v>
      </c>
      <c r="N179" s="462">
        <f ca="1" t="shared" si="41"/>
        <v>7469.94</v>
      </c>
      <c r="O179" s="466"/>
      <c r="P179" s="436"/>
      <c r="Q179" s="451"/>
      <c r="R179" s="451"/>
      <c r="S179" s="451"/>
      <c r="T179" s="451"/>
      <c r="U179" s="451"/>
      <c r="V179" s="451"/>
      <c r="W179" s="451"/>
      <c r="X179" s="451"/>
      <c r="Y179" s="451"/>
      <c r="Z179" s="452"/>
      <c r="AA179" s="462" t="str">
        <f>_xlfn.XLOOKUP(C179,'[9]7月工资'!$C:$C,'[9]7月工资'!$C:$C)</f>
        <v>赖金龙</v>
      </c>
    </row>
    <row r="180" customFormat="1" customHeight="1" spans="1:27">
      <c r="A180" s="462">
        <f>IF(C180="","",COUNTA($C$3:C180))</f>
        <v>178</v>
      </c>
      <c r="B180" s="462" t="s">
        <v>160</v>
      </c>
      <c r="C180" s="462" t="s">
        <v>257</v>
      </c>
      <c r="D180" s="463" t="s">
        <v>176</v>
      </c>
      <c r="E180" s="463" t="s">
        <v>21</v>
      </c>
      <c r="F180" s="463" t="s">
        <v>211</v>
      </c>
      <c r="G180" s="464" t="str">
        <f ca="1" t="array" ref="G180">IFERROR(LOOKUP(1,0/COUNTIF(INDIRECT({"荣昌工资表科室人员","荣昌工资表研发人员","荣昌工资表销售人员","荣昌工资表一线员工","荣昌工资表小时工","劳务公司工资表小时工","劳务公司工资表同工同酬"}&amp;"!$C:$C"),$C180),{"荣昌工资表科室人员","荣昌工资表研发人员","荣昌工资表销售人员","荣昌工资表一线员工","荣昌工资表小时工","劳务公司工资表小时工","劳务公司工资表同工同酬"}),"")</f>
        <v/>
      </c>
      <c r="H180" s="463">
        <f ca="1" t="shared" si="42"/>
        <v>0</v>
      </c>
      <c r="I180" s="463">
        <f>IFERROR(VLOOKUP($C180,五险!$B:$Z,MATCH("养老(16%)",五险!$B$5:$Z$5,0),0),0)</f>
        <v>0</v>
      </c>
      <c r="J180" s="463">
        <f>IFERROR(VLOOKUP($C180,五险!$B:$Z,MATCH("失业(0.7%)",五险!$B$5:$Z$5,0),0),0)</f>
        <v>0</v>
      </c>
      <c r="K180" s="463">
        <f>IFERROR(VLOOKUP($C180,五险!$B:$Z,MATCH("医疗(8.7%)",五险!$B$5:$Z$5,0),0),0)</f>
        <v>0</v>
      </c>
      <c r="L180" s="463">
        <f>IFERROR(VLOOKUP($C180,五险!$B:$Z,MATCH("工伤(1.2%)",五险!$B$5:$Z$5,0),0),0)</f>
        <v>0</v>
      </c>
      <c r="M180" s="463">
        <f>_xlfn.XLOOKUP($C180,公积金!$B:$B,公积金!$K:$K,0)</f>
        <v>0</v>
      </c>
      <c r="N180" s="462">
        <f ca="1" t="shared" si="41"/>
        <v>0</v>
      </c>
      <c r="O180" s="466"/>
      <c r="P180" s="436"/>
      <c r="Q180" s="451"/>
      <c r="R180" s="451"/>
      <c r="S180" s="451"/>
      <c r="T180" s="451"/>
      <c r="U180" s="451"/>
      <c r="V180" s="451"/>
      <c r="W180" s="451"/>
      <c r="X180" s="451"/>
      <c r="Y180" s="451"/>
      <c r="Z180" s="452"/>
      <c r="AA180" s="462" t="str">
        <f>_xlfn.XLOOKUP(C180,'[9]7月工资'!$C:$C,'[9]7月工资'!$C:$C)</f>
        <v>陶巨喜</v>
      </c>
    </row>
    <row r="181" customFormat="1" customHeight="1" spans="1:27">
      <c r="A181" s="462">
        <f>IF(C181="","",COUNTA($C$3:C181))</f>
        <v>179</v>
      </c>
      <c r="B181" s="462" t="s">
        <v>160</v>
      </c>
      <c r="C181" s="462" t="s">
        <v>258</v>
      </c>
      <c r="D181" s="463" t="s">
        <v>176</v>
      </c>
      <c r="E181" s="463" t="s">
        <v>21</v>
      </c>
      <c r="F181" s="463" t="s">
        <v>211</v>
      </c>
      <c r="G181" s="464" t="str">
        <f ca="1" t="array" ref="G181">IFERROR(LOOKUP(1,0/COUNTIF(INDIRECT({"荣昌工资表科室人员","荣昌工资表研发人员","荣昌工资表销售人员","荣昌工资表一线员工","荣昌工资表小时工","劳务公司工资表小时工","劳务公司工资表同工同酬"}&amp;"!$C:$C"),$C181),{"荣昌工资表科室人员","荣昌工资表研发人员","荣昌工资表销售人员","荣昌工资表一线员工","荣昌工资表小时工","劳务公司工资表小时工","劳务公司工资表同工同酬"}),"")</f>
        <v/>
      </c>
      <c r="H181" s="463">
        <f ca="1" t="shared" si="42"/>
        <v>0</v>
      </c>
      <c r="I181" s="463">
        <f>IFERROR(VLOOKUP($C181,五险!$B:$Z,MATCH("养老(16%)",五险!$B$5:$Z$5,0),0),0)</f>
        <v>0</v>
      </c>
      <c r="J181" s="463">
        <f>IFERROR(VLOOKUP($C181,五险!$B:$Z,MATCH("失业(0.7%)",五险!$B$5:$Z$5,0),0),0)</f>
        <v>0</v>
      </c>
      <c r="K181" s="463">
        <f>IFERROR(VLOOKUP($C181,五险!$B:$Z,MATCH("医疗(8.7%)",五险!$B$5:$Z$5,0),0),0)</f>
        <v>0</v>
      </c>
      <c r="L181" s="463">
        <f>IFERROR(VLOOKUP($C181,五险!$B:$Z,MATCH("工伤(1.2%)",五险!$B$5:$Z$5,0),0),0)</f>
        <v>0</v>
      </c>
      <c r="M181" s="463">
        <f>_xlfn.XLOOKUP($C181,公积金!$B:$B,公积金!$K:$K,0)</f>
        <v>0</v>
      </c>
      <c r="N181" s="462">
        <f ca="1" t="shared" si="41"/>
        <v>0</v>
      </c>
      <c r="O181" s="466"/>
      <c r="P181" s="436"/>
      <c r="Q181" s="451"/>
      <c r="R181" s="451"/>
      <c r="S181" s="451"/>
      <c r="T181" s="451"/>
      <c r="U181" s="451"/>
      <c r="V181" s="451"/>
      <c r="W181" s="451"/>
      <c r="X181" s="451"/>
      <c r="Y181" s="451"/>
      <c r="Z181" s="452"/>
      <c r="AA181" s="462" t="str">
        <f>_xlfn.XLOOKUP(C181,'[9]7月工资'!$C:$C,'[9]7月工资'!$C:$C)</f>
        <v>唐相健</v>
      </c>
    </row>
    <row r="182" customFormat="1" customHeight="1" spans="1:27">
      <c r="A182" s="462">
        <f>IF(C182="","",COUNTA($C$3:C182))</f>
        <v>180</v>
      </c>
      <c r="B182" s="462" t="s">
        <v>160</v>
      </c>
      <c r="C182" s="462" t="s">
        <v>259</v>
      </c>
      <c r="D182" s="463" t="s">
        <v>176</v>
      </c>
      <c r="E182" s="463" t="s">
        <v>21</v>
      </c>
      <c r="F182" s="463" t="s">
        <v>211</v>
      </c>
      <c r="G182" s="464" t="str">
        <f ca="1" t="array" ref="G182">IFERROR(LOOKUP(1,0/COUNTIF(INDIRECT({"荣昌工资表科室人员","荣昌工资表研发人员","荣昌工资表销售人员","荣昌工资表一线员工","荣昌工资表小时工","劳务公司工资表小时工","劳务公司工资表同工同酬"}&amp;"!$C:$C"),$C182),{"荣昌工资表科室人员","荣昌工资表研发人员","荣昌工资表销售人员","荣昌工资表一线员工","荣昌工资表小时工","劳务公司工资表小时工","劳务公司工资表同工同酬"}),"")</f>
        <v/>
      </c>
      <c r="H182" s="463">
        <f ca="1" t="shared" si="42"/>
        <v>0</v>
      </c>
      <c r="I182" s="463">
        <f>IFERROR(VLOOKUP($C182,五险!$B:$Z,MATCH("养老(16%)",五险!$B$5:$Z$5,0),0),0)</f>
        <v>0</v>
      </c>
      <c r="J182" s="463">
        <f>IFERROR(VLOOKUP($C182,五险!$B:$Z,MATCH("失业(0.7%)",五险!$B$5:$Z$5,0),0),0)</f>
        <v>0</v>
      </c>
      <c r="K182" s="463">
        <f>IFERROR(VLOOKUP($C182,五险!$B:$Z,MATCH("医疗(8.7%)",五险!$B$5:$Z$5,0),0),0)</f>
        <v>0</v>
      </c>
      <c r="L182" s="463">
        <f>IFERROR(VLOOKUP($C182,五险!$B:$Z,MATCH("工伤(1.2%)",五险!$B$5:$Z$5,0),0),0)</f>
        <v>0</v>
      </c>
      <c r="M182" s="463">
        <f>_xlfn.XLOOKUP($C182,公积金!$B:$B,公积金!$K:$K,0)</f>
        <v>0</v>
      </c>
      <c r="N182" s="462">
        <f ca="1" t="shared" si="41"/>
        <v>0</v>
      </c>
      <c r="O182" s="466"/>
      <c r="P182" s="436"/>
      <c r="Q182" s="451"/>
      <c r="R182" s="451"/>
      <c r="S182" s="451"/>
      <c r="T182" s="451"/>
      <c r="U182" s="451"/>
      <c r="V182" s="451"/>
      <c r="W182" s="451"/>
      <c r="X182" s="451"/>
      <c r="Y182" s="451"/>
      <c r="Z182" s="452"/>
      <c r="AA182" s="462" t="str">
        <f>_xlfn.XLOOKUP(C182,'[9]7月工资'!$C:$C,'[9]7月工资'!$C:$C)</f>
        <v>包文彬</v>
      </c>
    </row>
    <row r="183" customFormat="1" customHeight="1" spans="1:27">
      <c r="A183" s="462">
        <f>IF(C183="","",COUNTA($C$3:C183))</f>
        <v>181</v>
      </c>
      <c r="B183" s="462" t="s">
        <v>160</v>
      </c>
      <c r="C183" s="462" t="s">
        <v>260</v>
      </c>
      <c r="D183" s="463" t="s">
        <v>176</v>
      </c>
      <c r="E183" s="463" t="s">
        <v>21</v>
      </c>
      <c r="F183" s="463" t="s">
        <v>211</v>
      </c>
      <c r="G183" s="464" t="str">
        <f ca="1" t="array" ref="G183">IFERROR(LOOKUP(1,0/COUNTIF(INDIRECT({"荣昌工资表科室人员","荣昌工资表研发人员","荣昌工资表销售人员","荣昌工资表一线员工","荣昌工资表小时工","劳务公司工资表小时工","劳务公司工资表同工同酬"}&amp;"!$C:$C"),$C183),{"荣昌工资表科室人员","荣昌工资表研发人员","荣昌工资表销售人员","荣昌工资表一线员工","荣昌工资表小时工","劳务公司工资表小时工","劳务公司工资表同工同酬"}),"")</f>
        <v/>
      </c>
      <c r="H183" s="463">
        <f ca="1" t="shared" si="42"/>
        <v>0</v>
      </c>
      <c r="I183" s="463">
        <f>IFERROR(VLOOKUP($C183,五险!$B:$Z,MATCH("养老(16%)",五险!$B$5:$Z$5,0),0),0)</f>
        <v>0</v>
      </c>
      <c r="J183" s="463">
        <f>IFERROR(VLOOKUP($C183,五险!$B:$Z,MATCH("失业(0.7%)",五险!$B$5:$Z$5,0),0),0)</f>
        <v>0</v>
      </c>
      <c r="K183" s="463">
        <f>IFERROR(VLOOKUP($C183,五险!$B:$Z,MATCH("医疗(8.7%)",五险!$B$5:$Z$5,0),0),0)</f>
        <v>0</v>
      </c>
      <c r="L183" s="463">
        <f>IFERROR(VLOOKUP($C183,五险!$B:$Z,MATCH("工伤(1.2%)",五险!$B$5:$Z$5,0),0),0)</f>
        <v>0</v>
      </c>
      <c r="M183" s="463">
        <f>_xlfn.XLOOKUP($C183,公积金!$B:$B,公积金!$K:$K,0)</f>
        <v>0</v>
      </c>
      <c r="N183" s="462">
        <f ca="1" t="shared" si="41"/>
        <v>0</v>
      </c>
      <c r="O183" s="466"/>
      <c r="P183" s="436"/>
      <c r="Q183" s="451"/>
      <c r="R183" s="451"/>
      <c r="S183" s="451"/>
      <c r="T183" s="451"/>
      <c r="U183" s="451"/>
      <c r="V183" s="451"/>
      <c r="W183" s="451"/>
      <c r="X183" s="451"/>
      <c r="Y183" s="451"/>
      <c r="Z183" s="452"/>
      <c r="AA183" s="462" t="str">
        <f>_xlfn.XLOOKUP(C183,'[9]7月工资'!$C:$C,'[9]7月工资'!$C:$C)</f>
        <v>唐国祥</v>
      </c>
    </row>
    <row r="184" customFormat="1" customHeight="1" spans="1:27">
      <c r="A184" s="462">
        <f>IF(C184="","",COUNTA($C$3:C184))</f>
        <v>182</v>
      </c>
      <c r="B184" s="462" t="s">
        <v>160</v>
      </c>
      <c r="C184" s="462" t="s">
        <v>261</v>
      </c>
      <c r="D184" s="463" t="s">
        <v>176</v>
      </c>
      <c r="E184" s="463" t="s">
        <v>21</v>
      </c>
      <c r="F184" s="463" t="s">
        <v>211</v>
      </c>
      <c r="G184" s="464" t="str">
        <f ca="1" t="array" ref="G184">IFERROR(LOOKUP(1,0/COUNTIF(INDIRECT({"荣昌工资表科室人员","荣昌工资表研发人员","荣昌工资表销售人员","荣昌工资表一线员工","荣昌工资表小时工","劳务公司工资表小时工","劳务公司工资表同工同酬"}&amp;"!$C:$C"),$C184),{"荣昌工资表科室人员","荣昌工资表研发人员","荣昌工资表销售人员","荣昌工资表一线员工","荣昌工资表小时工","劳务公司工资表小时工","劳务公司工资表同工同酬"}),"")</f>
        <v/>
      </c>
      <c r="H184" s="463">
        <f ca="1" t="shared" si="42"/>
        <v>0</v>
      </c>
      <c r="I184" s="463">
        <f>IFERROR(VLOOKUP($C184,五险!$B:$Z,MATCH("养老(16%)",五险!$B$5:$Z$5,0),0),0)</f>
        <v>0</v>
      </c>
      <c r="J184" s="463">
        <f>IFERROR(VLOOKUP($C184,五险!$B:$Z,MATCH("失业(0.7%)",五险!$B$5:$Z$5,0),0),0)</f>
        <v>0</v>
      </c>
      <c r="K184" s="463">
        <f>IFERROR(VLOOKUP($C184,五险!$B:$Z,MATCH("医疗(8.7%)",五险!$B$5:$Z$5,0),0),0)</f>
        <v>0</v>
      </c>
      <c r="L184" s="463">
        <f>IFERROR(VLOOKUP($C184,五险!$B:$Z,MATCH("工伤(1.2%)",五险!$B$5:$Z$5,0),0),0)</f>
        <v>0</v>
      </c>
      <c r="M184" s="463">
        <f>_xlfn.XLOOKUP($C184,公积金!$B:$B,公积金!$K:$K,0)</f>
        <v>0</v>
      </c>
      <c r="N184" s="462">
        <f ca="1" t="shared" si="41"/>
        <v>0</v>
      </c>
      <c r="O184" s="466"/>
      <c r="P184" s="436"/>
      <c r="Q184" s="451"/>
      <c r="R184" s="451"/>
      <c r="S184" s="451"/>
      <c r="T184" s="451"/>
      <c r="U184" s="451"/>
      <c r="V184" s="451"/>
      <c r="W184" s="451"/>
      <c r="X184" s="451"/>
      <c r="Y184" s="451"/>
      <c r="Z184" s="452"/>
      <c r="AA184" s="462" t="str">
        <f>_xlfn.XLOOKUP(C184,'[9]7月工资'!$C:$C,'[9]7月工资'!$C:$C)</f>
        <v>张桂花</v>
      </c>
    </row>
    <row r="185" customFormat="1" customHeight="1" spans="1:27">
      <c r="A185" s="462">
        <f>IF(C185="","",COUNTA($C$3:C185))</f>
        <v>183</v>
      </c>
      <c r="B185" s="462" t="s">
        <v>160</v>
      </c>
      <c r="C185" s="462" t="s">
        <v>262</v>
      </c>
      <c r="D185" s="463" t="s">
        <v>176</v>
      </c>
      <c r="E185" s="463" t="s">
        <v>21</v>
      </c>
      <c r="F185" s="463" t="s">
        <v>211</v>
      </c>
      <c r="G185" s="464" t="str">
        <f ca="1" t="array" ref="G185">IFERROR(LOOKUP(1,0/COUNTIF(INDIRECT({"荣昌工资表科室人员","荣昌工资表研发人员","荣昌工资表销售人员","荣昌工资表一线员工","荣昌工资表小时工","劳务公司工资表小时工","劳务公司工资表同工同酬"}&amp;"!$C:$C"),$C185),{"荣昌工资表科室人员","荣昌工资表研发人员","荣昌工资表销售人员","荣昌工资表一线员工","荣昌工资表小时工","劳务公司工资表小时工","劳务公司工资表同工同酬"}),"")</f>
        <v/>
      </c>
      <c r="H185" s="463">
        <f ca="1" t="shared" si="42"/>
        <v>0</v>
      </c>
      <c r="I185" s="463">
        <f>IFERROR(VLOOKUP($C185,五险!$B:$Z,MATCH("养老(16%)",五险!$B$5:$Z$5,0),0),0)</f>
        <v>0</v>
      </c>
      <c r="J185" s="463">
        <f>IFERROR(VLOOKUP($C185,五险!$B:$Z,MATCH("失业(0.7%)",五险!$B$5:$Z$5,0),0),0)</f>
        <v>0</v>
      </c>
      <c r="K185" s="463">
        <f>IFERROR(VLOOKUP($C185,五险!$B:$Z,MATCH("医疗(8.7%)",五险!$B$5:$Z$5,0),0),0)</f>
        <v>0</v>
      </c>
      <c r="L185" s="463">
        <f>IFERROR(VLOOKUP($C185,五险!$B:$Z,MATCH("工伤(1.2%)",五险!$B$5:$Z$5,0),0),0)</f>
        <v>0</v>
      </c>
      <c r="M185" s="463">
        <f>_xlfn.XLOOKUP($C185,公积金!$B:$B,公积金!$K:$K,0)</f>
        <v>0</v>
      </c>
      <c r="N185" s="462">
        <f ca="1" t="shared" si="41"/>
        <v>0</v>
      </c>
      <c r="O185" s="466"/>
      <c r="P185" s="436"/>
      <c r="Q185" s="451"/>
      <c r="R185" s="451"/>
      <c r="S185" s="451"/>
      <c r="T185" s="451"/>
      <c r="U185" s="451"/>
      <c r="V185" s="451"/>
      <c r="W185" s="451"/>
      <c r="X185" s="451"/>
      <c r="Y185" s="451"/>
      <c r="Z185" s="452"/>
      <c r="AA185" s="462" t="str">
        <f>_xlfn.XLOOKUP(C185,'[9]7月工资'!$C:$C,'[9]7月工资'!$C:$C)</f>
        <v>曹庆华</v>
      </c>
    </row>
    <row r="186" customFormat="1" customHeight="1" spans="1:27">
      <c r="A186" s="462">
        <f>IF(C186="","",COUNTA($C$3:C186))</f>
        <v>184</v>
      </c>
      <c r="B186" s="462" t="s">
        <v>160</v>
      </c>
      <c r="C186" s="462" t="s">
        <v>263</v>
      </c>
      <c r="D186" s="463" t="s">
        <v>176</v>
      </c>
      <c r="E186" s="463" t="s">
        <v>21</v>
      </c>
      <c r="F186" s="463" t="s">
        <v>211</v>
      </c>
      <c r="G186" s="464" t="str">
        <f ca="1" t="array" ref="G186">IFERROR(LOOKUP(1,0/COUNTIF(INDIRECT({"荣昌工资表科室人员","荣昌工资表研发人员","荣昌工资表销售人员","荣昌工资表一线员工","荣昌工资表小时工","劳务公司工资表小时工","劳务公司工资表同工同酬"}&amp;"!$C:$C"),$C186),{"荣昌工资表科室人员","荣昌工资表研发人员","荣昌工资表销售人员","荣昌工资表一线员工","荣昌工资表小时工","劳务公司工资表小时工","劳务公司工资表同工同酬"}),"")</f>
        <v/>
      </c>
      <c r="H186" s="463">
        <f ca="1" t="shared" si="42"/>
        <v>0</v>
      </c>
      <c r="I186" s="463">
        <f>IFERROR(VLOOKUP($C186,五险!$B:$Z,MATCH("养老(16%)",五险!$B$5:$Z$5,0),0),0)</f>
        <v>0</v>
      </c>
      <c r="J186" s="463">
        <f>IFERROR(VLOOKUP($C186,五险!$B:$Z,MATCH("失业(0.7%)",五险!$B$5:$Z$5,0),0),0)</f>
        <v>0</v>
      </c>
      <c r="K186" s="463">
        <f>IFERROR(VLOOKUP($C186,五险!$B:$Z,MATCH("医疗(8.7%)",五险!$B$5:$Z$5,0),0),0)</f>
        <v>0</v>
      </c>
      <c r="L186" s="463">
        <f>IFERROR(VLOOKUP($C186,五险!$B:$Z,MATCH("工伤(1.2%)",五险!$B$5:$Z$5,0),0),0)</f>
        <v>0</v>
      </c>
      <c r="M186" s="463">
        <f>_xlfn.XLOOKUP($C186,公积金!$B:$B,公积金!$K:$K,0)</f>
        <v>0</v>
      </c>
      <c r="N186" s="462">
        <f ca="1" t="shared" si="41"/>
        <v>0</v>
      </c>
      <c r="O186" s="466"/>
      <c r="P186" s="436"/>
      <c r="Q186" s="451"/>
      <c r="R186" s="451"/>
      <c r="S186" s="451"/>
      <c r="T186" s="451"/>
      <c r="U186" s="451"/>
      <c r="V186" s="451"/>
      <c r="W186" s="451"/>
      <c r="X186" s="451"/>
      <c r="Y186" s="451"/>
      <c r="Z186" s="452"/>
      <c r="AA186" s="462" t="str">
        <f>_xlfn.XLOOKUP(C186,'[9]7月工资'!$C:$C,'[9]7月工资'!$C:$C)</f>
        <v>韩建军</v>
      </c>
    </row>
    <row r="187" customFormat="1" customHeight="1" spans="1:27">
      <c r="A187" s="462">
        <f>IF(C187="","",COUNTA($C$3:C187))</f>
        <v>185</v>
      </c>
      <c r="B187" s="462" t="s">
        <v>160</v>
      </c>
      <c r="C187" s="462" t="s">
        <v>264</v>
      </c>
      <c r="D187" s="463" t="s">
        <v>176</v>
      </c>
      <c r="E187" s="463" t="s">
        <v>21</v>
      </c>
      <c r="F187" s="463" t="s">
        <v>211</v>
      </c>
      <c r="G187" s="464" t="str">
        <f ca="1" t="array" ref="G187">IFERROR(LOOKUP(1,0/COUNTIF(INDIRECT({"荣昌工资表科室人员","荣昌工资表研发人员","荣昌工资表销售人员","荣昌工资表一线员工","荣昌工资表小时工","劳务公司工资表小时工","劳务公司工资表同工同酬"}&amp;"!$C:$C"),$C187),{"荣昌工资表科室人员","荣昌工资表研发人员","荣昌工资表销售人员","荣昌工资表一线员工","荣昌工资表小时工","劳务公司工资表小时工","劳务公司工资表同工同酬"}),"")</f>
        <v/>
      </c>
      <c r="H187" s="463">
        <f ca="1" t="shared" si="42"/>
        <v>0</v>
      </c>
      <c r="I187" s="463">
        <f>IFERROR(VLOOKUP($C187,五险!$B:$Z,MATCH("养老(16%)",五险!$B$5:$Z$5,0),0),0)</f>
        <v>0</v>
      </c>
      <c r="J187" s="463">
        <f>IFERROR(VLOOKUP($C187,五险!$B:$Z,MATCH("失业(0.7%)",五险!$B$5:$Z$5,0),0),0)</f>
        <v>0</v>
      </c>
      <c r="K187" s="463">
        <f>IFERROR(VLOOKUP($C187,五险!$B:$Z,MATCH("医疗(8.7%)",五险!$B$5:$Z$5,0),0),0)</f>
        <v>0</v>
      </c>
      <c r="L187" s="463">
        <f>IFERROR(VLOOKUP($C187,五险!$B:$Z,MATCH("工伤(1.2%)",五险!$B$5:$Z$5,0),0),0)</f>
        <v>0</v>
      </c>
      <c r="M187" s="463">
        <f>_xlfn.XLOOKUP($C187,公积金!$B:$B,公积金!$K:$K,0)</f>
        <v>0</v>
      </c>
      <c r="N187" s="462">
        <f ca="1" t="shared" si="41"/>
        <v>0</v>
      </c>
      <c r="O187" s="466"/>
      <c r="P187" s="436"/>
      <c r="Q187" s="451"/>
      <c r="R187" s="451"/>
      <c r="S187" s="451"/>
      <c r="T187" s="451"/>
      <c r="U187" s="451"/>
      <c r="V187" s="451"/>
      <c r="W187" s="451"/>
      <c r="X187" s="451"/>
      <c r="Y187" s="451"/>
      <c r="Z187" s="452"/>
      <c r="AA187" s="462" t="str">
        <f>_xlfn.XLOOKUP(C187,'[9]7月工资'!$C:$C,'[9]7月工资'!$C:$C)</f>
        <v>李运泉</v>
      </c>
    </row>
    <row r="188" customFormat="1" customHeight="1" spans="1:27">
      <c r="A188" s="462">
        <f>IF(C188="","",COUNTA($C$3:C188))</f>
        <v>186</v>
      </c>
      <c r="B188" s="462" t="s">
        <v>160</v>
      </c>
      <c r="C188" s="462" t="s">
        <v>265</v>
      </c>
      <c r="D188" s="463" t="s">
        <v>176</v>
      </c>
      <c r="E188" s="463" t="s">
        <v>21</v>
      </c>
      <c r="F188" s="463" t="s">
        <v>211</v>
      </c>
      <c r="G188" s="464" t="str">
        <f ca="1" t="array" ref="G188">IFERROR(LOOKUP(1,0/COUNTIF(INDIRECT({"荣昌工资表科室人员","荣昌工资表研发人员","荣昌工资表销售人员","荣昌工资表一线员工","荣昌工资表小时工","劳务公司工资表小时工","劳务公司工资表同工同酬"}&amp;"!$C:$C"),$C188),{"荣昌工资表科室人员","荣昌工资表研发人员","荣昌工资表销售人员","荣昌工资表一线员工","荣昌工资表小时工","劳务公司工资表小时工","劳务公司工资表同工同酬"}),"")</f>
        <v/>
      </c>
      <c r="H188" s="463">
        <f ca="1" t="shared" si="42"/>
        <v>0</v>
      </c>
      <c r="I188" s="463">
        <f>IFERROR(VLOOKUP($C188,五险!$B:$Z,MATCH("养老(16%)",五险!$B$5:$Z$5,0),0),0)</f>
        <v>0</v>
      </c>
      <c r="J188" s="463">
        <f>IFERROR(VLOOKUP($C188,五险!$B:$Z,MATCH("失业(0.7%)",五险!$B$5:$Z$5,0),0),0)</f>
        <v>0</v>
      </c>
      <c r="K188" s="463">
        <f>IFERROR(VLOOKUP($C188,五险!$B:$Z,MATCH("医疗(8.7%)",五险!$B$5:$Z$5,0),0),0)</f>
        <v>0</v>
      </c>
      <c r="L188" s="463">
        <f>IFERROR(VLOOKUP($C188,五险!$B:$Z,MATCH("工伤(1.2%)",五险!$B$5:$Z$5,0),0),0)</f>
        <v>0</v>
      </c>
      <c r="M188" s="463">
        <f>_xlfn.XLOOKUP($C188,公积金!$B:$B,公积金!$K:$K,0)</f>
        <v>0</v>
      </c>
      <c r="N188" s="462">
        <f ca="1" t="shared" si="41"/>
        <v>0</v>
      </c>
      <c r="O188" s="466"/>
      <c r="P188" s="436"/>
      <c r="Q188" s="451"/>
      <c r="R188" s="451"/>
      <c r="S188" s="451"/>
      <c r="T188" s="451"/>
      <c r="U188" s="451"/>
      <c r="V188" s="451"/>
      <c r="W188" s="451"/>
      <c r="X188" s="451"/>
      <c r="Y188" s="451"/>
      <c r="Z188" s="452"/>
      <c r="AA188" s="462" t="str">
        <f>_xlfn.XLOOKUP(C188,'[9]7月工资'!$C:$C,'[9]7月工资'!$C:$C)</f>
        <v>汤锦程</v>
      </c>
    </row>
    <row r="189" customFormat="1" customHeight="1" spans="1:27">
      <c r="A189" s="462">
        <f>IF(C189="","",COUNTA($C$3:C189))</f>
        <v>187</v>
      </c>
      <c r="B189" s="462" t="s">
        <v>160</v>
      </c>
      <c r="C189" s="462" t="s">
        <v>266</v>
      </c>
      <c r="D189" s="463" t="s">
        <v>176</v>
      </c>
      <c r="E189" s="463" t="s">
        <v>21</v>
      </c>
      <c r="F189" s="463" t="s">
        <v>211</v>
      </c>
      <c r="G189" s="464" t="str">
        <f ca="1" t="array" ref="G189">IFERROR(LOOKUP(1,0/COUNTIF(INDIRECT({"荣昌工资表科室人员","荣昌工资表研发人员","荣昌工资表销售人员","荣昌工资表一线员工","荣昌工资表小时工","劳务公司工资表小时工","劳务公司工资表同工同酬"}&amp;"!$C:$C"),$C189),{"荣昌工资表科室人员","荣昌工资表研发人员","荣昌工资表销售人员","荣昌工资表一线员工","荣昌工资表小时工","劳务公司工资表小时工","劳务公司工资表同工同酬"}),"")</f>
        <v/>
      </c>
      <c r="H189" s="463">
        <f ca="1" t="shared" si="42"/>
        <v>0</v>
      </c>
      <c r="I189" s="463">
        <f>IFERROR(VLOOKUP($C189,五险!$B:$Z,MATCH("养老(16%)",五险!$B$5:$Z$5,0),0),0)</f>
        <v>0</v>
      </c>
      <c r="J189" s="463">
        <f>IFERROR(VLOOKUP($C189,五险!$B:$Z,MATCH("失业(0.7%)",五险!$B$5:$Z$5,0),0),0)</f>
        <v>0</v>
      </c>
      <c r="K189" s="463">
        <f>IFERROR(VLOOKUP($C189,五险!$B:$Z,MATCH("医疗(8.7%)",五险!$B$5:$Z$5,0),0),0)</f>
        <v>0</v>
      </c>
      <c r="L189" s="463">
        <f>IFERROR(VLOOKUP($C189,五险!$B:$Z,MATCH("工伤(1.2%)",五险!$B$5:$Z$5,0),0),0)</f>
        <v>0</v>
      </c>
      <c r="M189" s="463">
        <f>_xlfn.XLOOKUP($C189,公积金!$B:$B,公积金!$K:$K,0)</f>
        <v>0</v>
      </c>
      <c r="N189" s="462">
        <f ca="1" t="shared" si="41"/>
        <v>0</v>
      </c>
      <c r="O189" s="466"/>
      <c r="P189" s="436"/>
      <c r="Q189" s="451"/>
      <c r="R189" s="451"/>
      <c r="S189" s="451"/>
      <c r="T189" s="451"/>
      <c r="U189" s="451"/>
      <c r="V189" s="451"/>
      <c r="W189" s="451"/>
      <c r="X189" s="451"/>
      <c r="Y189" s="451"/>
      <c r="Z189" s="452"/>
      <c r="AA189" s="462" t="str">
        <f>_xlfn.XLOOKUP(C189,'[9]7月工资'!$C:$C,'[9]7月工资'!$C:$C)</f>
        <v>莫芳强</v>
      </c>
    </row>
    <row r="190" customFormat="1" customHeight="1" spans="1:27">
      <c r="A190" s="462">
        <f>IF(C190="","",COUNTA($C$3:C190))</f>
        <v>188</v>
      </c>
      <c r="B190" s="462" t="s">
        <v>160</v>
      </c>
      <c r="C190" s="462" t="s">
        <v>267</v>
      </c>
      <c r="D190" s="463" t="s">
        <v>176</v>
      </c>
      <c r="E190" s="463" t="s">
        <v>21</v>
      </c>
      <c r="F190" s="463" t="s">
        <v>211</v>
      </c>
      <c r="G190" s="464" t="str">
        <f ca="1" t="array" ref="G190">IFERROR(LOOKUP(1,0/COUNTIF(INDIRECT({"荣昌工资表科室人员","荣昌工资表研发人员","荣昌工资表销售人员","荣昌工资表一线员工","荣昌工资表小时工","劳务公司工资表小时工","劳务公司工资表同工同酬"}&amp;"!$C:$C"),$C190),{"荣昌工资表科室人员","荣昌工资表研发人员","荣昌工资表销售人员","荣昌工资表一线员工","荣昌工资表小时工","劳务公司工资表小时工","劳务公司工资表同工同酬"}),"")</f>
        <v/>
      </c>
      <c r="H190" s="463">
        <f ca="1" t="shared" si="42"/>
        <v>0</v>
      </c>
      <c r="I190" s="463">
        <f>IFERROR(VLOOKUP($C190,五险!$B:$Z,MATCH("养老(16%)",五险!$B$5:$Z$5,0),0),0)</f>
        <v>0</v>
      </c>
      <c r="J190" s="463">
        <f>IFERROR(VLOOKUP($C190,五险!$B:$Z,MATCH("失业(0.7%)",五险!$B$5:$Z$5,0),0),0)</f>
        <v>0</v>
      </c>
      <c r="K190" s="463">
        <f>IFERROR(VLOOKUP($C190,五险!$B:$Z,MATCH("医疗(8.7%)",五险!$B$5:$Z$5,0),0),0)</f>
        <v>0</v>
      </c>
      <c r="L190" s="463">
        <f>IFERROR(VLOOKUP($C190,五险!$B:$Z,MATCH("工伤(1.2%)",五险!$B$5:$Z$5,0),0),0)</f>
        <v>0</v>
      </c>
      <c r="M190" s="463">
        <f>_xlfn.XLOOKUP($C190,公积金!$B:$B,公积金!$K:$K,0)</f>
        <v>0</v>
      </c>
      <c r="N190" s="462">
        <f ca="1" t="shared" si="41"/>
        <v>0</v>
      </c>
      <c r="O190" s="466"/>
      <c r="P190" s="436"/>
      <c r="Q190" s="451"/>
      <c r="R190" s="451"/>
      <c r="S190" s="451"/>
      <c r="T190" s="451"/>
      <c r="U190" s="451"/>
      <c r="V190" s="451"/>
      <c r="W190" s="451"/>
      <c r="X190" s="451"/>
      <c r="Y190" s="451"/>
      <c r="Z190" s="452"/>
      <c r="AA190" s="462" t="str">
        <f>_xlfn.XLOOKUP(C190,'[9]7月工资'!$C:$C,'[9]7月工资'!$C:$C)</f>
        <v>曹诗富</v>
      </c>
    </row>
    <row r="191" customFormat="1" customHeight="1" spans="1:27">
      <c r="A191" s="462">
        <f>IF(C191="","",COUNTA($C$3:C191))</f>
        <v>189</v>
      </c>
      <c r="B191" s="462" t="s">
        <v>160</v>
      </c>
      <c r="C191" s="462" t="s">
        <v>268</v>
      </c>
      <c r="D191" s="463" t="s">
        <v>176</v>
      </c>
      <c r="E191" s="463" t="s">
        <v>21</v>
      </c>
      <c r="F191" s="463" t="s">
        <v>211</v>
      </c>
      <c r="G191" s="464" t="str">
        <f ca="1" t="array" ref="G191">IFERROR(LOOKUP(1,0/COUNTIF(INDIRECT({"荣昌工资表科室人员","荣昌工资表研发人员","荣昌工资表销售人员","荣昌工资表一线员工","荣昌工资表小时工","劳务公司工资表小时工","劳务公司工资表同工同酬"}&amp;"!$C:$C"),$C191),{"荣昌工资表科室人员","荣昌工资表研发人员","荣昌工资表销售人员","荣昌工资表一线员工","荣昌工资表小时工","劳务公司工资表小时工","劳务公司工资表同工同酬"}),"")</f>
        <v/>
      </c>
      <c r="H191" s="463">
        <f ca="1" t="shared" si="42"/>
        <v>0</v>
      </c>
      <c r="I191" s="463">
        <f>IFERROR(VLOOKUP($C191,五险!$B:$Z,MATCH("养老(16%)",五险!$B$5:$Z$5,0),0),0)</f>
        <v>0</v>
      </c>
      <c r="J191" s="463">
        <f>IFERROR(VLOOKUP($C191,五险!$B:$Z,MATCH("失业(0.7%)",五险!$B$5:$Z$5,0),0),0)</f>
        <v>0</v>
      </c>
      <c r="K191" s="463">
        <f>IFERROR(VLOOKUP($C191,五险!$B:$Z,MATCH("医疗(8.7%)",五险!$B$5:$Z$5,0),0),0)</f>
        <v>0</v>
      </c>
      <c r="L191" s="463">
        <f>IFERROR(VLOOKUP($C191,五险!$B:$Z,MATCH("工伤(1.2%)",五险!$B$5:$Z$5,0),0),0)</f>
        <v>0</v>
      </c>
      <c r="M191" s="463">
        <f>_xlfn.XLOOKUP($C191,公积金!$B:$B,公积金!$K:$K,0)</f>
        <v>0</v>
      </c>
      <c r="N191" s="462">
        <f ca="1" t="shared" si="41"/>
        <v>0</v>
      </c>
      <c r="O191" s="466"/>
      <c r="P191" s="436"/>
      <c r="Q191" s="451"/>
      <c r="R191" s="451"/>
      <c r="S191" s="451"/>
      <c r="T191" s="451"/>
      <c r="U191" s="451"/>
      <c r="V191" s="451"/>
      <c r="W191" s="451"/>
      <c r="X191" s="451"/>
      <c r="Y191" s="451"/>
      <c r="Z191" s="452"/>
      <c r="AA191" s="462" t="str">
        <f>_xlfn.XLOOKUP(C191,'[9]7月工资'!$C:$C,'[9]7月工资'!$C:$C)</f>
        <v>李冬阳</v>
      </c>
    </row>
    <row r="192" customFormat="1" customHeight="1" spans="1:27">
      <c r="A192" s="462">
        <f>IF(C192="","",COUNTA($C$3:C192))</f>
        <v>190</v>
      </c>
      <c r="B192" s="462" t="s">
        <v>160</v>
      </c>
      <c r="C192" s="462" t="s">
        <v>269</v>
      </c>
      <c r="D192" s="463" t="s">
        <v>176</v>
      </c>
      <c r="E192" s="463" t="s">
        <v>21</v>
      </c>
      <c r="F192" s="463" t="s">
        <v>211</v>
      </c>
      <c r="G192" s="464" t="str">
        <f ca="1" t="array" ref="G192">IFERROR(LOOKUP(1,0/COUNTIF(INDIRECT({"荣昌工资表科室人员","荣昌工资表研发人员","荣昌工资表销售人员","荣昌工资表一线员工","荣昌工资表小时工","劳务公司工资表小时工","劳务公司工资表同工同酬"}&amp;"!$C:$C"),$C192),{"荣昌工资表科室人员","荣昌工资表研发人员","荣昌工资表销售人员","荣昌工资表一线员工","荣昌工资表小时工","劳务公司工资表小时工","劳务公司工资表同工同酬"}),"")</f>
        <v/>
      </c>
      <c r="H192" s="463">
        <f ca="1" t="shared" si="42"/>
        <v>0</v>
      </c>
      <c r="I192" s="463">
        <f>IFERROR(VLOOKUP($C192,五险!$B:$Z,MATCH("养老(16%)",五险!$B$5:$Z$5,0),0),0)</f>
        <v>0</v>
      </c>
      <c r="J192" s="463">
        <f>IFERROR(VLOOKUP($C192,五险!$B:$Z,MATCH("失业(0.7%)",五险!$B$5:$Z$5,0),0),0)</f>
        <v>0</v>
      </c>
      <c r="K192" s="463">
        <f>IFERROR(VLOOKUP($C192,五险!$B:$Z,MATCH("医疗(8.7%)",五险!$B$5:$Z$5,0),0),0)</f>
        <v>0</v>
      </c>
      <c r="L192" s="463">
        <f>IFERROR(VLOOKUP($C192,五险!$B:$Z,MATCH("工伤(1.2%)",五险!$B$5:$Z$5,0),0),0)</f>
        <v>0</v>
      </c>
      <c r="M192" s="463">
        <f>_xlfn.XLOOKUP($C192,公积金!$B:$B,公积金!$K:$K,0)</f>
        <v>0</v>
      </c>
      <c r="N192" s="462">
        <f ca="1" t="shared" si="41"/>
        <v>0</v>
      </c>
      <c r="O192" s="466"/>
      <c r="P192" s="436"/>
      <c r="Q192" s="451"/>
      <c r="R192" s="451"/>
      <c r="S192" s="451"/>
      <c r="T192" s="451"/>
      <c r="U192" s="451"/>
      <c r="V192" s="451"/>
      <c r="W192" s="451"/>
      <c r="X192" s="451"/>
      <c r="Y192" s="451"/>
      <c r="Z192" s="452"/>
      <c r="AA192" s="462" t="str">
        <f>_xlfn.XLOOKUP(C192,'[9]7月工资'!$C:$C,'[9]7月工资'!$C:$C)</f>
        <v>钟习红</v>
      </c>
    </row>
    <row r="193" customFormat="1" customHeight="1" spans="1:27">
      <c r="A193" s="462">
        <f>IF(C193="","",COUNTA($C$3:C193))</f>
        <v>191</v>
      </c>
      <c r="B193" s="462" t="s">
        <v>160</v>
      </c>
      <c r="C193" s="462" t="s">
        <v>270</v>
      </c>
      <c r="D193" s="463" t="s">
        <v>176</v>
      </c>
      <c r="E193" s="463" t="s">
        <v>21</v>
      </c>
      <c r="F193" s="463" t="s">
        <v>211</v>
      </c>
      <c r="G193" s="464" t="str">
        <f ca="1" t="array" ref="G193">IFERROR(LOOKUP(1,0/COUNTIF(INDIRECT({"荣昌工资表科室人员","荣昌工资表研发人员","荣昌工资表销售人员","荣昌工资表一线员工","荣昌工资表小时工","劳务公司工资表小时工","劳务公司工资表同工同酬"}&amp;"!$C:$C"),$C193),{"荣昌工资表科室人员","荣昌工资表研发人员","荣昌工资表销售人员","荣昌工资表一线员工","荣昌工资表小时工","劳务公司工资表小时工","劳务公司工资表同工同酬"}),"")</f>
        <v/>
      </c>
      <c r="H193" s="463">
        <f ca="1" t="shared" si="42"/>
        <v>0</v>
      </c>
      <c r="I193" s="463">
        <f>IFERROR(VLOOKUP($C193,五险!$B:$Z,MATCH("养老(16%)",五险!$B$5:$Z$5,0),0),0)</f>
        <v>0</v>
      </c>
      <c r="J193" s="463">
        <f>IFERROR(VLOOKUP($C193,五险!$B:$Z,MATCH("失业(0.7%)",五险!$B$5:$Z$5,0),0),0)</f>
        <v>0</v>
      </c>
      <c r="K193" s="463">
        <f>IFERROR(VLOOKUP($C193,五险!$B:$Z,MATCH("医疗(8.7%)",五险!$B$5:$Z$5,0),0),0)</f>
        <v>0</v>
      </c>
      <c r="L193" s="463">
        <f>IFERROR(VLOOKUP($C193,五险!$B:$Z,MATCH("工伤(1.2%)",五险!$B$5:$Z$5,0),0),0)</f>
        <v>0</v>
      </c>
      <c r="M193" s="463">
        <f>_xlfn.XLOOKUP($C193,公积金!$B:$B,公积金!$K:$K,0)</f>
        <v>0</v>
      </c>
      <c r="N193" s="462">
        <f ca="1" t="shared" si="41"/>
        <v>0</v>
      </c>
      <c r="O193" s="466"/>
      <c r="P193" s="436"/>
      <c r="Q193" s="451"/>
      <c r="R193" s="451"/>
      <c r="S193" s="451"/>
      <c r="T193" s="451"/>
      <c r="U193" s="451"/>
      <c r="V193" s="451"/>
      <c r="W193" s="451"/>
      <c r="X193" s="451"/>
      <c r="Y193" s="451"/>
      <c r="Z193" s="452"/>
      <c r="AA193" s="462" t="str">
        <f>_xlfn.XLOOKUP(C193,'[9]7月工资'!$C:$C,'[9]7月工资'!$C:$C)</f>
        <v>程跃辉</v>
      </c>
    </row>
    <row r="194" customFormat="1" customHeight="1" spans="1:27">
      <c r="A194" s="462">
        <f>IF(C194="","",COUNTA($C$3:C194))</f>
        <v>192</v>
      </c>
      <c r="B194" s="462" t="s">
        <v>160</v>
      </c>
      <c r="C194" s="462" t="s">
        <v>271</v>
      </c>
      <c r="D194" s="463" t="s">
        <v>176</v>
      </c>
      <c r="E194" s="463" t="s">
        <v>21</v>
      </c>
      <c r="F194" s="463" t="s">
        <v>211</v>
      </c>
      <c r="G194" s="464" t="str">
        <f ca="1" t="array" ref="G194">IFERROR(LOOKUP(1,0/COUNTIF(INDIRECT({"荣昌工资表科室人员","荣昌工资表研发人员","荣昌工资表销售人员","荣昌工资表一线员工","荣昌工资表小时工","劳务公司工资表小时工","劳务公司工资表同工同酬"}&amp;"!$C:$C"),$C194),{"荣昌工资表科室人员","荣昌工资表研发人员","荣昌工资表销售人员","荣昌工资表一线员工","荣昌工资表小时工","劳务公司工资表小时工","劳务公司工资表同工同酬"}),"")</f>
        <v/>
      </c>
      <c r="H194" s="463">
        <f ca="1" t="shared" si="42"/>
        <v>0</v>
      </c>
      <c r="I194" s="463">
        <f>IFERROR(VLOOKUP($C194,五险!$B:$Z,MATCH("养老(16%)",五险!$B$5:$Z$5,0),0),0)</f>
        <v>0</v>
      </c>
      <c r="J194" s="463">
        <f>IFERROR(VLOOKUP($C194,五险!$B:$Z,MATCH("失业(0.7%)",五险!$B$5:$Z$5,0),0),0)</f>
        <v>0</v>
      </c>
      <c r="K194" s="463">
        <f>IFERROR(VLOOKUP($C194,五险!$B:$Z,MATCH("医疗(8.7%)",五险!$B$5:$Z$5,0),0),0)</f>
        <v>0</v>
      </c>
      <c r="L194" s="463">
        <f>IFERROR(VLOOKUP($C194,五险!$B:$Z,MATCH("工伤(1.2%)",五险!$B$5:$Z$5,0),0),0)</f>
        <v>0</v>
      </c>
      <c r="M194" s="463">
        <f>_xlfn.XLOOKUP($C194,公积金!$B:$B,公积金!$K:$K,0)</f>
        <v>0</v>
      </c>
      <c r="N194" s="462">
        <f ca="1" t="shared" si="41"/>
        <v>0</v>
      </c>
      <c r="O194" s="466"/>
      <c r="P194" s="436"/>
      <c r="Q194" s="451"/>
      <c r="R194" s="451"/>
      <c r="S194" s="451"/>
      <c r="T194" s="451"/>
      <c r="U194" s="451"/>
      <c r="V194" s="451"/>
      <c r="W194" s="451"/>
      <c r="X194" s="451"/>
      <c r="Y194" s="451"/>
      <c r="Z194" s="452"/>
      <c r="AA194" s="462" t="str">
        <f>_xlfn.XLOOKUP(C194,'[9]7月工资'!$C:$C,'[9]7月工资'!$C:$C)</f>
        <v>谭怀风</v>
      </c>
    </row>
    <row r="195" customFormat="1" customHeight="1" spans="1:27">
      <c r="A195" s="462">
        <f>IF(C195="","",COUNTA($C$3:C195))</f>
        <v>193</v>
      </c>
      <c r="B195" s="462" t="s">
        <v>160</v>
      </c>
      <c r="C195" s="462" t="s">
        <v>272</v>
      </c>
      <c r="D195" s="463" t="s">
        <v>176</v>
      </c>
      <c r="E195" s="463" t="s">
        <v>21</v>
      </c>
      <c r="F195" s="463" t="s">
        <v>211</v>
      </c>
      <c r="G195" s="464" t="str">
        <f ca="1" t="array" ref="G195">IFERROR(LOOKUP(1,0/COUNTIF(INDIRECT({"荣昌工资表科室人员","荣昌工资表研发人员","荣昌工资表销售人员","荣昌工资表一线员工","荣昌工资表小时工","劳务公司工资表小时工","劳务公司工资表同工同酬"}&amp;"!$C:$C"),$C195),{"荣昌工资表科室人员","荣昌工资表研发人员","荣昌工资表销售人员","荣昌工资表一线员工","荣昌工资表小时工","劳务公司工资表小时工","劳务公司工资表同工同酬"}),"")</f>
        <v/>
      </c>
      <c r="H195" s="463">
        <f ca="1" t="shared" si="42"/>
        <v>0</v>
      </c>
      <c r="I195" s="463">
        <f>IFERROR(VLOOKUP($C195,五险!$B:$Z,MATCH("养老(16%)",五险!$B$5:$Z$5,0),0),0)</f>
        <v>0</v>
      </c>
      <c r="J195" s="463">
        <f>IFERROR(VLOOKUP($C195,五险!$B:$Z,MATCH("失业(0.7%)",五险!$B$5:$Z$5,0),0),0)</f>
        <v>0</v>
      </c>
      <c r="K195" s="463">
        <f>IFERROR(VLOOKUP($C195,五险!$B:$Z,MATCH("医疗(8.7%)",五险!$B$5:$Z$5,0),0),0)</f>
        <v>0</v>
      </c>
      <c r="L195" s="463">
        <f>IFERROR(VLOOKUP($C195,五险!$B:$Z,MATCH("工伤(1.2%)",五险!$B$5:$Z$5,0),0),0)</f>
        <v>0</v>
      </c>
      <c r="M195" s="463">
        <f>_xlfn.XLOOKUP($C195,公积金!$B:$B,公积金!$K:$K,0)</f>
        <v>0</v>
      </c>
      <c r="N195" s="462">
        <f ca="1" t="shared" ref="N195:N213" si="43">SUM(H195:M195)</f>
        <v>0</v>
      </c>
      <c r="O195" s="466"/>
      <c r="P195" s="436"/>
      <c r="Q195" s="451"/>
      <c r="R195" s="451"/>
      <c r="S195" s="451"/>
      <c r="T195" s="451"/>
      <c r="U195" s="451"/>
      <c r="V195" s="451"/>
      <c r="W195" s="451"/>
      <c r="X195" s="451"/>
      <c r="Y195" s="451"/>
      <c r="Z195" s="452"/>
      <c r="AA195" s="462" t="str">
        <f>_xlfn.XLOOKUP(C195,'[9]7月工资'!$C:$C,'[9]7月工资'!$C:$C)</f>
        <v>谭桂平</v>
      </c>
    </row>
    <row r="196" customFormat="1" customHeight="1" spans="1:27">
      <c r="A196" s="462">
        <f>IF(C196="","",COUNTA($C$3:C196))</f>
        <v>194</v>
      </c>
      <c r="B196" s="462" t="s">
        <v>160</v>
      </c>
      <c r="C196" s="462" t="s">
        <v>273</v>
      </c>
      <c r="D196" s="463" t="s">
        <v>176</v>
      </c>
      <c r="E196" s="463" t="s">
        <v>21</v>
      </c>
      <c r="F196" s="463" t="s">
        <v>211</v>
      </c>
      <c r="G196" s="464" t="str">
        <f ca="1" t="array" ref="G196">IFERROR(LOOKUP(1,0/COUNTIF(INDIRECT({"荣昌工资表科室人员","荣昌工资表研发人员","荣昌工资表销售人员","荣昌工资表一线员工","荣昌工资表小时工","劳务公司工资表小时工","劳务公司工资表同工同酬"}&amp;"!$C:$C"),$C196),{"荣昌工资表科室人员","荣昌工资表研发人员","荣昌工资表销售人员","荣昌工资表一线员工","荣昌工资表小时工","劳务公司工资表小时工","劳务公司工资表同工同酬"}),"")</f>
        <v/>
      </c>
      <c r="H196" s="463">
        <f ca="1" t="shared" ref="H196:H213" si="44">IFERROR(VLOOKUP($C196,INDIRECT($G196&amp;"!C:Z"),MATCH("应发工资",INDIRECT($G196&amp;"!C3:Z3"),0),0),0)</f>
        <v>0</v>
      </c>
      <c r="I196" s="463">
        <f>IFERROR(VLOOKUP($C196,五险!$B:$Z,MATCH("养老(16%)",五险!$B$5:$Z$5,0),0),0)</f>
        <v>0</v>
      </c>
      <c r="J196" s="463">
        <f>IFERROR(VLOOKUP($C196,五险!$B:$Z,MATCH("失业(0.7%)",五险!$B$5:$Z$5,0),0),0)</f>
        <v>0</v>
      </c>
      <c r="K196" s="463">
        <f>IFERROR(VLOOKUP($C196,五险!$B:$Z,MATCH("医疗(8.7%)",五险!$B$5:$Z$5,0),0),0)</f>
        <v>0</v>
      </c>
      <c r="L196" s="463">
        <f>IFERROR(VLOOKUP($C196,五险!$B:$Z,MATCH("工伤(1.2%)",五险!$B$5:$Z$5,0),0),0)</f>
        <v>0</v>
      </c>
      <c r="M196" s="463">
        <f>_xlfn.XLOOKUP($C196,公积金!$B:$B,公积金!$K:$K,0)</f>
        <v>0</v>
      </c>
      <c r="N196" s="462">
        <f ca="1" t="shared" si="43"/>
        <v>0</v>
      </c>
      <c r="O196" s="466"/>
      <c r="P196" s="436"/>
      <c r="Q196" s="451"/>
      <c r="R196" s="451"/>
      <c r="S196" s="451"/>
      <c r="T196" s="451"/>
      <c r="U196" s="451"/>
      <c r="V196" s="451"/>
      <c r="W196" s="451"/>
      <c r="X196" s="451"/>
      <c r="Y196" s="451"/>
      <c r="Z196" s="452"/>
      <c r="AA196" s="462" t="str">
        <f>_xlfn.XLOOKUP(C196,'[9]7月工资'!$C:$C,'[9]7月工资'!$C:$C)</f>
        <v>马立香</v>
      </c>
    </row>
    <row r="197" customFormat="1" customHeight="1" spans="1:27">
      <c r="A197" s="462">
        <f>IF(C197="","",COUNTA($C$3:C197))</f>
        <v>195</v>
      </c>
      <c r="B197" s="462" t="s">
        <v>160</v>
      </c>
      <c r="C197" s="462" t="s">
        <v>274</v>
      </c>
      <c r="D197" s="463" t="s">
        <v>176</v>
      </c>
      <c r="E197" s="463" t="s">
        <v>21</v>
      </c>
      <c r="F197" s="463" t="s">
        <v>211</v>
      </c>
      <c r="G197" s="464" t="str">
        <f ca="1" t="array" ref="G197">IFERROR(LOOKUP(1,0/COUNTIF(INDIRECT({"荣昌工资表科室人员","荣昌工资表研发人员","荣昌工资表销售人员","荣昌工资表一线员工","荣昌工资表小时工","劳务公司工资表小时工","劳务公司工资表同工同酬"}&amp;"!$C:$C"),$C197),{"荣昌工资表科室人员","荣昌工资表研发人员","荣昌工资表销售人员","荣昌工资表一线员工","荣昌工资表小时工","劳务公司工资表小时工","劳务公司工资表同工同酬"}),"")</f>
        <v/>
      </c>
      <c r="H197" s="463">
        <f ca="1" t="shared" si="44"/>
        <v>0</v>
      </c>
      <c r="I197" s="463">
        <f>IFERROR(VLOOKUP($C197,五险!$B:$Z,MATCH("养老(16%)",五险!$B$5:$Z$5,0),0),0)</f>
        <v>0</v>
      </c>
      <c r="J197" s="463">
        <f>IFERROR(VLOOKUP($C197,五险!$B:$Z,MATCH("失业(0.7%)",五险!$B$5:$Z$5,0),0),0)</f>
        <v>0</v>
      </c>
      <c r="K197" s="463">
        <f>IFERROR(VLOOKUP($C197,五险!$B:$Z,MATCH("医疗(8.7%)",五险!$B$5:$Z$5,0),0),0)</f>
        <v>0</v>
      </c>
      <c r="L197" s="463">
        <f>IFERROR(VLOOKUP($C197,五险!$B:$Z,MATCH("工伤(1.2%)",五险!$B$5:$Z$5,0),0),0)</f>
        <v>0</v>
      </c>
      <c r="M197" s="463">
        <f>_xlfn.XLOOKUP($C197,公积金!$B:$B,公积金!$K:$K,0)</f>
        <v>0</v>
      </c>
      <c r="N197" s="462">
        <f ca="1" t="shared" si="43"/>
        <v>0</v>
      </c>
      <c r="O197" s="466"/>
      <c r="P197" s="436"/>
      <c r="Q197" s="451"/>
      <c r="R197" s="451"/>
      <c r="S197" s="451"/>
      <c r="T197" s="451"/>
      <c r="U197" s="451"/>
      <c r="V197" s="451"/>
      <c r="W197" s="451"/>
      <c r="X197" s="451"/>
      <c r="Y197" s="451"/>
      <c r="Z197" s="452"/>
      <c r="AA197" s="462" t="str">
        <f>_xlfn.XLOOKUP(C197,'[9]7月工资'!$C:$C,'[9]7月工资'!$C:$C)</f>
        <v>李孟泉</v>
      </c>
    </row>
    <row r="198" customFormat="1" customHeight="1" spans="1:27">
      <c r="A198" s="462">
        <f>IF(C198="","",COUNTA($C$3:C198))</f>
        <v>196</v>
      </c>
      <c r="B198" s="462" t="s">
        <v>160</v>
      </c>
      <c r="C198" s="462" t="s">
        <v>275</v>
      </c>
      <c r="D198" s="463" t="s">
        <v>176</v>
      </c>
      <c r="E198" s="463" t="s">
        <v>21</v>
      </c>
      <c r="F198" s="463" t="s">
        <v>211</v>
      </c>
      <c r="G198" s="464" t="str">
        <f ca="1" t="array" ref="G198">IFERROR(LOOKUP(1,0/COUNTIF(INDIRECT({"荣昌工资表科室人员","荣昌工资表研发人员","荣昌工资表销售人员","荣昌工资表一线员工","荣昌工资表小时工","劳务公司工资表小时工","劳务公司工资表同工同酬"}&amp;"!$C:$C"),$C198),{"荣昌工资表科室人员","荣昌工资表研发人员","荣昌工资表销售人员","荣昌工资表一线员工","荣昌工资表小时工","劳务公司工资表小时工","劳务公司工资表同工同酬"}),"")</f>
        <v/>
      </c>
      <c r="H198" s="463">
        <f ca="1" t="shared" si="44"/>
        <v>0</v>
      </c>
      <c r="I198" s="463">
        <f>IFERROR(VLOOKUP($C198,五险!$B:$Z,MATCH("养老(16%)",五险!$B$5:$Z$5,0),0),0)</f>
        <v>0</v>
      </c>
      <c r="J198" s="463">
        <f>IFERROR(VLOOKUP($C198,五险!$B:$Z,MATCH("失业(0.7%)",五险!$B$5:$Z$5,0),0),0)</f>
        <v>0</v>
      </c>
      <c r="K198" s="463">
        <f>IFERROR(VLOOKUP($C198,五险!$B:$Z,MATCH("医疗(8.7%)",五险!$B$5:$Z$5,0),0),0)</f>
        <v>0</v>
      </c>
      <c r="L198" s="463">
        <f>IFERROR(VLOOKUP($C198,五险!$B:$Z,MATCH("工伤(1.2%)",五险!$B$5:$Z$5,0),0),0)</f>
        <v>0</v>
      </c>
      <c r="M198" s="463">
        <f>_xlfn.XLOOKUP($C198,公积金!$B:$B,公积金!$K:$K,0)</f>
        <v>0</v>
      </c>
      <c r="N198" s="462">
        <f ca="1" t="shared" si="43"/>
        <v>0</v>
      </c>
      <c r="O198" s="466"/>
      <c r="P198" s="436"/>
      <c r="Q198" s="451"/>
      <c r="R198" s="451"/>
      <c r="S198" s="451"/>
      <c r="T198" s="451"/>
      <c r="U198" s="451"/>
      <c r="V198" s="451"/>
      <c r="W198" s="451"/>
      <c r="X198" s="451"/>
      <c r="Y198" s="451"/>
      <c r="Z198" s="452"/>
      <c r="AA198" s="462" t="str">
        <f>_xlfn.XLOOKUP(C198,'[9]7月工资'!$C:$C,'[9]7月工资'!$C:$C)</f>
        <v>张智杰</v>
      </c>
    </row>
    <row r="199" customFormat="1" customHeight="1" spans="1:27">
      <c r="A199" s="462">
        <f>IF(C199="","",COUNTA($C$3:C199))</f>
        <v>197</v>
      </c>
      <c r="B199" s="462" t="s">
        <v>160</v>
      </c>
      <c r="C199" s="462" t="s">
        <v>276</v>
      </c>
      <c r="D199" s="463" t="s">
        <v>176</v>
      </c>
      <c r="E199" s="463" t="s">
        <v>21</v>
      </c>
      <c r="F199" s="463" t="s">
        <v>211</v>
      </c>
      <c r="G199" s="464" t="str">
        <f ca="1" t="array" ref="G199">IFERROR(LOOKUP(1,0/COUNTIF(INDIRECT({"荣昌工资表科室人员","荣昌工资表研发人员","荣昌工资表销售人员","荣昌工资表一线员工","荣昌工资表小时工","劳务公司工资表小时工","劳务公司工资表同工同酬"}&amp;"!$C:$C"),$C199),{"荣昌工资表科室人员","荣昌工资表研发人员","荣昌工资表销售人员","荣昌工资表一线员工","荣昌工资表小时工","劳务公司工资表小时工","劳务公司工资表同工同酬"}),"")</f>
        <v/>
      </c>
      <c r="H199" s="463">
        <f ca="1" t="shared" si="44"/>
        <v>0</v>
      </c>
      <c r="I199" s="463">
        <f>IFERROR(VLOOKUP($C199,五险!$B:$Z,MATCH("养老(16%)",五险!$B$5:$Z$5,0),0),0)</f>
        <v>0</v>
      </c>
      <c r="J199" s="463">
        <f>IFERROR(VLOOKUP($C199,五险!$B:$Z,MATCH("失业(0.7%)",五险!$B$5:$Z$5,0),0),0)</f>
        <v>0</v>
      </c>
      <c r="K199" s="463">
        <f>IFERROR(VLOOKUP($C199,五险!$B:$Z,MATCH("医疗(8.7%)",五险!$B$5:$Z$5,0),0),0)</f>
        <v>0</v>
      </c>
      <c r="L199" s="463">
        <f>IFERROR(VLOOKUP($C199,五险!$B:$Z,MATCH("工伤(1.2%)",五险!$B$5:$Z$5,0),0),0)</f>
        <v>0</v>
      </c>
      <c r="M199" s="463">
        <f>_xlfn.XLOOKUP($C199,公积金!$B:$B,公积金!$K:$K,0)</f>
        <v>0</v>
      </c>
      <c r="N199" s="462">
        <f ca="1" t="shared" si="43"/>
        <v>0</v>
      </c>
      <c r="O199" s="466"/>
      <c r="P199" s="436"/>
      <c r="Q199" s="451"/>
      <c r="R199" s="451"/>
      <c r="S199" s="451"/>
      <c r="T199" s="451"/>
      <c r="U199" s="451"/>
      <c r="V199" s="451"/>
      <c r="W199" s="451"/>
      <c r="X199" s="451"/>
      <c r="Y199" s="451"/>
      <c r="Z199" s="452"/>
      <c r="AA199" s="462" t="str">
        <f>_xlfn.XLOOKUP(C199,'[9]7月工资'!$C:$C,'[9]7月工资'!$C:$C)</f>
        <v>袁后平</v>
      </c>
    </row>
    <row r="200" customFormat="1" customHeight="1" spans="1:27">
      <c r="A200" s="462">
        <f>IF(C200="","",COUNTA($C$3:C200))</f>
        <v>198</v>
      </c>
      <c r="B200" s="462" t="s">
        <v>160</v>
      </c>
      <c r="C200" s="462" t="s">
        <v>277</v>
      </c>
      <c r="D200" s="463" t="s">
        <v>176</v>
      </c>
      <c r="E200" s="463" t="s">
        <v>21</v>
      </c>
      <c r="F200" s="463" t="s">
        <v>211</v>
      </c>
      <c r="G200" s="464" t="str">
        <f ca="1" t="array" ref="G200">IFERROR(LOOKUP(1,0/COUNTIF(INDIRECT({"荣昌工资表科室人员","荣昌工资表研发人员","荣昌工资表销售人员","荣昌工资表一线员工","荣昌工资表小时工","劳务公司工资表小时工","劳务公司工资表同工同酬"}&amp;"!$C:$C"),$C200),{"荣昌工资表科室人员","荣昌工资表研发人员","荣昌工资表销售人员","荣昌工资表一线员工","荣昌工资表小时工","劳务公司工资表小时工","劳务公司工资表同工同酬"}),"")</f>
        <v/>
      </c>
      <c r="H200" s="463">
        <f ca="1" t="shared" si="44"/>
        <v>0</v>
      </c>
      <c r="I200" s="463">
        <f>IFERROR(VLOOKUP($C200,五险!$B:$Z,MATCH("养老(16%)",五险!$B$5:$Z$5,0),0),0)</f>
        <v>0</v>
      </c>
      <c r="J200" s="463">
        <f>IFERROR(VLOOKUP($C200,五险!$B:$Z,MATCH("失业(0.7%)",五险!$B$5:$Z$5,0),0),0)</f>
        <v>0</v>
      </c>
      <c r="K200" s="463">
        <f>IFERROR(VLOOKUP($C200,五险!$B:$Z,MATCH("医疗(8.7%)",五险!$B$5:$Z$5,0),0),0)</f>
        <v>0</v>
      </c>
      <c r="L200" s="463">
        <f>IFERROR(VLOOKUP($C200,五险!$B:$Z,MATCH("工伤(1.2%)",五险!$B$5:$Z$5,0),0),0)</f>
        <v>0</v>
      </c>
      <c r="M200" s="463">
        <f>_xlfn.XLOOKUP($C200,公积金!$B:$B,公积金!$K:$K,0)</f>
        <v>0</v>
      </c>
      <c r="N200" s="462">
        <f ca="1" t="shared" si="43"/>
        <v>0</v>
      </c>
      <c r="O200" s="466"/>
      <c r="P200" s="436"/>
      <c r="Q200" s="451"/>
      <c r="R200" s="451"/>
      <c r="S200" s="451"/>
      <c r="T200" s="451"/>
      <c r="U200" s="451"/>
      <c r="V200" s="451"/>
      <c r="W200" s="451"/>
      <c r="X200" s="451"/>
      <c r="Y200" s="451"/>
      <c r="Z200" s="452"/>
      <c r="AA200" s="462" t="str">
        <f>_xlfn.XLOOKUP(C200,'[9]7月工资'!$C:$C,'[9]7月工资'!$C:$C)</f>
        <v>谢素平</v>
      </c>
    </row>
    <row r="201" customFormat="1" customHeight="1" spans="1:27">
      <c r="A201" s="462">
        <f>IF(C201="","",COUNTA($C$3:C201))</f>
        <v>199</v>
      </c>
      <c r="B201" s="462" t="s">
        <v>160</v>
      </c>
      <c r="C201" s="462" t="s">
        <v>278</v>
      </c>
      <c r="D201" s="463" t="s">
        <v>176</v>
      </c>
      <c r="E201" s="463" t="s">
        <v>21</v>
      </c>
      <c r="F201" s="463" t="s">
        <v>211</v>
      </c>
      <c r="G201" s="464" t="str">
        <f ca="1" t="array" ref="G201">IFERROR(LOOKUP(1,0/COUNTIF(INDIRECT({"荣昌工资表科室人员","荣昌工资表研发人员","荣昌工资表销售人员","荣昌工资表一线员工","荣昌工资表小时工","劳务公司工资表小时工","劳务公司工资表同工同酬"}&amp;"!$C:$C"),$C201),{"荣昌工资表科室人员","荣昌工资表研发人员","荣昌工资表销售人员","荣昌工资表一线员工","荣昌工资表小时工","劳务公司工资表小时工","劳务公司工资表同工同酬"}),"")</f>
        <v/>
      </c>
      <c r="H201" s="463">
        <f ca="1" t="shared" si="44"/>
        <v>0</v>
      </c>
      <c r="I201" s="463">
        <f>IFERROR(VLOOKUP($C201,五险!$B:$Z,MATCH("养老(16%)",五险!$B$5:$Z$5,0),0),0)</f>
        <v>0</v>
      </c>
      <c r="J201" s="463">
        <f>IFERROR(VLOOKUP($C201,五险!$B:$Z,MATCH("失业(0.7%)",五险!$B$5:$Z$5,0),0),0)</f>
        <v>0</v>
      </c>
      <c r="K201" s="463">
        <f>IFERROR(VLOOKUP($C201,五险!$B:$Z,MATCH("医疗(8.7%)",五险!$B$5:$Z$5,0),0),0)</f>
        <v>0</v>
      </c>
      <c r="L201" s="463">
        <f>IFERROR(VLOOKUP($C201,五险!$B:$Z,MATCH("工伤(1.2%)",五险!$B$5:$Z$5,0),0),0)</f>
        <v>0</v>
      </c>
      <c r="M201" s="463">
        <f>_xlfn.XLOOKUP($C201,公积金!$B:$B,公积金!$K:$K,0)</f>
        <v>0</v>
      </c>
      <c r="N201" s="462">
        <f ca="1" t="shared" si="43"/>
        <v>0</v>
      </c>
      <c r="O201" s="466"/>
      <c r="P201" s="436"/>
      <c r="Q201" s="451"/>
      <c r="R201" s="451"/>
      <c r="S201" s="451"/>
      <c r="T201" s="451"/>
      <c r="U201" s="451"/>
      <c r="V201" s="451"/>
      <c r="W201" s="451"/>
      <c r="X201" s="451"/>
      <c r="Y201" s="451"/>
      <c r="Z201" s="452"/>
      <c r="AA201" s="462" t="str">
        <f>_xlfn.XLOOKUP(C201,'[9]7月工资'!$C:$C,'[9]7月工资'!$C:$C)</f>
        <v>罗石连</v>
      </c>
    </row>
    <row r="202" customFormat="1" customHeight="1" spans="1:27">
      <c r="A202" s="462">
        <f>IF(C202="","",COUNTA($C$3:C202))</f>
        <v>200</v>
      </c>
      <c r="B202" s="462" t="s">
        <v>160</v>
      </c>
      <c r="C202" s="462" t="s">
        <v>279</v>
      </c>
      <c r="D202" s="463" t="s">
        <v>176</v>
      </c>
      <c r="E202" s="463" t="s">
        <v>21</v>
      </c>
      <c r="F202" s="463" t="s">
        <v>211</v>
      </c>
      <c r="G202" s="464" t="str">
        <f ca="1" t="array" ref="G202">IFERROR(LOOKUP(1,0/COUNTIF(INDIRECT({"荣昌工资表科室人员","荣昌工资表研发人员","荣昌工资表销售人员","荣昌工资表一线员工","荣昌工资表小时工","劳务公司工资表小时工","劳务公司工资表同工同酬"}&amp;"!$C:$C"),$C202),{"荣昌工资表科室人员","荣昌工资表研发人员","荣昌工资表销售人员","荣昌工资表一线员工","荣昌工资表小时工","劳务公司工资表小时工","劳务公司工资表同工同酬"}),"")</f>
        <v/>
      </c>
      <c r="H202" s="463">
        <f ca="1" t="shared" si="44"/>
        <v>0</v>
      </c>
      <c r="I202" s="463">
        <f>IFERROR(VLOOKUP($C202,五险!$B:$Z,MATCH("养老(16%)",五险!$B$5:$Z$5,0),0),0)</f>
        <v>0</v>
      </c>
      <c r="J202" s="463">
        <f>IFERROR(VLOOKUP($C202,五险!$B:$Z,MATCH("失业(0.7%)",五险!$B$5:$Z$5,0),0),0)</f>
        <v>0</v>
      </c>
      <c r="K202" s="463">
        <f>IFERROR(VLOOKUP($C202,五险!$B:$Z,MATCH("医疗(8.7%)",五险!$B$5:$Z$5,0),0),0)</f>
        <v>0</v>
      </c>
      <c r="L202" s="463">
        <f>IFERROR(VLOOKUP($C202,五险!$B:$Z,MATCH("工伤(1.2%)",五险!$B$5:$Z$5,0),0),0)</f>
        <v>0</v>
      </c>
      <c r="M202" s="463">
        <f>_xlfn.XLOOKUP($C202,公积金!$B:$B,公积金!$K:$K,0)</f>
        <v>0</v>
      </c>
      <c r="N202" s="462">
        <f ca="1" t="shared" si="43"/>
        <v>0</v>
      </c>
      <c r="O202" s="466"/>
      <c r="P202" s="436"/>
      <c r="Q202" s="451"/>
      <c r="R202" s="451"/>
      <c r="S202" s="451"/>
      <c r="T202" s="451"/>
      <c r="U202" s="451"/>
      <c r="V202" s="451"/>
      <c r="W202" s="451"/>
      <c r="X202" s="451"/>
      <c r="Y202" s="451"/>
      <c r="Z202" s="452"/>
      <c r="AA202" s="462" t="str">
        <f>_xlfn.XLOOKUP(C202,'[9]7月工资'!$C:$C,'[9]7月工资'!$C:$C)</f>
        <v>罗军灿</v>
      </c>
    </row>
    <row r="203" customFormat="1" customHeight="1" spans="1:27">
      <c r="A203" s="462">
        <f>IF(C203="","",COUNTA($C$3:C203))</f>
        <v>201</v>
      </c>
      <c r="B203" s="462" t="s">
        <v>160</v>
      </c>
      <c r="C203" s="462" t="s">
        <v>280</v>
      </c>
      <c r="D203" s="463" t="s">
        <v>176</v>
      </c>
      <c r="E203" s="463" t="s">
        <v>21</v>
      </c>
      <c r="F203" s="463" t="s">
        <v>211</v>
      </c>
      <c r="G203" s="464" t="str">
        <f ca="1" t="array" ref="G203">IFERROR(LOOKUP(1,0/COUNTIF(INDIRECT({"荣昌工资表科室人员","荣昌工资表研发人员","荣昌工资表销售人员","荣昌工资表一线员工","荣昌工资表小时工","劳务公司工资表小时工","劳务公司工资表同工同酬"}&amp;"!$C:$C"),$C203),{"荣昌工资表科室人员","荣昌工资表研发人员","荣昌工资表销售人员","荣昌工资表一线员工","荣昌工资表小时工","劳务公司工资表小时工","劳务公司工资表同工同酬"}),"")</f>
        <v/>
      </c>
      <c r="H203" s="463">
        <f ca="1" t="shared" si="44"/>
        <v>0</v>
      </c>
      <c r="I203" s="463">
        <f>IFERROR(VLOOKUP($C203,五险!$B:$Z,MATCH("养老(16%)",五险!$B$5:$Z$5,0),0),0)</f>
        <v>0</v>
      </c>
      <c r="J203" s="463">
        <f>IFERROR(VLOOKUP($C203,五险!$B:$Z,MATCH("失业(0.7%)",五险!$B$5:$Z$5,0),0),0)</f>
        <v>0</v>
      </c>
      <c r="K203" s="463">
        <f>IFERROR(VLOOKUP($C203,五险!$B:$Z,MATCH("医疗(8.7%)",五险!$B$5:$Z$5,0),0),0)</f>
        <v>0</v>
      </c>
      <c r="L203" s="463">
        <f>IFERROR(VLOOKUP($C203,五险!$B:$Z,MATCH("工伤(1.2%)",五险!$B$5:$Z$5,0),0),0)</f>
        <v>0</v>
      </c>
      <c r="M203" s="463">
        <f>_xlfn.XLOOKUP($C203,公积金!$B:$B,公积金!$K:$K,0)</f>
        <v>0</v>
      </c>
      <c r="N203" s="462">
        <f ca="1" t="shared" si="43"/>
        <v>0</v>
      </c>
      <c r="O203" s="466"/>
      <c r="P203" s="436"/>
      <c r="Q203" s="451"/>
      <c r="R203" s="451"/>
      <c r="S203" s="451"/>
      <c r="T203" s="451"/>
      <c r="U203" s="451"/>
      <c r="V203" s="451"/>
      <c r="W203" s="451"/>
      <c r="X203" s="451"/>
      <c r="Y203" s="451"/>
      <c r="Z203" s="452"/>
      <c r="AA203" s="462" t="str">
        <f>_xlfn.XLOOKUP(C203,'[9]7月工资'!$C:$C,'[9]7月工资'!$C:$C)</f>
        <v>张子望</v>
      </c>
    </row>
    <row r="204" customFormat="1" customHeight="1" spans="1:27">
      <c r="A204" s="462">
        <f>IF(C204="","",COUNTA($C$3:C204))</f>
        <v>202</v>
      </c>
      <c r="B204" s="462" t="s">
        <v>160</v>
      </c>
      <c r="C204" s="462" t="s">
        <v>281</v>
      </c>
      <c r="D204" s="463" t="s">
        <v>176</v>
      </c>
      <c r="E204" s="463" t="s">
        <v>21</v>
      </c>
      <c r="F204" s="463" t="s">
        <v>211</v>
      </c>
      <c r="G204" s="464" t="str">
        <f ca="1" t="array" ref="G204">IFERROR(LOOKUP(1,0/COUNTIF(INDIRECT({"荣昌工资表科室人员","荣昌工资表研发人员","荣昌工资表销售人员","荣昌工资表一线员工","荣昌工资表小时工","劳务公司工资表小时工","劳务公司工资表同工同酬"}&amp;"!$C:$C"),$C204),{"荣昌工资表科室人员","荣昌工资表研发人员","荣昌工资表销售人员","荣昌工资表一线员工","荣昌工资表小时工","劳务公司工资表小时工","劳务公司工资表同工同酬"}),"")</f>
        <v/>
      </c>
      <c r="H204" s="463">
        <f ca="1" t="shared" si="44"/>
        <v>0</v>
      </c>
      <c r="I204" s="463">
        <f>IFERROR(VLOOKUP($C204,五险!$B:$Z,MATCH("养老(16%)",五险!$B$5:$Z$5,0),0),0)</f>
        <v>0</v>
      </c>
      <c r="J204" s="463">
        <f>IFERROR(VLOOKUP($C204,五险!$B:$Z,MATCH("失业(0.7%)",五险!$B$5:$Z$5,0),0),0)</f>
        <v>0</v>
      </c>
      <c r="K204" s="463">
        <f>IFERROR(VLOOKUP($C204,五险!$B:$Z,MATCH("医疗(8.7%)",五险!$B$5:$Z$5,0),0),0)</f>
        <v>0</v>
      </c>
      <c r="L204" s="463">
        <f>IFERROR(VLOOKUP($C204,五险!$B:$Z,MATCH("工伤(1.2%)",五险!$B$5:$Z$5,0),0),0)</f>
        <v>0</v>
      </c>
      <c r="M204" s="463">
        <f>_xlfn.XLOOKUP($C204,公积金!$B:$B,公积金!$K:$K,0)</f>
        <v>0</v>
      </c>
      <c r="N204" s="462">
        <f ca="1" t="shared" si="43"/>
        <v>0</v>
      </c>
      <c r="O204" s="466"/>
      <c r="P204" s="436"/>
      <c r="Q204" s="451"/>
      <c r="R204" s="451"/>
      <c r="S204" s="451"/>
      <c r="T204" s="451"/>
      <c r="U204" s="451"/>
      <c r="V204" s="451"/>
      <c r="W204" s="451"/>
      <c r="X204" s="451"/>
      <c r="Y204" s="451"/>
      <c r="Z204" s="452"/>
      <c r="AA204" s="462" t="str">
        <f>_xlfn.XLOOKUP(C204,'[9]7月工资'!$C:$C,'[9]7月工资'!$C:$C)</f>
        <v>陈钰</v>
      </c>
    </row>
    <row r="205" customFormat="1" customHeight="1" spans="1:27">
      <c r="A205" s="462">
        <f>IF(C205="","",COUNTA($C$3:C205))</f>
        <v>203</v>
      </c>
      <c r="B205" s="462" t="s">
        <v>160</v>
      </c>
      <c r="C205" s="462" t="s">
        <v>282</v>
      </c>
      <c r="D205" s="463" t="s">
        <v>176</v>
      </c>
      <c r="E205" s="463" t="s">
        <v>21</v>
      </c>
      <c r="F205" s="463" t="s">
        <v>211</v>
      </c>
      <c r="G205" s="464" t="str">
        <f ca="1" t="array" ref="G205">IFERROR(LOOKUP(1,0/COUNTIF(INDIRECT({"荣昌工资表科室人员","荣昌工资表研发人员","荣昌工资表销售人员","荣昌工资表一线员工","荣昌工资表小时工","劳务公司工资表小时工","劳务公司工资表同工同酬"}&amp;"!$C:$C"),$C205),{"荣昌工资表科室人员","荣昌工资表研发人员","荣昌工资表销售人员","荣昌工资表一线员工","荣昌工资表小时工","劳务公司工资表小时工","劳务公司工资表同工同酬"}),"")</f>
        <v/>
      </c>
      <c r="H205" s="463">
        <f ca="1" t="shared" si="44"/>
        <v>0</v>
      </c>
      <c r="I205" s="463">
        <f>IFERROR(VLOOKUP($C205,五险!$B:$Z,MATCH("养老(16%)",五险!$B$5:$Z$5,0),0),0)</f>
        <v>0</v>
      </c>
      <c r="J205" s="463">
        <f>IFERROR(VLOOKUP($C205,五险!$B:$Z,MATCH("失业(0.7%)",五险!$B$5:$Z$5,0),0),0)</f>
        <v>0</v>
      </c>
      <c r="K205" s="463">
        <f>IFERROR(VLOOKUP($C205,五险!$B:$Z,MATCH("医疗(8.7%)",五险!$B$5:$Z$5,0),0),0)</f>
        <v>0</v>
      </c>
      <c r="L205" s="463">
        <f>IFERROR(VLOOKUP($C205,五险!$B:$Z,MATCH("工伤(1.2%)",五险!$B$5:$Z$5,0),0),0)</f>
        <v>0</v>
      </c>
      <c r="M205" s="463">
        <f>_xlfn.XLOOKUP($C205,公积金!$B:$B,公积金!$K:$K,0)</f>
        <v>0</v>
      </c>
      <c r="N205" s="462">
        <f ca="1" t="shared" si="43"/>
        <v>0</v>
      </c>
      <c r="O205" s="466"/>
      <c r="P205" s="436"/>
      <c r="Q205" s="451"/>
      <c r="R205" s="451"/>
      <c r="S205" s="451"/>
      <c r="T205" s="451"/>
      <c r="U205" s="451"/>
      <c r="V205" s="451"/>
      <c r="W205" s="451"/>
      <c r="X205" s="451"/>
      <c r="Y205" s="451"/>
      <c r="Z205" s="452"/>
      <c r="AA205" s="462" t="str">
        <f>_xlfn.XLOOKUP(C205,'[9]7月工资'!$C:$C,'[9]7月工资'!$C:$C)</f>
        <v>文志辉</v>
      </c>
    </row>
    <row r="206" customFormat="1" customHeight="1" spans="1:27">
      <c r="A206" s="462">
        <f>IF(C206="","",COUNTA($C$3:C206))</f>
        <v>204</v>
      </c>
      <c r="B206" s="462" t="s">
        <v>160</v>
      </c>
      <c r="C206" s="462" t="s">
        <v>283</v>
      </c>
      <c r="D206" s="463" t="s">
        <v>176</v>
      </c>
      <c r="E206" s="463" t="s">
        <v>21</v>
      </c>
      <c r="F206" s="463" t="s">
        <v>211</v>
      </c>
      <c r="G206" s="464" t="str">
        <f ca="1" t="array" ref="G206">IFERROR(LOOKUP(1,0/COUNTIF(INDIRECT({"荣昌工资表科室人员","荣昌工资表研发人员","荣昌工资表销售人员","荣昌工资表一线员工","荣昌工资表小时工","劳务公司工资表小时工","劳务公司工资表同工同酬"}&amp;"!$C:$C"),$C206),{"荣昌工资表科室人员","荣昌工资表研发人员","荣昌工资表销售人员","荣昌工资表一线员工","荣昌工资表小时工","劳务公司工资表小时工","劳务公司工资表同工同酬"}),"")</f>
        <v/>
      </c>
      <c r="H206" s="463">
        <f ca="1" t="shared" si="44"/>
        <v>0</v>
      </c>
      <c r="I206" s="463">
        <f>IFERROR(VLOOKUP($C206,五险!$B:$Z,MATCH("养老(16%)",五险!$B$5:$Z$5,0),0),0)</f>
        <v>0</v>
      </c>
      <c r="J206" s="463">
        <f>IFERROR(VLOOKUP($C206,五险!$B:$Z,MATCH("失业(0.7%)",五险!$B$5:$Z$5,0),0),0)</f>
        <v>0</v>
      </c>
      <c r="K206" s="463">
        <f>IFERROR(VLOOKUP($C206,五险!$B:$Z,MATCH("医疗(8.7%)",五险!$B$5:$Z$5,0),0),0)</f>
        <v>0</v>
      </c>
      <c r="L206" s="463">
        <f>IFERROR(VLOOKUP($C206,五险!$B:$Z,MATCH("工伤(1.2%)",五险!$B$5:$Z$5,0),0),0)</f>
        <v>0</v>
      </c>
      <c r="M206" s="463">
        <f>_xlfn.XLOOKUP($C206,公积金!$B:$B,公积金!$K:$K,0)</f>
        <v>0</v>
      </c>
      <c r="N206" s="462">
        <f ca="1" t="shared" si="43"/>
        <v>0</v>
      </c>
      <c r="O206" s="466"/>
      <c r="P206" s="436"/>
      <c r="Q206" s="451"/>
      <c r="R206" s="451"/>
      <c r="S206" s="451"/>
      <c r="T206" s="451"/>
      <c r="U206" s="451"/>
      <c r="V206" s="451"/>
      <c r="W206" s="451"/>
      <c r="X206" s="451"/>
      <c r="Y206" s="451"/>
      <c r="Z206" s="452"/>
      <c r="AA206" s="462" t="str">
        <f>_xlfn.XLOOKUP(C206,'[9]7月工资'!$C:$C,'[9]7月工资'!$C:$C)</f>
        <v>贺钢</v>
      </c>
    </row>
    <row r="207" customFormat="1" customHeight="1" spans="1:27">
      <c r="A207" s="462">
        <f>IF(C207="","",COUNTA($C$3:C207))</f>
        <v>205</v>
      </c>
      <c r="B207" s="462" t="s">
        <v>160</v>
      </c>
      <c r="C207" s="462" t="s">
        <v>284</v>
      </c>
      <c r="D207" s="463" t="s">
        <v>176</v>
      </c>
      <c r="E207" s="463" t="s">
        <v>21</v>
      </c>
      <c r="F207" s="463" t="s">
        <v>211</v>
      </c>
      <c r="G207" s="464" t="str">
        <f ca="1" t="array" ref="G207">IFERROR(LOOKUP(1,0/COUNTIF(INDIRECT({"荣昌工资表科室人员","荣昌工资表研发人员","荣昌工资表销售人员","荣昌工资表一线员工","荣昌工资表小时工","劳务公司工资表小时工","劳务公司工资表同工同酬"}&amp;"!$C:$C"),$C207),{"荣昌工资表科室人员","荣昌工资表研发人员","荣昌工资表销售人员","荣昌工资表一线员工","荣昌工资表小时工","劳务公司工资表小时工","劳务公司工资表同工同酬"}),"")</f>
        <v/>
      </c>
      <c r="H207" s="463">
        <f ca="1" t="shared" si="44"/>
        <v>0</v>
      </c>
      <c r="I207" s="463">
        <f>IFERROR(VLOOKUP($C207,五险!$B:$Z,MATCH("养老(16%)",五险!$B$5:$Z$5,0),0),0)</f>
        <v>0</v>
      </c>
      <c r="J207" s="463">
        <f>IFERROR(VLOOKUP($C207,五险!$B:$Z,MATCH("失业(0.7%)",五险!$B$5:$Z$5,0),0),0)</f>
        <v>0</v>
      </c>
      <c r="K207" s="463">
        <f>IFERROR(VLOOKUP($C207,五险!$B:$Z,MATCH("医疗(8.7%)",五险!$B$5:$Z$5,0),0),0)</f>
        <v>0</v>
      </c>
      <c r="L207" s="463">
        <f>IFERROR(VLOOKUP($C207,五险!$B:$Z,MATCH("工伤(1.2%)",五险!$B$5:$Z$5,0),0),0)</f>
        <v>0</v>
      </c>
      <c r="M207" s="463">
        <f>_xlfn.XLOOKUP($C207,公积金!$B:$B,公积金!$K:$K,0)</f>
        <v>0</v>
      </c>
      <c r="N207" s="462">
        <f ca="1" t="shared" si="43"/>
        <v>0</v>
      </c>
      <c r="O207" s="466"/>
      <c r="P207" s="436"/>
      <c r="Q207" s="451"/>
      <c r="R207" s="451"/>
      <c r="S207" s="451"/>
      <c r="T207" s="451"/>
      <c r="U207" s="451"/>
      <c r="V207" s="451"/>
      <c r="W207" s="451"/>
      <c r="X207" s="451"/>
      <c r="Y207" s="451"/>
      <c r="Z207" s="452"/>
      <c r="AA207" s="462" t="str">
        <f>_xlfn.XLOOKUP(C207,'[9]7月工资'!$C:$C,'[9]7月工资'!$C:$C)</f>
        <v>向友发</v>
      </c>
    </row>
    <row r="208" customFormat="1" customHeight="1" spans="1:27">
      <c r="A208" s="462">
        <f>IF(C208="","",COUNTA($C$3:C208))</f>
        <v>206</v>
      </c>
      <c r="B208" s="462" t="s">
        <v>160</v>
      </c>
      <c r="C208" s="462" t="s">
        <v>285</v>
      </c>
      <c r="D208" s="463" t="s">
        <v>176</v>
      </c>
      <c r="E208" s="463" t="s">
        <v>21</v>
      </c>
      <c r="F208" s="463" t="s">
        <v>211</v>
      </c>
      <c r="G208" s="464" t="str">
        <f ca="1" t="array" ref="G208">IFERROR(LOOKUP(1,0/COUNTIF(INDIRECT({"荣昌工资表科室人员","荣昌工资表研发人员","荣昌工资表销售人员","荣昌工资表一线员工","荣昌工资表小时工","劳务公司工资表小时工","劳务公司工资表同工同酬"}&amp;"!$C:$C"),$C208),{"荣昌工资表科室人员","荣昌工资表研发人员","荣昌工资表销售人员","荣昌工资表一线员工","荣昌工资表小时工","劳务公司工资表小时工","劳务公司工资表同工同酬"}),"")</f>
        <v/>
      </c>
      <c r="H208" s="463">
        <f ca="1" t="shared" si="44"/>
        <v>0</v>
      </c>
      <c r="I208" s="463">
        <f>IFERROR(VLOOKUP($C208,五险!$B:$Z,MATCH("养老(16%)",五险!$B$5:$Z$5,0),0),0)</f>
        <v>0</v>
      </c>
      <c r="J208" s="463">
        <f>IFERROR(VLOOKUP($C208,五险!$B:$Z,MATCH("失业(0.7%)",五险!$B$5:$Z$5,0),0),0)</f>
        <v>0</v>
      </c>
      <c r="K208" s="463">
        <f>IFERROR(VLOOKUP($C208,五险!$B:$Z,MATCH("医疗(8.7%)",五险!$B$5:$Z$5,0),0),0)</f>
        <v>0</v>
      </c>
      <c r="L208" s="463">
        <f>IFERROR(VLOOKUP($C208,五险!$B:$Z,MATCH("工伤(1.2%)",五险!$B$5:$Z$5,0),0),0)</f>
        <v>0</v>
      </c>
      <c r="M208" s="463">
        <f>_xlfn.XLOOKUP($C208,公积金!$B:$B,公积金!$K:$K,0)</f>
        <v>0</v>
      </c>
      <c r="N208" s="462">
        <f ca="1" t="shared" si="43"/>
        <v>0</v>
      </c>
      <c r="O208" s="466"/>
      <c r="P208" s="436"/>
      <c r="Q208" s="451"/>
      <c r="R208" s="451"/>
      <c r="S208" s="451"/>
      <c r="T208" s="451"/>
      <c r="U208" s="451"/>
      <c r="V208" s="451"/>
      <c r="W208" s="451"/>
      <c r="X208" s="451"/>
      <c r="Y208" s="451"/>
      <c r="Z208" s="452"/>
      <c r="AA208" s="462" t="str">
        <f>_xlfn.XLOOKUP(C208,'[9]7月工资'!$C:$C,'[9]7月工资'!$C:$C)</f>
        <v>张建波</v>
      </c>
    </row>
    <row r="209" customFormat="1" customHeight="1" spans="1:27">
      <c r="A209" s="462">
        <f>IF(C209="","",COUNTA($C$3:C209))</f>
        <v>207</v>
      </c>
      <c r="B209" s="462" t="s">
        <v>160</v>
      </c>
      <c r="C209" s="462" t="s">
        <v>286</v>
      </c>
      <c r="D209" s="463" t="s">
        <v>176</v>
      </c>
      <c r="E209" s="463" t="s">
        <v>21</v>
      </c>
      <c r="F209" s="463" t="s">
        <v>211</v>
      </c>
      <c r="G209" s="464" t="str">
        <f ca="1" t="array" ref="G209">IFERROR(LOOKUP(1,0/COUNTIF(INDIRECT({"荣昌工资表科室人员","荣昌工资表研发人员","荣昌工资表销售人员","荣昌工资表一线员工","荣昌工资表小时工","劳务公司工资表小时工","劳务公司工资表同工同酬"}&amp;"!$C:$C"),$C209),{"荣昌工资表科室人员","荣昌工资表研发人员","荣昌工资表销售人员","荣昌工资表一线员工","荣昌工资表小时工","劳务公司工资表小时工","劳务公司工资表同工同酬"}),"")</f>
        <v/>
      </c>
      <c r="H209" s="463">
        <f ca="1" t="shared" si="44"/>
        <v>0</v>
      </c>
      <c r="I209" s="463">
        <f>IFERROR(VLOOKUP($C209,五险!$B:$Z,MATCH("养老(16%)",五险!$B$5:$Z$5,0),0),0)</f>
        <v>0</v>
      </c>
      <c r="J209" s="463">
        <f>IFERROR(VLOOKUP($C209,五险!$B:$Z,MATCH("失业(0.7%)",五险!$B$5:$Z$5,0),0),0)</f>
        <v>0</v>
      </c>
      <c r="K209" s="463">
        <f>IFERROR(VLOOKUP($C209,五险!$B:$Z,MATCH("医疗(8.7%)",五险!$B$5:$Z$5,0),0),0)</f>
        <v>0</v>
      </c>
      <c r="L209" s="463">
        <f>IFERROR(VLOOKUP($C209,五险!$B:$Z,MATCH("工伤(1.2%)",五险!$B$5:$Z$5,0),0),0)</f>
        <v>0</v>
      </c>
      <c r="M209" s="463">
        <f>_xlfn.XLOOKUP($C209,公积金!$B:$B,公积金!$K:$K,0)</f>
        <v>0</v>
      </c>
      <c r="N209" s="462">
        <f ca="1" t="shared" si="43"/>
        <v>0</v>
      </c>
      <c r="O209" s="466"/>
      <c r="P209" s="436"/>
      <c r="Q209" s="451"/>
      <c r="R209" s="451"/>
      <c r="S209" s="451"/>
      <c r="T209" s="451"/>
      <c r="U209" s="451"/>
      <c r="V209" s="451"/>
      <c r="W209" s="451"/>
      <c r="X209" s="451"/>
      <c r="Y209" s="451"/>
      <c r="Z209" s="452"/>
      <c r="AA209" s="462" t="str">
        <f>_xlfn.XLOOKUP(C209,'[9]7月工资'!$C:$C,'[9]7月工资'!$C:$C)</f>
        <v>肖海燕</v>
      </c>
    </row>
    <row r="210" customFormat="1" customHeight="1" spans="1:27">
      <c r="A210" s="462">
        <f>IF(C210="","",COUNTA($C$3:C210))</f>
        <v>208</v>
      </c>
      <c r="B210" s="462" t="s">
        <v>160</v>
      </c>
      <c r="C210" s="462" t="s">
        <v>287</v>
      </c>
      <c r="D210" s="463" t="s">
        <v>176</v>
      </c>
      <c r="E210" s="463" t="s">
        <v>21</v>
      </c>
      <c r="F210" s="463" t="s">
        <v>211</v>
      </c>
      <c r="G210" s="464" t="str">
        <f ca="1" t="array" ref="G210">IFERROR(LOOKUP(1,0/COUNTIF(INDIRECT({"荣昌工资表科室人员","荣昌工资表研发人员","荣昌工资表销售人员","荣昌工资表一线员工","荣昌工资表小时工","劳务公司工资表小时工","劳务公司工资表同工同酬"}&amp;"!$C:$C"),$C210),{"荣昌工资表科室人员","荣昌工资表研发人员","荣昌工资表销售人员","荣昌工资表一线员工","荣昌工资表小时工","劳务公司工资表小时工","劳务公司工资表同工同酬"}),"")</f>
        <v/>
      </c>
      <c r="H210" s="463">
        <f ca="1" t="shared" si="44"/>
        <v>0</v>
      </c>
      <c r="I210" s="463">
        <f>IFERROR(VLOOKUP($C210,五险!$B:$Z,MATCH("养老(16%)",五险!$B$5:$Z$5,0),0),0)</f>
        <v>0</v>
      </c>
      <c r="J210" s="463">
        <f>IFERROR(VLOOKUP($C210,五险!$B:$Z,MATCH("失业(0.7%)",五险!$B$5:$Z$5,0),0),0)</f>
        <v>0</v>
      </c>
      <c r="K210" s="463">
        <f>IFERROR(VLOOKUP($C210,五险!$B:$Z,MATCH("医疗(8.7%)",五险!$B$5:$Z$5,0),0),0)</f>
        <v>0</v>
      </c>
      <c r="L210" s="463">
        <f>IFERROR(VLOOKUP($C210,五险!$B:$Z,MATCH("工伤(1.2%)",五险!$B$5:$Z$5,0),0),0)</f>
        <v>0</v>
      </c>
      <c r="M210" s="463">
        <f>_xlfn.XLOOKUP($C210,公积金!$B:$B,公积金!$K:$K,0)</f>
        <v>0</v>
      </c>
      <c r="N210" s="462">
        <f ca="1" t="shared" si="43"/>
        <v>0</v>
      </c>
      <c r="O210" s="466"/>
      <c r="P210" s="436"/>
      <c r="Q210" s="451"/>
      <c r="R210" s="451"/>
      <c r="S210" s="451"/>
      <c r="T210" s="451"/>
      <c r="U210" s="451"/>
      <c r="V210" s="451"/>
      <c r="W210" s="451"/>
      <c r="X210" s="451"/>
      <c r="Y210" s="451"/>
      <c r="Z210" s="452"/>
      <c r="AA210" s="462" t="str">
        <f>_xlfn.XLOOKUP(C210,'[9]7月工资'!$C:$C,'[9]7月工资'!$C:$C)</f>
        <v>邹联忠</v>
      </c>
    </row>
    <row r="211" customFormat="1" customHeight="1" spans="1:27">
      <c r="A211" s="462">
        <f>IF(C211="","",COUNTA($C$3:C211))</f>
        <v>209</v>
      </c>
      <c r="B211" s="462" t="s">
        <v>160</v>
      </c>
      <c r="C211" s="462" t="s">
        <v>288</v>
      </c>
      <c r="D211" s="463" t="s">
        <v>176</v>
      </c>
      <c r="E211" s="463" t="s">
        <v>21</v>
      </c>
      <c r="F211" s="463" t="s">
        <v>211</v>
      </c>
      <c r="G211" s="464" t="str">
        <f ca="1" t="array" ref="G211">IFERROR(LOOKUP(1,0/COUNTIF(INDIRECT({"荣昌工资表科室人员","荣昌工资表研发人员","荣昌工资表销售人员","荣昌工资表一线员工","荣昌工资表小时工","劳务公司工资表小时工","劳务公司工资表同工同酬"}&amp;"!$C:$C"),$C211),{"荣昌工资表科室人员","荣昌工资表研发人员","荣昌工资表销售人员","荣昌工资表一线员工","荣昌工资表小时工","劳务公司工资表小时工","劳务公司工资表同工同酬"}),"")</f>
        <v/>
      </c>
      <c r="H211" s="463">
        <f ca="1" t="shared" si="44"/>
        <v>0</v>
      </c>
      <c r="I211" s="463">
        <f>IFERROR(VLOOKUP($C211,五险!$B:$Z,MATCH("养老(16%)",五险!$B$5:$Z$5,0),0),0)</f>
        <v>0</v>
      </c>
      <c r="J211" s="463">
        <f>IFERROR(VLOOKUP($C211,五险!$B:$Z,MATCH("失业(0.7%)",五险!$B$5:$Z$5,0),0),0)</f>
        <v>0</v>
      </c>
      <c r="K211" s="463">
        <f>IFERROR(VLOOKUP($C211,五险!$B:$Z,MATCH("医疗(8.7%)",五险!$B$5:$Z$5,0),0),0)</f>
        <v>0</v>
      </c>
      <c r="L211" s="463">
        <f>IFERROR(VLOOKUP($C211,五险!$B:$Z,MATCH("工伤(1.2%)",五险!$B$5:$Z$5,0),0),0)</f>
        <v>0</v>
      </c>
      <c r="M211" s="463">
        <f>_xlfn.XLOOKUP($C211,公积金!$B:$B,公积金!$K:$K,0)</f>
        <v>0</v>
      </c>
      <c r="N211" s="462">
        <f ca="1" t="shared" si="43"/>
        <v>0</v>
      </c>
      <c r="O211" s="466"/>
      <c r="P211" s="436"/>
      <c r="Q211" s="451"/>
      <c r="R211" s="451"/>
      <c r="S211" s="451"/>
      <c r="T211" s="451"/>
      <c r="U211" s="451"/>
      <c r="V211" s="451"/>
      <c r="W211" s="451"/>
      <c r="X211" s="451"/>
      <c r="Y211" s="451"/>
      <c r="Z211" s="452"/>
      <c r="AA211" s="462" t="str">
        <f>_xlfn.XLOOKUP(C211,'[9]7月工资'!$C:$C,'[9]7月工资'!$C:$C)</f>
        <v>朱新良</v>
      </c>
    </row>
    <row r="212" customFormat="1" customHeight="1" spans="1:27">
      <c r="A212" s="462">
        <f>IF(C212="","",COUNTA($C$3:C212))</f>
        <v>210</v>
      </c>
      <c r="B212" s="462" t="s">
        <v>160</v>
      </c>
      <c r="C212" s="462" t="s">
        <v>289</v>
      </c>
      <c r="D212" s="463" t="s">
        <v>176</v>
      </c>
      <c r="E212" s="463" t="s">
        <v>21</v>
      </c>
      <c r="F212" s="463" t="s">
        <v>211</v>
      </c>
      <c r="G212" s="464" t="str">
        <f ca="1" t="array" ref="G212">IFERROR(LOOKUP(1,0/COUNTIF(INDIRECT({"荣昌工资表科室人员","荣昌工资表研发人员","荣昌工资表销售人员","荣昌工资表一线员工","荣昌工资表小时工","劳务公司工资表小时工","劳务公司工资表同工同酬"}&amp;"!$C:$C"),$C212)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12" s="463">
        <f ca="1" t="shared" si="44"/>
        <v>6304.98</v>
      </c>
      <c r="I212" s="463">
        <f>IFERROR(VLOOKUP($C212,五险!$B:$Z,MATCH("养老(16%)",五险!$B$5:$Z$5,0),0),0)</f>
        <v>689.3</v>
      </c>
      <c r="J212" s="463">
        <f>IFERROR(VLOOKUP($C212,五险!$B:$Z,MATCH("失业(0.7%)",五险!$B$5:$Z$5,0),0),0)</f>
        <v>30.16</v>
      </c>
      <c r="K212" s="463">
        <f>IFERROR(VLOOKUP($C212,五险!$B:$Z,MATCH("医疗(8.7%)",五险!$B$5:$Z$5,0),0),0)</f>
        <v>374.8</v>
      </c>
      <c r="L212" s="463">
        <f>IFERROR(VLOOKUP($C212,五险!$B:$Z,MATCH("工伤(1.2%)",五险!$B$5:$Z$5,0),0),0)</f>
        <v>51.7</v>
      </c>
      <c r="M212" s="463">
        <f>_xlfn.XLOOKUP($C212,公积金!$B:$B,公积金!$K:$K,0)</f>
        <v>0</v>
      </c>
      <c r="N212" s="462">
        <f ca="1" t="shared" si="43"/>
        <v>7450.94</v>
      </c>
      <c r="O212" s="466"/>
      <c r="P212" s="436"/>
      <c r="Q212" s="451"/>
      <c r="R212" s="451"/>
      <c r="S212" s="451"/>
      <c r="T212" s="451"/>
      <c r="U212" s="451"/>
      <c r="V212" s="451"/>
      <c r="W212" s="451"/>
      <c r="X212" s="451"/>
      <c r="Y212" s="451"/>
      <c r="Z212" s="452"/>
      <c r="AA212" s="462" t="e">
        <f>_xlfn.XLOOKUP(C212,'[9]7月工资'!$C:$C,'[9]7月工资'!$C:$C)</f>
        <v>#N/A</v>
      </c>
    </row>
    <row r="213" customFormat="1" customHeight="1" spans="1:27">
      <c r="A213" s="462">
        <f>IF(C213="","",COUNTA($C$3:C213))</f>
        <v>211</v>
      </c>
      <c r="B213" s="462" t="s">
        <v>160</v>
      </c>
      <c r="C213" s="462" t="s">
        <v>290</v>
      </c>
      <c r="D213" s="463" t="s">
        <v>176</v>
      </c>
      <c r="E213" s="463" t="s">
        <v>21</v>
      </c>
      <c r="F213" s="463" t="s">
        <v>291</v>
      </c>
      <c r="G213" s="464" t="str">
        <f ca="1" t="array" ref="G213">IFERROR(LOOKUP(1,0/COUNTIF(INDIRECT({"荣昌工资表科室人员","荣昌工资表研发人员","荣昌工资表销售人员","荣昌工资表一线员工","荣昌工资表小时工","劳务公司工资表小时工","劳务公司工资表同工同酬"}&amp;"!$C:$C"),$C213),{"荣昌工资表科室人员","荣昌工资表研发人员","荣昌工资表销售人员","荣昌工资表一线员工","荣昌工资表小时工","劳务公司工资表小时工","劳务公司工资表同工同酬"}),"")</f>
        <v>劳务公司工资表同工同酬</v>
      </c>
      <c r="H213" s="463">
        <f ca="1" t="shared" si="44"/>
        <v>6017.5</v>
      </c>
      <c r="I213" s="463">
        <f>IFERROR(VLOOKUP($C213,五险!$B:$Z,MATCH("养老(16%)",五险!$B$5:$Z$5,0),0),0)</f>
        <v>689.28</v>
      </c>
      <c r="J213" s="463">
        <f>IFERROR(VLOOKUP($C213,五险!$B:$Z,MATCH("失业(0.7%)",五险!$B$5:$Z$5,0),0),0)</f>
        <v>30.16</v>
      </c>
      <c r="K213" s="463">
        <f>IFERROR(VLOOKUP($C213,五险!$B:$Z,MATCH("医疗(8.7%)",五险!$B$5:$Z$5,0),0),0)</f>
        <v>374.8</v>
      </c>
      <c r="L213" s="463">
        <f>IFERROR(VLOOKUP($C213,五险!$B:$Z,MATCH("工伤(1.2%)",五险!$B$5:$Z$5,0),0),0)</f>
        <v>72.37</v>
      </c>
      <c r="M213" s="463">
        <f>_xlfn.XLOOKUP($C213,公积金!$B:$B,公积金!$K:$K,0)</f>
        <v>0</v>
      </c>
      <c r="N213" s="462">
        <f ca="1" t="shared" si="43"/>
        <v>7184.11</v>
      </c>
      <c r="O213" s="466"/>
      <c r="P213" s="436"/>
      <c r="Q213" s="451"/>
      <c r="R213" s="451"/>
      <c r="S213" s="451"/>
      <c r="T213" s="451"/>
      <c r="U213" s="451"/>
      <c r="V213" s="451"/>
      <c r="W213" s="451"/>
      <c r="X213" s="451"/>
      <c r="Y213" s="451"/>
      <c r="Z213" s="452"/>
      <c r="AA213" s="462" t="str">
        <f>_xlfn.XLOOKUP(C213,'[9]7月工资'!$C:$C,'[9]7月工资'!$C:$C)</f>
        <v>刘季香</v>
      </c>
    </row>
    <row r="214" customFormat="1" customHeight="1" spans="1:27">
      <c r="A214" s="462"/>
      <c r="B214" s="462"/>
      <c r="C214" s="462"/>
      <c r="D214" s="463"/>
      <c r="E214" s="463"/>
      <c r="F214" s="463"/>
      <c r="G214" s="464"/>
      <c r="H214" s="463"/>
      <c r="I214" s="463"/>
      <c r="J214" s="463"/>
      <c r="K214" s="463"/>
      <c r="L214" s="463"/>
      <c r="M214" s="463"/>
      <c r="N214" s="462"/>
      <c r="O214" s="466"/>
      <c r="P214" s="436"/>
      <c r="Q214" s="451"/>
      <c r="R214" s="451"/>
      <c r="S214" s="451"/>
      <c r="T214" s="451"/>
      <c r="U214" s="451"/>
      <c r="V214" s="451"/>
      <c r="W214" s="451"/>
      <c r="X214" s="451"/>
      <c r="Y214" s="451"/>
      <c r="Z214" s="452"/>
      <c r="AA214" s="32"/>
    </row>
    <row r="215" customFormat="1" customHeight="1" spans="1:27">
      <c r="A215" s="462"/>
      <c r="B215" s="462"/>
      <c r="C215" s="462"/>
      <c r="D215" s="463"/>
      <c r="E215" s="463"/>
      <c r="F215" s="463"/>
      <c r="G215" s="464"/>
      <c r="H215" s="463"/>
      <c r="I215" s="463"/>
      <c r="J215" s="463"/>
      <c r="K215" s="463"/>
      <c r="L215" s="463"/>
      <c r="M215" s="463"/>
      <c r="N215" s="462"/>
      <c r="O215" s="466"/>
      <c r="P215" s="436"/>
      <c r="Q215" s="451"/>
      <c r="R215" s="451"/>
      <c r="S215" s="451"/>
      <c r="T215" s="451"/>
      <c r="U215" s="451"/>
      <c r="V215" s="451"/>
      <c r="W215" s="451"/>
      <c r="X215" s="451"/>
      <c r="Y215" s="451"/>
      <c r="Z215" s="452"/>
      <c r="AA215" s="32"/>
    </row>
    <row r="216" customFormat="1" customHeight="1" spans="1:27">
      <c r="A216" s="462"/>
      <c r="B216" s="462"/>
      <c r="C216" s="462"/>
      <c r="D216" s="463"/>
      <c r="E216" s="463"/>
      <c r="F216" s="463"/>
      <c r="G216" s="464"/>
      <c r="H216" s="463"/>
      <c r="I216" s="463"/>
      <c r="J216" s="463"/>
      <c r="K216" s="463"/>
      <c r="L216" s="463"/>
      <c r="M216" s="463"/>
      <c r="N216" s="462"/>
      <c r="O216" s="466"/>
      <c r="P216" s="436"/>
      <c r="Q216" s="451"/>
      <c r="R216" s="451"/>
      <c r="S216" s="451"/>
      <c r="T216" s="451"/>
      <c r="U216" s="451"/>
      <c r="V216" s="451"/>
      <c r="W216" s="451"/>
      <c r="X216" s="451"/>
      <c r="Y216" s="451"/>
      <c r="Z216" s="452"/>
      <c r="AA216" s="32"/>
    </row>
    <row r="217" customFormat="1" customHeight="1" spans="1:27">
      <c r="A217" s="462"/>
      <c r="B217" s="462"/>
      <c r="C217" s="462"/>
      <c r="D217" s="463"/>
      <c r="E217" s="463"/>
      <c r="F217" s="463"/>
      <c r="G217" s="464"/>
      <c r="H217" s="463"/>
      <c r="I217" s="463"/>
      <c r="J217" s="463"/>
      <c r="K217" s="463"/>
      <c r="L217" s="463"/>
      <c r="M217" s="463"/>
      <c r="N217" s="462">
        <f t="shared" ref="N217:N220" si="45">SUM(H217:M217)</f>
        <v>0</v>
      </c>
      <c r="O217" s="466"/>
      <c r="P217" s="436"/>
      <c r="Q217" s="451"/>
      <c r="R217" s="451"/>
      <c r="S217" s="451"/>
      <c r="T217" s="451"/>
      <c r="U217" s="451"/>
      <c r="V217" s="451"/>
      <c r="W217" s="451"/>
      <c r="X217" s="451"/>
      <c r="Y217" s="451"/>
      <c r="Z217" s="452"/>
      <c r="AA217" s="32"/>
    </row>
    <row r="218" customFormat="1" customHeight="1" spans="1:27">
      <c r="A218" s="462" t="str">
        <f>IF(C218="","",COUNTA($C$3:C218))</f>
        <v/>
      </c>
      <c r="B218" s="462"/>
      <c r="C218" s="462"/>
      <c r="D218" s="463"/>
      <c r="E218" s="463"/>
      <c r="F218" s="463">
        <f ca="1">IFERROR(VLOOKUP($C218,INDIRECT($G218&amp;"!C:Z"),MATCH("劳务公司",INDIRECT($G218&amp;"!C3:Z3"),0),0),0)</f>
        <v>0</v>
      </c>
      <c r="G218" s="464" t="str">
        <f ca="1" t="array" ref="G218">IFERROR(LOOKUP(1,0/COUNTIF(INDIRECT({"荣昌工资表科室人员","荣昌工资表研发人员","荣昌工资表销售人员","荣昌工资表一线员工","荣昌工资表小时工","劳务公司工资表小时工","劳务公司工资表同工同酬"}&amp;"!$C:$C"),$C218),{"荣昌工资表科室人员","荣昌工资表研发人员","荣昌工资表销售人员","荣昌工资表一线员工","荣昌工资表小时工","劳务公司工资表小时工","劳务公司工资表同工同酬"}),"")</f>
        <v/>
      </c>
      <c r="H218" s="463">
        <f ca="1">IFERROR(VLOOKUP($C218,INDIRECT($G218&amp;"!C:Z"),MATCH("应发工资",INDIRECT($G218&amp;"!C3:Z3"),0),0),0)</f>
        <v>0</v>
      </c>
      <c r="I218" s="463">
        <f>IFERROR(VLOOKUP($C218,[7]五险!$B:$U,MATCH("养老(16%)",[7]五险!$B$5:$U$5,0),0),0)</f>
        <v>0</v>
      </c>
      <c r="J218" s="463">
        <f>IFERROR(VLOOKUP($C218,[7]五险!$B:$U,MATCH("失业(0.7%)",[7]五险!$B$5:$U$5,0),0),0)</f>
        <v>0</v>
      </c>
      <c r="K218" s="463">
        <f>IFERROR(VLOOKUP($C218,[7]五险!$B:$U,MATCH("医疗(8.7%)",[7]五险!$B$5:$U$5,0),0),0)</f>
        <v>0</v>
      </c>
      <c r="L218" s="463">
        <f>IFERROR(VLOOKUP($C218,[7]五险!$B:$U,MATCH("工伤(1.2%)",[7]五险!$B$5:$U$5,0),0),0)</f>
        <v>0</v>
      </c>
      <c r="M218" s="463">
        <f>_xlfn.XLOOKUP($C218,[7]公积金!$B:$B,[7]公积金!$K:$K,0)</f>
        <v>0</v>
      </c>
      <c r="N218" s="462">
        <f ca="1" t="shared" si="45"/>
        <v>0</v>
      </c>
      <c r="O218" s="466"/>
      <c r="P218" s="436"/>
      <c r="Q218" s="451"/>
      <c r="R218" s="451"/>
      <c r="S218" s="451"/>
      <c r="T218" s="451"/>
      <c r="U218" s="451"/>
      <c r="V218" s="451"/>
      <c r="W218" s="451"/>
      <c r="X218" s="451"/>
      <c r="Y218" s="451"/>
      <c r="Z218" s="452"/>
      <c r="AA218" s="32"/>
    </row>
    <row r="219" customFormat="1" customHeight="1" spans="1:27">
      <c r="A219" s="462" t="str">
        <f>IF(C219="","",COUNTA($C$3:C219))</f>
        <v/>
      </c>
      <c r="B219" s="462"/>
      <c r="C219" s="462"/>
      <c r="D219" s="462"/>
      <c r="E219" s="462"/>
      <c r="F219" s="463">
        <f ca="1">IFERROR(VLOOKUP($C219,INDIRECT($G219&amp;"!C:Z"),MATCH("劳务公司",INDIRECT($G219&amp;"!C3:Z3"),0),0),0)</f>
        <v>0</v>
      </c>
      <c r="G219" s="463"/>
      <c r="H219" s="463">
        <f ca="1">IFERROR(VLOOKUP($C219,INDIRECT($G219&amp;"!C:Z"),MATCH("应发工资",INDIRECT($G219&amp;"!C3:Z3"),0),0),0)</f>
        <v>0</v>
      </c>
      <c r="I219" s="463">
        <f>IFERROR(VLOOKUP($C219,[7]五险!$B:$U,MATCH("养老(16%)",[7]五险!$B$5:$U$5,0),0),0)</f>
        <v>0</v>
      </c>
      <c r="J219" s="463">
        <f>IFERROR(VLOOKUP($C219,[7]五险!$B:$U,MATCH("失业(0.7%)",[7]五险!$B$5:$U$5,0),0),0)</f>
        <v>0</v>
      </c>
      <c r="K219" s="463">
        <f>IFERROR(VLOOKUP($C219,[7]五险!$B:$U,MATCH("医疗(8.7%)",[7]五险!$B$5:$U$5,0),0),0)</f>
        <v>0</v>
      </c>
      <c r="L219" s="463">
        <f>IFERROR(VLOOKUP($C219,[7]五险!$B:$U,MATCH("工伤(1.2%)",[7]五险!$B$5:$U$5,0),0),0)</f>
        <v>0</v>
      </c>
      <c r="M219" s="463">
        <f>_xlfn.XLOOKUP($C219,[7]公积金!$B:$B,[7]公积金!$K:$K,0)</f>
        <v>0</v>
      </c>
      <c r="N219" s="462">
        <f ca="1" t="shared" si="45"/>
        <v>0</v>
      </c>
      <c r="O219" s="466"/>
      <c r="P219" s="436"/>
      <c r="Q219" s="451"/>
      <c r="R219" s="451"/>
      <c r="S219" s="451"/>
      <c r="T219" s="451"/>
      <c r="U219" s="451"/>
      <c r="V219" s="451"/>
      <c r="W219" s="451"/>
      <c r="X219" s="451"/>
      <c r="Y219" s="451"/>
      <c r="Z219" s="452"/>
      <c r="AA219" s="32"/>
    </row>
    <row r="220" customFormat="1" customHeight="1" spans="1:27">
      <c r="A220" s="462">
        <f>IF(C220="","",COUNTA($C$3:C220))</f>
        <v>212</v>
      </c>
      <c r="B220" s="462"/>
      <c r="C220" s="462" t="s">
        <v>292</v>
      </c>
      <c r="D220" s="462"/>
      <c r="E220" s="462"/>
      <c r="F220" s="462"/>
      <c r="G220" s="462"/>
      <c r="H220" s="463" t="e">
        <f>VLOOKUP("合计",五险!B:AA,MATCH("服务费",五险!B5:AA5,0),0)</f>
        <v>#N/A</v>
      </c>
      <c r="I220" s="463"/>
      <c r="J220" s="463"/>
      <c r="K220" s="463"/>
      <c r="L220" s="463"/>
      <c r="M220" s="463"/>
      <c r="N220" s="463" t="e">
        <f t="shared" si="45"/>
        <v>#N/A</v>
      </c>
      <c r="O220" s="466"/>
      <c r="P220" s="436"/>
      <c r="Q220" s="451"/>
      <c r="R220" s="451"/>
      <c r="S220" s="451"/>
      <c r="T220" s="451"/>
      <c r="U220" s="451"/>
      <c r="V220" s="451"/>
      <c r="W220" s="451"/>
      <c r="X220" s="451"/>
      <c r="Y220" s="451"/>
      <c r="Z220" s="452"/>
      <c r="AA220" s="32"/>
    </row>
    <row r="221" customFormat="1" customHeight="1" spans="1:27">
      <c r="A221" s="462">
        <f>IF(C221="","",COUNTA($C$3:C221))</f>
        <v>213</v>
      </c>
      <c r="B221" s="462"/>
      <c r="C221" s="462" t="s">
        <v>14</v>
      </c>
      <c r="D221" s="462"/>
      <c r="E221" s="462"/>
      <c r="F221" s="462"/>
      <c r="G221" s="462"/>
      <c r="H221" s="473" t="e">
        <f ca="1">SUM(H3:H220)</f>
        <v>#N/A</v>
      </c>
      <c r="I221" s="473">
        <f t="shared" ref="H221:M221" si="46">SUM(I3:I220)</f>
        <v>79849.86</v>
      </c>
      <c r="J221" s="473">
        <f t="shared" si="46"/>
        <v>3493.67399999999</v>
      </c>
      <c r="K221" s="473">
        <f t="shared" si="46"/>
        <v>44023.049</v>
      </c>
      <c r="L221" s="473">
        <f t="shared" si="46"/>
        <v>8302.008</v>
      </c>
      <c r="M221" s="473">
        <f t="shared" si="46"/>
        <v>11772</v>
      </c>
      <c r="N221" s="473" t="e">
        <f ca="1">ROUND(SUM(N3:N220),2)</f>
        <v>#N/A</v>
      </c>
      <c r="O221" s="466"/>
      <c r="P221" s="436" t="e">
        <f ca="1">ROUND(N221,2)=ROUND(SUM(H221:M221),2)</f>
        <v>#N/A</v>
      </c>
      <c r="Q221" s="451"/>
      <c r="R221" s="451"/>
      <c r="S221" s="451"/>
      <c r="T221" s="451"/>
      <c r="U221" s="451"/>
      <c r="V221" s="451"/>
      <c r="W221" s="451"/>
      <c r="X221" s="451"/>
      <c r="Y221" s="451"/>
      <c r="Z221" s="452"/>
      <c r="AA221" s="32"/>
    </row>
    <row r="222" customFormat="1" customHeight="1" spans="1:27">
      <c r="A222" s="462">
        <f>IF(C222="","",COUNTA($C$3:C222))</f>
        <v>214</v>
      </c>
      <c r="B222" s="462"/>
      <c r="C222" s="462" t="s">
        <v>14</v>
      </c>
      <c r="D222" s="462" t="s">
        <v>293</v>
      </c>
      <c r="E222" s="462"/>
      <c r="F222" s="462"/>
      <c r="G222" s="463" t="s">
        <v>294</v>
      </c>
      <c r="H222" s="463">
        <f ca="1" t="shared" ref="H222:H228" si="47">IFERROR(VLOOKUP(C222,INDIRECT(G222&amp;"!C$4:Z$500"),MATCH("应发工资",INDIRECT(G222&amp;"!C3:Z3"),0),0),0)</f>
        <v>121227.47</v>
      </c>
      <c r="I222" s="463">
        <f>IFERROR(VLOOKUP($C222,五险!$B:$Z,MATCH("养老(16%)",五险!$B$5:$Z$5,0),0),0)</f>
        <v>0</v>
      </c>
      <c r="J222" s="463">
        <f>IFERROR(VLOOKUP($C222,五险!$B:$Z,MATCH("失业(0.7%)",五险!$B$5:$Z$5,0),0),0)</f>
        <v>0</v>
      </c>
      <c r="K222" s="463">
        <f>IFERROR(VLOOKUP($C222,五险!$B:$Z,MATCH("医疗(8.7%)",五险!$B$5:$Z$5,0),0),0)</f>
        <v>0</v>
      </c>
      <c r="L222" s="463">
        <f>IFERROR(VLOOKUP($C222,五险!$B:$Z,MATCH("工伤(1.2%)",五险!$B$5:$Z$5,0),0),0)</f>
        <v>0</v>
      </c>
      <c r="M222" s="463">
        <f>_xlfn.XLOOKUP($C222,公积金!$B:$B,公积金!$K:$K,0)</f>
        <v>0</v>
      </c>
      <c r="N222" s="463">
        <f ca="1" t="shared" ref="N222:N228" si="48">ROUND(SUM(H222:M222),2)</f>
        <v>121227.47</v>
      </c>
      <c r="O222" s="466"/>
      <c r="P222" s="438" t="e">
        <f ca="1">N221-N220</f>
        <v>#N/A</v>
      </c>
      <c r="Q222" s="451"/>
      <c r="R222" s="451"/>
      <c r="S222" s="451"/>
      <c r="T222" s="451"/>
      <c r="U222" s="451"/>
      <c r="V222" s="451"/>
      <c r="W222" s="451"/>
      <c r="X222" s="451"/>
      <c r="Y222" s="451"/>
      <c r="Z222" s="452"/>
      <c r="AA222" s="32"/>
    </row>
    <row r="223" customFormat="1" customHeight="1" spans="1:27">
      <c r="A223" s="462">
        <f>IF(C223="","",COUNTA($C$3:C223))</f>
        <v>215</v>
      </c>
      <c r="B223" s="462"/>
      <c r="C223" s="462" t="s">
        <v>14</v>
      </c>
      <c r="D223" s="462" t="s">
        <v>295</v>
      </c>
      <c r="E223" s="462"/>
      <c r="F223" s="462"/>
      <c r="G223" s="463" t="s">
        <v>296</v>
      </c>
      <c r="H223" s="463">
        <f ca="1" t="shared" si="47"/>
        <v>0</v>
      </c>
      <c r="I223" s="463"/>
      <c r="J223" s="463"/>
      <c r="K223" s="463"/>
      <c r="L223" s="463"/>
      <c r="M223" s="463"/>
      <c r="N223" s="463">
        <f ca="1" t="shared" si="48"/>
        <v>0</v>
      </c>
      <c r="O223" s="466"/>
      <c r="P223" s="436"/>
      <c r="Q223" s="451"/>
      <c r="R223" s="451"/>
      <c r="S223" s="451"/>
      <c r="T223" s="451"/>
      <c r="U223" s="451"/>
      <c r="V223" s="451"/>
      <c r="W223" s="451"/>
      <c r="X223" s="451"/>
      <c r="Y223" s="451"/>
      <c r="Z223" s="452"/>
      <c r="AA223" s="32"/>
    </row>
    <row r="224" customFormat="1" customHeight="1" spans="1:27">
      <c r="A224" s="462">
        <f>IF(C224="","",COUNTA($C$3:C224))</f>
        <v>216</v>
      </c>
      <c r="B224" s="462"/>
      <c r="C224" s="462" t="s">
        <v>14</v>
      </c>
      <c r="D224" s="462" t="s">
        <v>297</v>
      </c>
      <c r="E224" s="462"/>
      <c r="F224" s="462"/>
      <c r="G224" s="463" t="s">
        <v>298</v>
      </c>
      <c r="H224" s="463">
        <f ca="1" t="shared" si="47"/>
        <v>277827.76</v>
      </c>
      <c r="I224" s="463"/>
      <c r="J224" s="463"/>
      <c r="K224" s="463"/>
      <c r="L224" s="463"/>
      <c r="M224" s="463"/>
      <c r="N224" s="463">
        <f ca="1" t="shared" si="48"/>
        <v>277827.76</v>
      </c>
      <c r="O224" s="466"/>
      <c r="P224" s="438" t="e">
        <f ca="1">H221-H220</f>
        <v>#N/A</v>
      </c>
      <c r="Q224" s="451"/>
      <c r="R224" s="451"/>
      <c r="S224" s="451"/>
      <c r="T224" s="451"/>
      <c r="U224" s="451"/>
      <c r="V224" s="451"/>
      <c r="W224" s="451"/>
      <c r="X224" s="451"/>
      <c r="Y224" s="451"/>
      <c r="Z224" s="452"/>
      <c r="AA224" s="32"/>
    </row>
    <row r="225" customFormat="1" customHeight="1" spans="1:27">
      <c r="A225" s="462">
        <f>IF(C225="","",COUNTA($C$3:C225))</f>
        <v>217</v>
      </c>
      <c r="B225" s="462"/>
      <c r="C225" s="462" t="s">
        <v>14</v>
      </c>
      <c r="D225" s="462" t="s">
        <v>299</v>
      </c>
      <c r="E225" s="462"/>
      <c r="F225" s="462"/>
      <c r="G225" s="463" t="s">
        <v>300</v>
      </c>
      <c r="H225" s="463">
        <f ca="1" t="shared" si="47"/>
        <v>51586.08</v>
      </c>
      <c r="I225" s="463"/>
      <c r="J225" s="463"/>
      <c r="K225" s="463"/>
      <c r="L225" s="463"/>
      <c r="M225" s="463"/>
      <c r="N225" s="463">
        <f ca="1" t="shared" si="48"/>
        <v>51586.08</v>
      </c>
      <c r="O225" s="466"/>
      <c r="P225" s="436"/>
      <c r="Q225" s="451"/>
      <c r="R225" s="451"/>
      <c r="S225" s="451"/>
      <c r="T225" s="451"/>
      <c r="U225" s="451"/>
      <c r="V225" s="451"/>
      <c r="W225" s="451"/>
      <c r="X225" s="451"/>
      <c r="Y225" s="451"/>
      <c r="Z225" s="452"/>
      <c r="AA225" s="32"/>
    </row>
    <row r="226" customFormat="1" customHeight="1" spans="1:27">
      <c r="A226" s="462">
        <f>IF(C226="","",COUNTA($C$3:C226))</f>
        <v>218</v>
      </c>
      <c r="B226" s="462"/>
      <c r="C226" s="462" t="s">
        <v>14</v>
      </c>
      <c r="D226" s="462" t="s">
        <v>301</v>
      </c>
      <c r="E226" s="462"/>
      <c r="F226" s="462"/>
      <c r="G226" s="463" t="s">
        <v>302</v>
      </c>
      <c r="H226" s="463">
        <f ca="1" t="shared" si="47"/>
        <v>0</v>
      </c>
      <c r="I226" s="463"/>
      <c r="J226" s="463"/>
      <c r="K226" s="463"/>
      <c r="L226" s="463"/>
      <c r="M226" s="463"/>
      <c r="N226" s="463">
        <f ca="1" t="shared" si="48"/>
        <v>0</v>
      </c>
      <c r="O226" s="466"/>
      <c r="P226" s="436"/>
      <c r="Q226" s="451"/>
      <c r="R226" s="451"/>
      <c r="S226" s="451"/>
      <c r="T226" s="451"/>
      <c r="U226" s="451"/>
      <c r="V226" s="451"/>
      <c r="W226" s="451"/>
      <c r="X226" s="451"/>
      <c r="Y226" s="451"/>
      <c r="Z226" s="452"/>
      <c r="AA226" s="32"/>
    </row>
    <row r="227" customFormat="1" customHeight="1" spans="1:27">
      <c r="A227" s="462">
        <f>IF(C227="","",COUNTA($C$3:C227))</f>
        <v>219</v>
      </c>
      <c r="B227" s="462"/>
      <c r="C227" s="462" t="s">
        <v>14</v>
      </c>
      <c r="D227" s="462" t="s">
        <v>160</v>
      </c>
      <c r="E227" s="462"/>
      <c r="F227" s="462"/>
      <c r="G227" s="463" t="s">
        <v>303</v>
      </c>
      <c r="H227" s="463">
        <f ca="1" t="shared" si="47"/>
        <v>322401.83</v>
      </c>
      <c r="I227" s="463"/>
      <c r="J227" s="463"/>
      <c r="K227" s="463"/>
      <c r="L227" s="463"/>
      <c r="M227" s="463"/>
      <c r="N227" s="463">
        <f ca="1" t="shared" si="48"/>
        <v>322401.83</v>
      </c>
      <c r="O227" s="466"/>
      <c r="P227" s="436"/>
      <c r="Q227" s="451"/>
      <c r="R227" s="451"/>
      <c r="S227" s="451"/>
      <c r="T227" s="451"/>
      <c r="U227" s="451"/>
      <c r="V227" s="451"/>
      <c r="W227" s="451"/>
      <c r="X227" s="451"/>
      <c r="Y227" s="451"/>
      <c r="Z227" s="452"/>
      <c r="AA227" s="32"/>
    </row>
    <row r="228" customFormat="1" customHeight="1" spans="1:27">
      <c r="A228" s="462">
        <f>IF(C228="","",COUNTA($C$3:C228))</f>
        <v>220</v>
      </c>
      <c r="B228" s="462"/>
      <c r="C228" s="462" t="s">
        <v>14</v>
      </c>
      <c r="D228" s="462" t="s">
        <v>304</v>
      </c>
      <c r="E228" s="462"/>
      <c r="F228" s="462"/>
      <c r="G228" s="463" t="s">
        <v>305</v>
      </c>
      <c r="H228" s="463">
        <f ca="1" t="shared" si="47"/>
        <v>0</v>
      </c>
      <c r="I228" s="463"/>
      <c r="J228" s="463"/>
      <c r="K228" s="463"/>
      <c r="L228" s="463"/>
      <c r="M228" s="463"/>
      <c r="N228" s="463">
        <f ca="1" t="shared" si="48"/>
        <v>0</v>
      </c>
      <c r="O228" s="466"/>
      <c r="P228" s="436"/>
      <c r="Q228" s="451"/>
      <c r="R228" s="451"/>
      <c r="S228" s="451"/>
      <c r="T228" s="451"/>
      <c r="U228" s="451"/>
      <c r="V228" s="451"/>
      <c r="W228" s="451"/>
      <c r="X228" s="451"/>
      <c r="Y228" s="451"/>
      <c r="Z228" s="452"/>
      <c r="AA228" s="32"/>
    </row>
    <row r="229" customFormat="1" customHeight="1" spans="1:27">
      <c r="A229" s="462" t="str">
        <f>IF(C229="","",COUNTA($C$3:C229))</f>
        <v/>
      </c>
      <c r="B229" s="462"/>
      <c r="C229" s="462"/>
      <c r="D229" s="462"/>
      <c r="E229" s="462"/>
      <c r="F229" s="462"/>
      <c r="G229" s="463"/>
      <c r="H229" s="463" t="e">
        <f ca="1">IF($H$221-$H$220=SUM($H$222:$H$228),TRUE,$H$221-$H$220-SUM($H$222:$H$228))</f>
        <v>#N/A</v>
      </c>
      <c r="I229" s="463">
        <f t="shared" ref="I229:M229" si="49">I221-I222</f>
        <v>79849.86</v>
      </c>
      <c r="J229" s="463">
        <f t="shared" si="49"/>
        <v>3493.67399999999</v>
      </c>
      <c r="K229" s="463">
        <f t="shared" si="49"/>
        <v>44023.049</v>
      </c>
      <c r="L229" s="463">
        <f t="shared" si="49"/>
        <v>8302.008</v>
      </c>
      <c r="M229" s="463">
        <f t="shared" si="49"/>
        <v>11772</v>
      </c>
      <c r="N229" s="463" t="e">
        <f ca="1">IF(N221-N220=SUM(N222:N228),TRUE,N221-N220-SUM(N222:N228))</f>
        <v>#N/A</v>
      </c>
      <c r="O229" s="466"/>
      <c r="P229" s="436"/>
      <c r="Q229" s="451"/>
      <c r="R229" s="451"/>
      <c r="S229" s="451"/>
      <c r="T229" s="451"/>
      <c r="U229" s="451"/>
      <c r="V229" s="451"/>
      <c r="W229" s="451"/>
      <c r="X229" s="451"/>
      <c r="Y229" s="451"/>
      <c r="Z229" s="452"/>
      <c r="AA229" s="32"/>
    </row>
    <row r="230" customFormat="1" customHeight="1" spans="6:27">
      <c r="F230" s="449"/>
      <c r="G230" s="450"/>
      <c r="H230" s="449"/>
      <c r="I230" s="449"/>
      <c r="J230" s="449"/>
      <c r="K230" s="449"/>
      <c r="L230" s="449"/>
      <c r="M230" s="449"/>
      <c r="N230" s="449"/>
      <c r="O230" s="466"/>
      <c r="P230" s="436"/>
      <c r="Q230" s="451"/>
      <c r="R230" s="451"/>
      <c r="S230" s="451"/>
      <c r="T230" s="451"/>
      <c r="U230" s="451"/>
      <c r="V230" s="451"/>
      <c r="W230" s="451"/>
      <c r="X230" s="451"/>
      <c r="Y230" s="451"/>
      <c r="Z230" s="452"/>
      <c r="AA230" s="32"/>
    </row>
    <row r="231" customFormat="1" customHeight="1" spans="6:27">
      <c r="F231" s="449"/>
      <c r="G231" s="450"/>
      <c r="H231" s="473" t="e">
        <f ca="1">H221-H220</f>
        <v>#N/A</v>
      </c>
      <c r="I231" s="449"/>
      <c r="J231" s="449"/>
      <c r="K231" s="449"/>
      <c r="L231" s="449"/>
      <c r="M231" s="449"/>
      <c r="N231" s="449"/>
      <c r="O231" s="466"/>
      <c r="P231" s="436"/>
      <c r="Q231" s="451"/>
      <c r="R231" s="451"/>
      <c r="S231" s="451"/>
      <c r="T231" s="451"/>
      <c r="U231" s="451"/>
      <c r="V231" s="451"/>
      <c r="W231" s="451"/>
      <c r="X231" s="451"/>
      <c r="Y231" s="451"/>
      <c r="Z231" s="452"/>
      <c r="AA231" s="32"/>
    </row>
    <row r="232" customFormat="1" customHeight="1" spans="3:27">
      <c r="C232" s="462"/>
      <c r="F232" s="449"/>
      <c r="G232" s="450"/>
      <c r="H232" s="449"/>
      <c r="I232" s="449"/>
      <c r="J232" s="449"/>
      <c r="K232" s="449"/>
      <c r="L232" s="449"/>
      <c r="M232" s="449"/>
      <c r="N232" s="449"/>
      <c r="O232" s="466"/>
      <c r="P232" s="436"/>
      <c r="Q232" s="451"/>
      <c r="R232" s="451"/>
      <c r="S232" s="451"/>
      <c r="T232" s="451"/>
      <c r="U232" s="451"/>
      <c r="V232" s="451"/>
      <c r="W232" s="451"/>
      <c r="X232" s="451"/>
      <c r="Y232" s="451"/>
      <c r="Z232" s="452"/>
      <c r="AA232" s="32"/>
    </row>
    <row r="233" customFormat="1" customHeight="1" spans="3:27">
      <c r="C233" s="462"/>
      <c r="F233" s="449"/>
      <c r="G233" s="450"/>
      <c r="H233" s="449"/>
      <c r="I233" s="449"/>
      <c r="J233" s="449"/>
      <c r="K233" s="449"/>
      <c r="L233" s="449"/>
      <c r="M233" s="449"/>
      <c r="N233" s="449"/>
      <c r="O233" s="466"/>
      <c r="P233" s="436"/>
      <c r="Q233" s="451"/>
      <c r="R233" s="451"/>
      <c r="S233" s="451"/>
      <c r="T233" s="451"/>
      <c r="U233" s="451"/>
      <c r="V233" s="451"/>
      <c r="W233" s="451"/>
      <c r="X233" s="451"/>
      <c r="Y233" s="451"/>
      <c r="Z233" s="452"/>
      <c r="AA233" s="32"/>
    </row>
    <row r="234" customFormat="1" customHeight="1" spans="3:27">
      <c r="C234" s="462"/>
      <c r="F234" s="449"/>
      <c r="G234" s="450"/>
      <c r="H234" s="449"/>
      <c r="I234" s="449"/>
      <c r="J234" s="449"/>
      <c r="K234" s="449"/>
      <c r="L234" s="449"/>
      <c r="M234" s="449"/>
      <c r="N234" s="449"/>
      <c r="O234" s="466"/>
      <c r="P234" s="436"/>
      <c r="Q234" s="451"/>
      <c r="R234" s="451"/>
      <c r="S234" s="451"/>
      <c r="T234" s="451"/>
      <c r="U234" s="451"/>
      <c r="V234" s="451"/>
      <c r="W234" s="451"/>
      <c r="X234" s="451"/>
      <c r="Y234" s="451"/>
      <c r="Z234" s="452"/>
      <c r="AA234" s="32"/>
    </row>
    <row r="235" customFormat="1" customHeight="1" spans="6:27">
      <c r="F235" s="449"/>
      <c r="G235" s="450"/>
      <c r="H235" s="449"/>
      <c r="I235" s="449"/>
      <c r="J235" s="449"/>
      <c r="K235" s="449"/>
      <c r="L235" s="449"/>
      <c r="M235" s="449"/>
      <c r="N235" s="449"/>
      <c r="O235" s="466"/>
      <c r="P235" s="436"/>
      <c r="Q235" s="451"/>
      <c r="R235" s="451"/>
      <c r="S235" s="451"/>
      <c r="T235" s="451"/>
      <c r="U235" s="451"/>
      <c r="V235" s="451"/>
      <c r="W235" s="451"/>
      <c r="X235" s="451"/>
      <c r="Y235" s="451"/>
      <c r="Z235" s="452"/>
      <c r="AA235" s="32"/>
    </row>
    <row r="236" customFormat="1" customHeight="1" spans="6:27">
      <c r="F236" s="449"/>
      <c r="G236" s="450"/>
      <c r="H236" s="449"/>
      <c r="I236" s="449"/>
      <c r="J236" s="449"/>
      <c r="K236" s="449"/>
      <c r="L236" s="449"/>
      <c r="M236" s="449"/>
      <c r="N236" s="449"/>
      <c r="O236" s="466"/>
      <c r="P236" s="436"/>
      <c r="Q236" s="451"/>
      <c r="R236" s="451"/>
      <c r="S236" s="451"/>
      <c r="T236" s="451"/>
      <c r="U236" s="451"/>
      <c r="V236" s="451"/>
      <c r="W236" s="451"/>
      <c r="X236" s="451"/>
      <c r="Y236" s="451"/>
      <c r="Z236" s="452"/>
      <c r="AA236" s="32"/>
    </row>
    <row r="237" customFormat="1" customHeight="1" spans="6:27">
      <c r="F237" s="449"/>
      <c r="G237" s="450"/>
      <c r="H237" s="449"/>
      <c r="I237" s="449"/>
      <c r="J237" s="449"/>
      <c r="K237" s="449"/>
      <c r="L237" s="449"/>
      <c r="M237" s="449"/>
      <c r="N237" s="449"/>
      <c r="O237" s="466"/>
      <c r="P237" s="436"/>
      <c r="Q237" s="451"/>
      <c r="R237" s="451"/>
      <c r="S237" s="451"/>
      <c r="T237" s="451"/>
      <c r="U237" s="451"/>
      <c r="V237" s="451"/>
      <c r="W237" s="451"/>
      <c r="X237" s="451"/>
      <c r="Y237" s="451"/>
      <c r="Z237" s="452"/>
      <c r="AA237" s="32"/>
    </row>
    <row r="238" customFormat="1" customHeight="1" spans="6:27">
      <c r="F238" s="449"/>
      <c r="G238" s="450"/>
      <c r="H238" s="449"/>
      <c r="I238" s="449"/>
      <c r="J238" s="449"/>
      <c r="K238" s="449"/>
      <c r="L238" s="449"/>
      <c r="M238" s="449"/>
      <c r="N238" s="449"/>
      <c r="O238" s="466"/>
      <c r="P238" s="436"/>
      <c r="Q238" s="451"/>
      <c r="R238" s="451"/>
      <c r="S238" s="451"/>
      <c r="T238" s="451"/>
      <c r="U238" s="451"/>
      <c r="V238" s="451"/>
      <c r="W238" s="451"/>
      <c r="X238" s="451"/>
      <c r="Y238" s="451"/>
      <c r="Z238" s="452"/>
      <c r="AA238" s="32"/>
    </row>
    <row r="239" customFormat="1" customHeight="1" spans="6:27">
      <c r="F239" s="449"/>
      <c r="G239" s="450"/>
      <c r="H239" s="449"/>
      <c r="I239" s="449"/>
      <c r="J239" s="449"/>
      <c r="K239" s="449"/>
      <c r="L239" s="449"/>
      <c r="M239" s="449"/>
      <c r="N239" s="449"/>
      <c r="O239" s="466"/>
      <c r="P239" s="436"/>
      <c r="Q239" s="451"/>
      <c r="R239" s="451"/>
      <c r="S239" s="451"/>
      <c r="T239" s="451"/>
      <c r="U239" s="451"/>
      <c r="V239" s="451"/>
      <c r="W239" s="451"/>
      <c r="X239" s="451"/>
      <c r="Y239" s="451"/>
      <c r="Z239" s="452"/>
      <c r="AA239" s="32"/>
    </row>
    <row r="240" customFormat="1" customHeight="1" spans="6:27">
      <c r="F240" s="449"/>
      <c r="G240" s="450"/>
      <c r="H240" s="449"/>
      <c r="I240" s="449"/>
      <c r="J240" s="449"/>
      <c r="K240" s="449"/>
      <c r="L240" s="449"/>
      <c r="M240" s="449"/>
      <c r="N240" s="449"/>
      <c r="O240" s="466"/>
      <c r="P240" s="436"/>
      <c r="Q240" s="451"/>
      <c r="R240" s="451"/>
      <c r="S240" s="451"/>
      <c r="T240" s="451"/>
      <c r="U240" s="451"/>
      <c r="V240" s="451"/>
      <c r="W240" s="451"/>
      <c r="X240" s="451"/>
      <c r="Y240" s="451"/>
      <c r="Z240" s="452"/>
      <c r="AA240" s="32"/>
    </row>
    <row r="241" customFormat="1" customHeight="1" spans="6:27">
      <c r="F241" s="449"/>
      <c r="G241" s="450"/>
      <c r="H241" s="449"/>
      <c r="I241" s="449"/>
      <c r="J241" s="449"/>
      <c r="K241" s="449"/>
      <c r="L241" s="449"/>
      <c r="M241" s="449"/>
      <c r="N241" s="449"/>
      <c r="O241" s="466"/>
      <c r="P241" s="436"/>
      <c r="Q241" s="451"/>
      <c r="R241" s="451"/>
      <c r="S241" s="451"/>
      <c r="T241" s="451"/>
      <c r="U241" s="451"/>
      <c r="V241" s="451"/>
      <c r="W241" s="451"/>
      <c r="X241" s="451"/>
      <c r="Y241" s="451"/>
      <c r="Z241" s="452"/>
      <c r="AA241" s="32"/>
    </row>
    <row r="242" customFormat="1" customHeight="1" spans="6:27">
      <c r="F242" s="449"/>
      <c r="G242" s="450"/>
      <c r="H242" s="449"/>
      <c r="I242" s="449"/>
      <c r="J242" s="449"/>
      <c r="K242" s="449"/>
      <c r="L242" s="449"/>
      <c r="M242" s="449"/>
      <c r="N242" s="449"/>
      <c r="O242" s="466"/>
      <c r="P242" s="436"/>
      <c r="Q242" s="451"/>
      <c r="R242" s="451"/>
      <c r="S242" s="451"/>
      <c r="T242" s="451"/>
      <c r="U242" s="451"/>
      <c r="V242" s="451"/>
      <c r="W242" s="451"/>
      <c r="X242" s="451"/>
      <c r="Y242" s="451"/>
      <c r="Z242" s="452"/>
      <c r="AA242" s="32"/>
    </row>
    <row r="243" customFormat="1" customHeight="1" spans="6:27">
      <c r="F243" s="449"/>
      <c r="G243" s="450"/>
      <c r="H243" s="449"/>
      <c r="I243" s="449"/>
      <c r="J243" s="449"/>
      <c r="K243" s="449"/>
      <c r="L243" s="449"/>
      <c r="M243" s="449"/>
      <c r="N243" s="449"/>
      <c r="O243" s="466"/>
      <c r="P243" s="436"/>
      <c r="Q243" s="451"/>
      <c r="R243" s="451"/>
      <c r="S243" s="451"/>
      <c r="T243" s="451"/>
      <c r="U243" s="451"/>
      <c r="V243" s="451"/>
      <c r="W243" s="451"/>
      <c r="X243" s="451"/>
      <c r="Y243" s="451"/>
      <c r="Z243" s="452"/>
      <c r="AA243" s="32"/>
    </row>
    <row r="244" customFormat="1" customHeight="1" spans="6:27">
      <c r="F244" s="449"/>
      <c r="G244" s="450"/>
      <c r="H244" s="449"/>
      <c r="I244" s="449"/>
      <c r="J244" s="449"/>
      <c r="K244" s="449"/>
      <c r="L244" s="449"/>
      <c r="M244" s="449"/>
      <c r="N244" s="449"/>
      <c r="O244" s="466"/>
      <c r="P244" s="436"/>
      <c r="Q244" s="451"/>
      <c r="R244" s="451"/>
      <c r="S244" s="451"/>
      <c r="T244" s="451"/>
      <c r="U244" s="451"/>
      <c r="V244" s="451"/>
      <c r="W244" s="451"/>
      <c r="X244" s="451"/>
      <c r="Y244" s="451"/>
      <c r="Z244" s="452"/>
      <c r="AA244" s="32"/>
    </row>
    <row r="245" customFormat="1" customHeight="1" spans="6:27">
      <c r="F245" s="449"/>
      <c r="G245" s="450"/>
      <c r="H245" s="449"/>
      <c r="I245" s="449"/>
      <c r="J245" s="449"/>
      <c r="K245" s="449"/>
      <c r="L245" s="449"/>
      <c r="M245" s="449"/>
      <c r="N245" s="449"/>
      <c r="O245" s="466"/>
      <c r="P245" s="436"/>
      <c r="Q245" s="451"/>
      <c r="R245" s="451"/>
      <c r="S245" s="451"/>
      <c r="T245" s="451"/>
      <c r="U245" s="451"/>
      <c r="V245" s="451"/>
      <c r="W245" s="451"/>
      <c r="X245" s="451"/>
      <c r="Y245" s="451"/>
      <c r="Z245" s="452"/>
      <c r="AA245" s="32"/>
    </row>
    <row r="246" customFormat="1" customHeight="1" spans="6:27">
      <c r="F246" s="449"/>
      <c r="G246" s="450"/>
      <c r="H246" s="449"/>
      <c r="I246" s="449"/>
      <c r="J246" s="449"/>
      <c r="K246" s="449"/>
      <c r="L246" s="449"/>
      <c r="M246" s="449"/>
      <c r="N246" s="449"/>
      <c r="O246" s="466"/>
      <c r="P246" s="436"/>
      <c r="Q246" s="451"/>
      <c r="R246" s="451"/>
      <c r="S246" s="451"/>
      <c r="T246" s="451"/>
      <c r="U246" s="451"/>
      <c r="V246" s="451"/>
      <c r="W246" s="451"/>
      <c r="X246" s="451"/>
      <c r="Y246" s="451"/>
      <c r="Z246" s="452"/>
      <c r="AA246" s="32"/>
    </row>
    <row r="247" customFormat="1" customHeight="1" spans="6:27">
      <c r="F247" s="449"/>
      <c r="G247" s="450"/>
      <c r="H247" s="449"/>
      <c r="I247" s="449"/>
      <c r="J247" s="449"/>
      <c r="K247" s="449"/>
      <c r="L247" s="449"/>
      <c r="M247" s="449"/>
      <c r="N247" s="449"/>
      <c r="O247" s="466"/>
      <c r="P247" s="436"/>
      <c r="Q247" s="451"/>
      <c r="R247" s="451"/>
      <c r="S247" s="451"/>
      <c r="T247" s="451"/>
      <c r="U247" s="451"/>
      <c r="V247" s="451"/>
      <c r="W247" s="451"/>
      <c r="X247" s="451"/>
      <c r="Y247" s="451"/>
      <c r="Z247" s="452"/>
      <c r="AA247" s="32"/>
    </row>
    <row r="248" customFormat="1" customHeight="1" spans="6:27">
      <c r="F248" s="449"/>
      <c r="G248" s="450"/>
      <c r="H248" s="449"/>
      <c r="I248" s="449"/>
      <c r="J248" s="449"/>
      <c r="K248" s="449"/>
      <c r="L248" s="449"/>
      <c r="M248" s="449"/>
      <c r="N248" s="449"/>
      <c r="O248" s="466"/>
      <c r="P248" s="436"/>
      <c r="Q248" s="451"/>
      <c r="R248" s="451"/>
      <c r="S248" s="451"/>
      <c r="T248" s="451"/>
      <c r="U248" s="451"/>
      <c r="V248" s="451"/>
      <c r="W248" s="451"/>
      <c r="X248" s="451"/>
      <c r="Y248" s="451"/>
      <c r="Z248" s="452"/>
      <c r="AA248" s="32"/>
    </row>
    <row r="249" customFormat="1" customHeight="1" spans="6:27">
      <c r="F249" s="449"/>
      <c r="G249" s="450"/>
      <c r="H249" s="449"/>
      <c r="I249" s="449"/>
      <c r="J249" s="449"/>
      <c r="K249" s="449"/>
      <c r="L249" s="449"/>
      <c r="M249" s="449"/>
      <c r="N249" s="449"/>
      <c r="O249" s="466"/>
      <c r="P249" s="436"/>
      <c r="Q249" s="451"/>
      <c r="R249" s="451"/>
      <c r="S249" s="451"/>
      <c r="T249" s="451"/>
      <c r="U249" s="451"/>
      <c r="V249" s="451"/>
      <c r="W249" s="451"/>
      <c r="X249" s="451"/>
      <c r="Y249" s="451"/>
      <c r="Z249" s="452"/>
      <c r="AA249" s="32"/>
    </row>
    <row r="250" customFormat="1" customHeight="1" spans="6:27">
      <c r="F250" s="449"/>
      <c r="G250" s="450"/>
      <c r="H250" s="449"/>
      <c r="I250" s="449"/>
      <c r="J250" s="449"/>
      <c r="K250" s="449"/>
      <c r="L250" s="449"/>
      <c r="M250" s="449"/>
      <c r="N250" s="449"/>
      <c r="O250" s="466"/>
      <c r="P250" s="436"/>
      <c r="Q250" s="451"/>
      <c r="R250" s="451"/>
      <c r="S250" s="451"/>
      <c r="T250" s="451"/>
      <c r="U250" s="451"/>
      <c r="V250" s="451"/>
      <c r="W250" s="451"/>
      <c r="X250" s="451"/>
      <c r="Y250" s="451"/>
      <c r="Z250" s="452"/>
      <c r="AA250" s="32"/>
    </row>
    <row r="251" customFormat="1" customHeight="1" spans="6:27">
      <c r="F251" s="449"/>
      <c r="G251" s="450"/>
      <c r="H251" s="449"/>
      <c r="I251" s="449"/>
      <c r="J251" s="449"/>
      <c r="K251" s="449"/>
      <c r="L251" s="449"/>
      <c r="M251" s="449"/>
      <c r="N251" s="449"/>
      <c r="O251" s="466"/>
      <c r="P251" s="436"/>
      <c r="Q251" s="451"/>
      <c r="R251" s="451"/>
      <c r="S251" s="451"/>
      <c r="T251" s="451"/>
      <c r="U251" s="451"/>
      <c r="V251" s="451"/>
      <c r="W251" s="451"/>
      <c r="X251" s="451"/>
      <c r="Y251" s="451"/>
      <c r="Z251" s="452"/>
      <c r="AA251" s="32"/>
    </row>
    <row r="252" customFormat="1" customHeight="1" spans="6:27">
      <c r="F252" s="449"/>
      <c r="G252" s="450"/>
      <c r="H252" s="449"/>
      <c r="I252" s="449"/>
      <c r="J252" s="449"/>
      <c r="K252" s="449"/>
      <c r="L252" s="449"/>
      <c r="M252" s="449"/>
      <c r="N252" s="449"/>
      <c r="O252" s="466"/>
      <c r="P252" s="436"/>
      <c r="Q252" s="451"/>
      <c r="R252" s="451"/>
      <c r="S252" s="451"/>
      <c r="T252" s="451"/>
      <c r="U252" s="451"/>
      <c r="V252" s="451"/>
      <c r="W252" s="451"/>
      <c r="X252" s="451"/>
      <c r="Y252" s="451"/>
      <c r="Z252" s="452"/>
      <c r="AA252" s="32"/>
    </row>
    <row r="253" customFormat="1" customHeight="1" spans="6:27">
      <c r="F253" s="449"/>
      <c r="G253" s="450"/>
      <c r="H253" s="449"/>
      <c r="I253" s="449"/>
      <c r="J253" s="449"/>
      <c r="K253" s="449"/>
      <c r="L253" s="449"/>
      <c r="M253" s="449"/>
      <c r="N253" s="449"/>
      <c r="O253" s="466"/>
      <c r="P253" s="436"/>
      <c r="Q253" s="451"/>
      <c r="R253" s="451"/>
      <c r="S253" s="451"/>
      <c r="T253" s="451"/>
      <c r="U253" s="451"/>
      <c r="V253" s="451"/>
      <c r="W253" s="451"/>
      <c r="X253" s="451"/>
      <c r="Y253" s="451"/>
      <c r="Z253" s="452"/>
      <c r="AA253" s="32"/>
    </row>
    <row r="254" customFormat="1" customHeight="1" spans="6:27">
      <c r="F254" s="449"/>
      <c r="G254" s="450"/>
      <c r="H254" s="449"/>
      <c r="I254" s="449"/>
      <c r="J254" s="449"/>
      <c r="K254" s="449"/>
      <c r="L254" s="449"/>
      <c r="M254" s="449"/>
      <c r="N254" s="449"/>
      <c r="O254" s="466"/>
      <c r="P254" s="436"/>
      <c r="Q254" s="451"/>
      <c r="R254" s="451"/>
      <c r="S254" s="451"/>
      <c r="T254" s="451"/>
      <c r="U254" s="451"/>
      <c r="V254" s="451"/>
      <c r="W254" s="451"/>
      <c r="X254" s="451"/>
      <c r="Y254" s="451"/>
      <c r="Z254" s="452"/>
      <c r="AA254" s="32"/>
    </row>
    <row r="255" customFormat="1" customHeight="1" spans="6:27">
      <c r="F255" s="449"/>
      <c r="G255" s="450"/>
      <c r="H255" s="449"/>
      <c r="I255" s="449"/>
      <c r="J255" s="449"/>
      <c r="K255" s="449"/>
      <c r="L255" s="449"/>
      <c r="M255" s="449"/>
      <c r="N255" s="449"/>
      <c r="O255" s="466"/>
      <c r="P255" s="436"/>
      <c r="Q255" s="451"/>
      <c r="R255" s="451"/>
      <c r="S255" s="451"/>
      <c r="T255" s="451"/>
      <c r="U255" s="451"/>
      <c r="V255" s="451"/>
      <c r="W255" s="451"/>
      <c r="X255" s="451"/>
      <c r="Y255" s="451"/>
      <c r="Z255" s="452"/>
      <c r="AA255" s="32"/>
    </row>
    <row r="256" customFormat="1" customHeight="1" spans="6:27">
      <c r="F256" s="449"/>
      <c r="G256" s="450"/>
      <c r="H256" s="449"/>
      <c r="I256" s="449"/>
      <c r="J256" s="449"/>
      <c r="K256" s="449"/>
      <c r="L256" s="449"/>
      <c r="M256" s="449"/>
      <c r="N256" s="449"/>
      <c r="O256" s="466"/>
      <c r="P256" s="436"/>
      <c r="Q256" s="451"/>
      <c r="R256" s="451"/>
      <c r="S256" s="451"/>
      <c r="T256" s="451"/>
      <c r="U256" s="451"/>
      <c r="V256" s="451"/>
      <c r="W256" s="451"/>
      <c r="X256" s="451"/>
      <c r="Y256" s="451"/>
      <c r="Z256" s="452"/>
      <c r="AA256" s="32"/>
    </row>
    <row r="257" customFormat="1" customHeight="1" spans="6:27">
      <c r="F257" s="449"/>
      <c r="G257" s="450"/>
      <c r="H257" s="449"/>
      <c r="I257" s="449"/>
      <c r="J257" s="449"/>
      <c r="K257" s="449"/>
      <c r="L257" s="449"/>
      <c r="M257" s="449"/>
      <c r="N257" s="449"/>
      <c r="O257" s="466"/>
      <c r="P257" s="436"/>
      <c r="Q257" s="451"/>
      <c r="R257" s="451"/>
      <c r="S257" s="451"/>
      <c r="T257" s="451"/>
      <c r="U257" s="451"/>
      <c r="V257" s="451"/>
      <c r="W257" s="451"/>
      <c r="X257" s="451"/>
      <c r="Y257" s="451"/>
      <c r="Z257" s="452"/>
      <c r="AA257" s="32"/>
    </row>
    <row r="258" customFormat="1" customHeight="1" spans="6:27">
      <c r="F258" s="449"/>
      <c r="G258" s="450"/>
      <c r="H258" s="449"/>
      <c r="I258" s="449"/>
      <c r="J258" s="449"/>
      <c r="K258" s="449"/>
      <c r="L258" s="449"/>
      <c r="M258" s="449"/>
      <c r="N258" s="449"/>
      <c r="O258" s="466"/>
      <c r="P258" s="436"/>
      <c r="Q258" s="451"/>
      <c r="R258" s="451"/>
      <c r="S258" s="451"/>
      <c r="T258" s="451"/>
      <c r="U258" s="451"/>
      <c r="V258" s="451"/>
      <c r="W258" s="451"/>
      <c r="X258" s="451"/>
      <c r="Y258" s="451"/>
      <c r="Z258" s="452"/>
      <c r="AA258" s="32"/>
    </row>
    <row r="259" customFormat="1" customHeight="1" spans="6:27">
      <c r="F259" s="449"/>
      <c r="G259" s="450"/>
      <c r="H259" s="449"/>
      <c r="I259" s="449"/>
      <c r="J259" s="449"/>
      <c r="K259" s="449"/>
      <c r="L259" s="449"/>
      <c r="M259" s="449"/>
      <c r="N259" s="449"/>
      <c r="O259" s="466"/>
      <c r="P259" s="436"/>
      <c r="Q259" s="451"/>
      <c r="R259" s="451"/>
      <c r="S259" s="451"/>
      <c r="T259" s="451"/>
      <c r="U259" s="451"/>
      <c r="V259" s="451"/>
      <c r="W259" s="451"/>
      <c r="X259" s="451"/>
      <c r="Y259" s="451"/>
      <c r="Z259" s="452"/>
      <c r="AA259" s="32"/>
    </row>
    <row r="260" customFormat="1" customHeight="1" spans="6:27">
      <c r="F260" s="449"/>
      <c r="G260" s="450"/>
      <c r="H260" s="449"/>
      <c r="I260" s="449"/>
      <c r="J260" s="449"/>
      <c r="K260" s="449"/>
      <c r="L260" s="449"/>
      <c r="M260" s="449"/>
      <c r="N260" s="449"/>
      <c r="O260" s="466"/>
      <c r="P260" s="436"/>
      <c r="Q260" s="451"/>
      <c r="R260" s="451"/>
      <c r="S260" s="451"/>
      <c r="T260" s="451"/>
      <c r="U260" s="451"/>
      <c r="V260" s="451"/>
      <c r="W260" s="451"/>
      <c r="X260" s="451"/>
      <c r="Y260" s="451"/>
      <c r="Z260" s="452"/>
      <c r="AA260" s="32"/>
    </row>
    <row r="261" customFormat="1" customHeight="1" spans="6:27">
      <c r="F261" s="449"/>
      <c r="G261" s="450"/>
      <c r="H261" s="449"/>
      <c r="I261" s="449"/>
      <c r="J261" s="449"/>
      <c r="K261" s="449"/>
      <c r="L261" s="449"/>
      <c r="M261" s="449"/>
      <c r="N261" s="449"/>
      <c r="O261" s="466"/>
      <c r="P261" s="436"/>
      <c r="Q261" s="451"/>
      <c r="R261" s="451"/>
      <c r="S261" s="451"/>
      <c r="T261" s="451"/>
      <c r="U261" s="451"/>
      <c r="V261" s="451"/>
      <c r="W261" s="451"/>
      <c r="X261" s="451"/>
      <c r="Y261" s="451"/>
      <c r="Z261" s="452"/>
      <c r="AA261" s="32"/>
    </row>
    <row r="262" customFormat="1" customHeight="1" spans="6:27">
      <c r="F262" s="449"/>
      <c r="G262" s="450"/>
      <c r="H262" s="449"/>
      <c r="I262" s="449"/>
      <c r="J262" s="449"/>
      <c r="K262" s="449"/>
      <c r="L262" s="449"/>
      <c r="M262" s="449"/>
      <c r="N262" s="449"/>
      <c r="O262" s="466"/>
      <c r="P262" s="436"/>
      <c r="Q262" s="451"/>
      <c r="R262" s="451"/>
      <c r="S262" s="451"/>
      <c r="T262" s="451"/>
      <c r="U262" s="451"/>
      <c r="V262" s="451"/>
      <c r="W262" s="451"/>
      <c r="X262" s="451"/>
      <c r="Y262" s="451"/>
      <c r="Z262" s="452"/>
      <c r="AA262" s="32"/>
    </row>
    <row r="263" customFormat="1" customHeight="1" spans="6:27">
      <c r="F263" s="449"/>
      <c r="G263" s="450"/>
      <c r="H263" s="449"/>
      <c r="I263" s="449"/>
      <c r="J263" s="449"/>
      <c r="K263" s="449"/>
      <c r="L263" s="449"/>
      <c r="M263" s="449"/>
      <c r="N263" s="449"/>
      <c r="O263" s="466"/>
      <c r="P263" s="436"/>
      <c r="Q263" s="451"/>
      <c r="R263" s="451"/>
      <c r="S263" s="451"/>
      <c r="T263" s="451"/>
      <c r="U263" s="451"/>
      <c r="V263" s="451"/>
      <c r="W263" s="451"/>
      <c r="X263" s="451"/>
      <c r="Y263" s="451"/>
      <c r="Z263" s="452"/>
      <c r="AA263" s="32"/>
    </row>
    <row r="264" customFormat="1" customHeight="1" spans="6:27">
      <c r="F264" s="449"/>
      <c r="G264" s="450"/>
      <c r="H264" s="449"/>
      <c r="I264" s="449"/>
      <c r="J264" s="449"/>
      <c r="K264" s="449"/>
      <c r="L264" s="449"/>
      <c r="M264" s="449"/>
      <c r="N264" s="449"/>
      <c r="O264" s="466"/>
      <c r="P264" s="436"/>
      <c r="Q264" s="451"/>
      <c r="R264" s="451"/>
      <c r="S264" s="451"/>
      <c r="T264" s="451"/>
      <c r="U264" s="451"/>
      <c r="V264" s="451"/>
      <c r="W264" s="451"/>
      <c r="X264" s="451"/>
      <c r="Y264" s="451"/>
      <c r="Z264" s="452"/>
      <c r="AA264" s="32"/>
    </row>
    <row r="265" customFormat="1" customHeight="1" spans="6:27">
      <c r="F265" s="449"/>
      <c r="G265" s="450"/>
      <c r="H265" s="449"/>
      <c r="I265" s="449"/>
      <c r="J265" s="449"/>
      <c r="K265" s="449"/>
      <c r="L265" s="449"/>
      <c r="M265" s="449"/>
      <c r="N265" s="449"/>
      <c r="O265" s="466"/>
      <c r="P265" s="436"/>
      <c r="Q265" s="451"/>
      <c r="R265" s="451"/>
      <c r="S265" s="451"/>
      <c r="T265" s="451"/>
      <c r="U265" s="451"/>
      <c r="V265" s="451"/>
      <c r="W265" s="451"/>
      <c r="X265" s="451"/>
      <c r="Y265" s="451"/>
      <c r="Z265" s="452"/>
      <c r="AA265" s="32"/>
    </row>
    <row r="266" customFormat="1" customHeight="1" spans="6:27">
      <c r="F266" s="449"/>
      <c r="G266" s="450"/>
      <c r="H266" s="449"/>
      <c r="I266" s="449"/>
      <c r="J266" s="449"/>
      <c r="K266" s="449"/>
      <c r="L266" s="449"/>
      <c r="M266" s="449"/>
      <c r="N266" s="449"/>
      <c r="O266" s="466"/>
      <c r="P266" s="436"/>
      <c r="Q266" s="451"/>
      <c r="R266" s="451"/>
      <c r="S266" s="451"/>
      <c r="T266" s="451"/>
      <c r="U266" s="451"/>
      <c r="V266" s="451"/>
      <c r="W266" s="451"/>
      <c r="X266" s="451"/>
      <c r="Y266" s="451"/>
      <c r="Z266" s="452"/>
      <c r="AA266" s="32"/>
    </row>
    <row r="267" customFormat="1" customHeight="1" spans="6:27">
      <c r="F267" s="449"/>
      <c r="G267" s="450"/>
      <c r="H267" s="449"/>
      <c r="I267" s="449"/>
      <c r="J267" s="449"/>
      <c r="K267" s="449"/>
      <c r="L267" s="449"/>
      <c r="M267" s="449"/>
      <c r="N267" s="449"/>
      <c r="O267" s="466"/>
      <c r="P267" s="436"/>
      <c r="Q267" s="451"/>
      <c r="R267" s="451"/>
      <c r="S267" s="451"/>
      <c r="T267" s="451"/>
      <c r="U267" s="451"/>
      <c r="V267" s="451"/>
      <c r="W267" s="451"/>
      <c r="X267" s="451"/>
      <c r="Y267" s="451"/>
      <c r="Z267" s="452"/>
      <c r="AA267" s="32"/>
    </row>
    <row r="268" customFormat="1" customHeight="1" spans="6:27">
      <c r="F268" s="449"/>
      <c r="G268" s="450"/>
      <c r="H268" s="449"/>
      <c r="I268" s="449"/>
      <c r="J268" s="449"/>
      <c r="K268" s="449"/>
      <c r="L268" s="449"/>
      <c r="M268" s="449"/>
      <c r="N268" s="449"/>
      <c r="O268" s="466"/>
      <c r="P268" s="436"/>
      <c r="Q268" s="451"/>
      <c r="R268" s="451"/>
      <c r="S268" s="451"/>
      <c r="T268" s="451"/>
      <c r="U268" s="451"/>
      <c r="V268" s="451"/>
      <c r="W268" s="451"/>
      <c r="X268" s="451"/>
      <c r="Y268" s="451"/>
      <c r="Z268" s="452"/>
      <c r="AA268" s="32"/>
    </row>
    <row r="269" customFormat="1" customHeight="1" spans="6:27">
      <c r="F269" s="449"/>
      <c r="G269" s="450"/>
      <c r="H269" s="449"/>
      <c r="I269" s="449"/>
      <c r="J269" s="449"/>
      <c r="K269" s="449"/>
      <c r="L269" s="449"/>
      <c r="M269" s="449"/>
      <c r="N269" s="449"/>
      <c r="O269" s="466"/>
      <c r="P269" s="436"/>
      <c r="Q269" s="451"/>
      <c r="R269" s="451"/>
      <c r="S269" s="451"/>
      <c r="T269" s="451"/>
      <c r="U269" s="451"/>
      <c r="V269" s="451"/>
      <c r="W269" s="451"/>
      <c r="X269" s="451"/>
      <c r="Y269" s="451"/>
      <c r="Z269" s="452"/>
      <c r="AA269" s="32"/>
    </row>
    <row r="270" customFormat="1" customHeight="1" spans="6:27">
      <c r="F270" s="449"/>
      <c r="G270" s="450"/>
      <c r="H270" s="449"/>
      <c r="I270" s="449"/>
      <c r="J270" s="449"/>
      <c r="K270" s="449"/>
      <c r="L270" s="449"/>
      <c r="M270" s="449"/>
      <c r="N270" s="449"/>
      <c r="O270" s="466"/>
      <c r="P270" s="436"/>
      <c r="Q270" s="451"/>
      <c r="R270" s="451"/>
      <c r="S270" s="451"/>
      <c r="T270" s="451"/>
      <c r="U270" s="451"/>
      <c r="V270" s="451"/>
      <c r="W270" s="451"/>
      <c r="X270" s="451"/>
      <c r="Y270" s="451"/>
      <c r="Z270" s="452"/>
      <c r="AA270" s="32"/>
    </row>
    <row r="271" customFormat="1" customHeight="1" spans="6:27">
      <c r="F271" s="449"/>
      <c r="G271" s="450"/>
      <c r="H271" s="449"/>
      <c r="I271" s="449"/>
      <c r="J271" s="449"/>
      <c r="K271" s="449"/>
      <c r="L271" s="449"/>
      <c r="M271" s="449"/>
      <c r="N271" s="449"/>
      <c r="O271" s="466"/>
      <c r="P271" s="436"/>
      <c r="Q271" s="451"/>
      <c r="R271" s="451"/>
      <c r="S271" s="451"/>
      <c r="T271" s="451"/>
      <c r="U271" s="451"/>
      <c r="V271" s="451"/>
      <c r="W271" s="451"/>
      <c r="X271" s="451"/>
      <c r="Y271" s="451"/>
      <c r="Z271" s="452"/>
      <c r="AA271" s="32"/>
    </row>
    <row r="272" customFormat="1" customHeight="1" spans="6:27">
      <c r="F272" s="449"/>
      <c r="G272" s="450"/>
      <c r="H272" s="449"/>
      <c r="I272" s="449"/>
      <c r="J272" s="449"/>
      <c r="K272" s="449"/>
      <c r="L272" s="449"/>
      <c r="M272" s="449"/>
      <c r="N272" s="449"/>
      <c r="O272" s="466"/>
      <c r="P272" s="436"/>
      <c r="Q272" s="451"/>
      <c r="R272" s="451"/>
      <c r="S272" s="451"/>
      <c r="T272" s="451"/>
      <c r="U272" s="451"/>
      <c r="V272" s="451"/>
      <c r="W272" s="451"/>
      <c r="X272" s="451"/>
      <c r="Y272" s="451"/>
      <c r="Z272" s="452"/>
      <c r="AA272" s="32"/>
    </row>
    <row r="273" customFormat="1" customHeight="1" spans="6:27">
      <c r="F273" s="449"/>
      <c r="G273" s="450"/>
      <c r="H273" s="449"/>
      <c r="I273" s="449"/>
      <c r="J273" s="449"/>
      <c r="K273" s="449"/>
      <c r="L273" s="449"/>
      <c r="M273" s="449"/>
      <c r="N273" s="449"/>
      <c r="O273" s="466"/>
      <c r="P273" s="436"/>
      <c r="Q273" s="451"/>
      <c r="R273" s="451"/>
      <c r="S273" s="451"/>
      <c r="T273" s="451"/>
      <c r="U273" s="451"/>
      <c r="V273" s="451"/>
      <c r="W273" s="451"/>
      <c r="X273" s="451"/>
      <c r="Y273" s="451"/>
      <c r="Z273" s="452"/>
      <c r="AA273" s="32"/>
    </row>
    <row r="274" customFormat="1" customHeight="1" spans="6:27">
      <c r="F274" s="449"/>
      <c r="G274" s="450"/>
      <c r="H274" s="449"/>
      <c r="I274" s="449"/>
      <c r="J274" s="449"/>
      <c r="K274" s="449"/>
      <c r="L274" s="449"/>
      <c r="M274" s="449"/>
      <c r="N274" s="449"/>
      <c r="O274" s="466"/>
      <c r="P274" s="436"/>
      <c r="Q274" s="451"/>
      <c r="R274" s="451"/>
      <c r="S274" s="451"/>
      <c r="T274" s="451"/>
      <c r="U274" s="451"/>
      <c r="V274" s="451"/>
      <c r="W274" s="451"/>
      <c r="X274" s="451"/>
      <c r="Y274" s="451"/>
      <c r="Z274" s="452"/>
      <c r="AA274" s="32"/>
    </row>
    <row r="275" customFormat="1" customHeight="1" spans="6:27">
      <c r="F275" s="449"/>
      <c r="G275" s="450"/>
      <c r="H275" s="449"/>
      <c r="I275" s="449"/>
      <c r="J275" s="449"/>
      <c r="K275" s="449"/>
      <c r="L275" s="449"/>
      <c r="M275" s="449"/>
      <c r="N275" s="449"/>
      <c r="O275" s="466"/>
      <c r="P275" s="436"/>
      <c r="Q275" s="451"/>
      <c r="R275" s="451"/>
      <c r="S275" s="451"/>
      <c r="T275" s="451"/>
      <c r="U275" s="451"/>
      <c r="V275" s="451"/>
      <c r="W275" s="451"/>
      <c r="X275" s="451"/>
      <c r="Y275" s="451"/>
      <c r="Z275" s="452"/>
      <c r="AA275" s="32"/>
    </row>
    <row r="276" customFormat="1" customHeight="1" spans="6:27">
      <c r="F276" s="449"/>
      <c r="G276" s="450"/>
      <c r="H276" s="449"/>
      <c r="I276" s="449"/>
      <c r="J276" s="449"/>
      <c r="K276" s="449"/>
      <c r="L276" s="449"/>
      <c r="M276" s="449"/>
      <c r="N276" s="449"/>
      <c r="O276" s="466"/>
      <c r="P276" s="436"/>
      <c r="Q276" s="451"/>
      <c r="R276" s="451"/>
      <c r="S276" s="451"/>
      <c r="T276" s="451"/>
      <c r="U276" s="451"/>
      <c r="V276" s="451"/>
      <c r="W276" s="451"/>
      <c r="X276" s="451"/>
      <c r="Y276" s="451"/>
      <c r="Z276" s="452"/>
      <c r="AA276" s="32"/>
    </row>
    <row r="277" customFormat="1" customHeight="1" spans="6:27">
      <c r="F277" s="449"/>
      <c r="G277" s="450"/>
      <c r="H277" s="449"/>
      <c r="I277" s="449"/>
      <c r="J277" s="449"/>
      <c r="K277" s="449"/>
      <c r="L277" s="449"/>
      <c r="M277" s="449"/>
      <c r="N277" s="449"/>
      <c r="O277" s="466"/>
      <c r="P277" s="436"/>
      <c r="Q277" s="451"/>
      <c r="R277" s="451"/>
      <c r="S277" s="451"/>
      <c r="T277" s="451"/>
      <c r="U277" s="451"/>
      <c r="V277" s="451"/>
      <c r="W277" s="451"/>
      <c r="X277" s="451"/>
      <c r="Y277" s="451"/>
      <c r="Z277" s="452"/>
      <c r="AA277" s="32"/>
    </row>
    <row r="278" customFormat="1" customHeight="1" spans="6:27">
      <c r="F278" s="449"/>
      <c r="G278" s="450"/>
      <c r="H278" s="449"/>
      <c r="I278" s="449"/>
      <c r="J278" s="449"/>
      <c r="K278" s="449"/>
      <c r="L278" s="449"/>
      <c r="M278" s="449"/>
      <c r="N278" s="449"/>
      <c r="O278" s="466"/>
      <c r="P278" s="436"/>
      <c r="Q278" s="451"/>
      <c r="R278" s="451"/>
      <c r="S278" s="451"/>
      <c r="T278" s="451"/>
      <c r="U278" s="451"/>
      <c r="V278" s="451"/>
      <c r="W278" s="451"/>
      <c r="X278" s="451"/>
      <c r="Y278" s="451"/>
      <c r="Z278" s="452"/>
      <c r="AA278" s="32"/>
    </row>
    <row r="279" customFormat="1" customHeight="1" spans="6:27">
      <c r="F279" s="449"/>
      <c r="G279" s="450"/>
      <c r="H279" s="449"/>
      <c r="I279" s="449"/>
      <c r="J279" s="449"/>
      <c r="K279" s="449"/>
      <c r="L279" s="449"/>
      <c r="M279" s="449"/>
      <c r="N279" s="449"/>
      <c r="O279" s="466"/>
      <c r="P279" s="436"/>
      <c r="Q279" s="451"/>
      <c r="R279" s="451"/>
      <c r="S279" s="451"/>
      <c r="T279" s="451"/>
      <c r="U279" s="451"/>
      <c r="V279" s="451"/>
      <c r="W279" s="451"/>
      <c r="X279" s="451"/>
      <c r="Y279" s="451"/>
      <c r="Z279" s="452"/>
      <c r="AA279" s="32"/>
    </row>
    <row r="280" customFormat="1" customHeight="1" spans="6:27">
      <c r="F280" s="449"/>
      <c r="G280" s="450"/>
      <c r="H280" s="449"/>
      <c r="I280" s="449"/>
      <c r="J280" s="449"/>
      <c r="K280" s="449"/>
      <c r="L280" s="449"/>
      <c r="M280" s="449"/>
      <c r="N280" s="449"/>
      <c r="O280" s="466"/>
      <c r="P280" s="436"/>
      <c r="Q280" s="451"/>
      <c r="R280" s="451"/>
      <c r="S280" s="451"/>
      <c r="T280" s="451"/>
      <c r="U280" s="451"/>
      <c r="V280" s="451"/>
      <c r="W280" s="451"/>
      <c r="X280" s="451"/>
      <c r="Y280" s="451"/>
      <c r="Z280" s="452"/>
      <c r="AA280" s="32"/>
    </row>
    <row r="281" customFormat="1" customHeight="1" spans="6:27">
      <c r="F281" s="449"/>
      <c r="G281" s="450"/>
      <c r="H281" s="449"/>
      <c r="I281" s="449"/>
      <c r="J281" s="449"/>
      <c r="K281" s="449"/>
      <c r="L281" s="449"/>
      <c r="M281" s="449"/>
      <c r="N281" s="449"/>
      <c r="O281" s="466"/>
      <c r="P281" s="436"/>
      <c r="Q281" s="451"/>
      <c r="R281" s="451"/>
      <c r="S281" s="451"/>
      <c r="T281" s="451"/>
      <c r="U281" s="451"/>
      <c r="V281" s="451"/>
      <c r="W281" s="451"/>
      <c r="X281" s="451"/>
      <c r="Y281" s="451"/>
      <c r="Z281" s="452"/>
      <c r="AA281" s="32"/>
    </row>
    <row r="282" customFormat="1" customHeight="1" spans="6:27">
      <c r="F282" s="449"/>
      <c r="G282" s="450"/>
      <c r="H282" s="449"/>
      <c r="I282" s="449"/>
      <c r="J282" s="449"/>
      <c r="K282" s="449"/>
      <c r="L282" s="449"/>
      <c r="M282" s="449"/>
      <c r="N282" s="449"/>
      <c r="O282" s="466"/>
      <c r="P282" s="436"/>
      <c r="Q282" s="451"/>
      <c r="R282" s="451"/>
      <c r="S282" s="451"/>
      <c r="T282" s="451"/>
      <c r="U282" s="451"/>
      <c r="V282" s="451"/>
      <c r="W282" s="451"/>
      <c r="X282" s="451"/>
      <c r="Y282" s="451"/>
      <c r="Z282" s="452"/>
      <c r="AA282" s="32"/>
    </row>
    <row r="283" customFormat="1" customHeight="1" spans="6:27">
      <c r="F283" s="449"/>
      <c r="G283" s="450"/>
      <c r="H283" s="449"/>
      <c r="I283" s="449"/>
      <c r="J283" s="449"/>
      <c r="K283" s="449"/>
      <c r="L283" s="449"/>
      <c r="M283" s="449"/>
      <c r="N283" s="449"/>
      <c r="O283" s="466"/>
      <c r="P283" s="436"/>
      <c r="Q283" s="451"/>
      <c r="R283" s="451"/>
      <c r="S283" s="451"/>
      <c r="T283" s="451"/>
      <c r="U283" s="451"/>
      <c r="V283" s="451"/>
      <c r="W283" s="451"/>
      <c r="X283" s="451"/>
      <c r="Y283" s="451"/>
      <c r="Z283" s="452"/>
      <c r="AA283" s="32"/>
    </row>
    <row r="284" customFormat="1" customHeight="1" spans="6:27">
      <c r="F284" s="449"/>
      <c r="G284" s="450"/>
      <c r="H284" s="449"/>
      <c r="I284" s="449"/>
      <c r="J284" s="449"/>
      <c r="K284" s="449"/>
      <c r="L284" s="449"/>
      <c r="M284" s="449"/>
      <c r="N284" s="449"/>
      <c r="O284" s="466"/>
      <c r="P284" s="436"/>
      <c r="Q284" s="451"/>
      <c r="R284" s="451"/>
      <c r="S284" s="451"/>
      <c r="T284" s="451"/>
      <c r="U284" s="451"/>
      <c r="V284" s="451"/>
      <c r="W284" s="451"/>
      <c r="X284" s="451"/>
      <c r="Y284" s="451"/>
      <c r="Z284" s="452"/>
      <c r="AA284" s="32"/>
    </row>
    <row r="285" customFormat="1" customHeight="1" spans="6:27">
      <c r="F285" s="449"/>
      <c r="G285" s="450"/>
      <c r="H285" s="449"/>
      <c r="I285" s="449"/>
      <c r="J285" s="449"/>
      <c r="K285" s="449"/>
      <c r="L285" s="449"/>
      <c r="M285" s="449"/>
      <c r="N285" s="449"/>
      <c r="O285" s="466"/>
      <c r="P285" s="436"/>
      <c r="Q285" s="451"/>
      <c r="R285" s="451"/>
      <c r="S285" s="451"/>
      <c r="T285" s="451"/>
      <c r="U285" s="451"/>
      <c r="V285" s="451"/>
      <c r="W285" s="451"/>
      <c r="X285" s="451"/>
      <c r="Y285" s="451"/>
      <c r="Z285" s="452"/>
      <c r="AA285" s="32"/>
    </row>
  </sheetData>
  <autoFilter ref="A1:AA277">
    <extLst/>
  </autoFilter>
  <mergeCells count="9">
    <mergeCell ref="H1:N1"/>
    <mergeCell ref="P1:Z1"/>
    <mergeCell ref="A1:A2"/>
    <mergeCell ref="B1:B2"/>
    <mergeCell ref="C1:C2"/>
    <mergeCell ref="D1:D2"/>
    <mergeCell ref="E1:E2"/>
    <mergeCell ref="F1:F2"/>
    <mergeCell ref="G1:G2"/>
  </mergeCells>
  <conditionalFormatting sqref="C28">
    <cfRule type="duplicateValues" dxfId="0" priority="15"/>
  </conditionalFormatting>
  <conditionalFormatting sqref="C86">
    <cfRule type="duplicateValues" dxfId="0" priority="11"/>
  </conditionalFormatting>
  <conditionalFormatting sqref="C25:C27">
    <cfRule type="duplicateValues" dxfId="0" priority="17"/>
  </conditionalFormatting>
  <conditionalFormatting sqref="C232:C234">
    <cfRule type="duplicateValues" dxfId="0" priority="7"/>
  </conditionalFormatting>
  <conditionalFormatting sqref="AA3:AA213">
    <cfRule type="duplicateValues" dxfId="0" priority="4"/>
  </conditionalFormatting>
  <conditionalFormatting sqref="C1:C2 C219:C229">
    <cfRule type="duplicateValues" dxfId="0" priority="19"/>
  </conditionalFormatting>
  <conditionalFormatting sqref="C1:C85 C87:C229">
    <cfRule type="duplicateValues" dxfId="0" priority="13"/>
  </conditionalFormatting>
  <conditionalFormatting sqref="C1:C85 C87:C1048576">
    <cfRule type="duplicateValues" dxfId="0" priority="12"/>
  </conditionalFormatting>
  <conditionalFormatting sqref="C3:C7 C9:C24 C29:C85 C87:C218">
    <cfRule type="duplicateValues" dxfId="0" priority="18"/>
  </conditionalFormatting>
  <conditionalFormatting sqref="C3:C27 C87:C218 C29:C85">
    <cfRule type="duplicateValues" dxfId="0" priority="16"/>
  </conditionalFormatting>
  <pageMargins left="0.75" right="0.75" top="1" bottom="1" header="0.5" footer="0.5"/>
  <pageSetup paperSize="9" orientation="portrait"/>
  <headerFooter/>
  <ignoredErrors>
    <ignoredError sqref="X16:Y16 Y5 Y2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XFD354"/>
  <sheetViews>
    <sheetView zoomScale="80" zoomScaleNormal="80" workbookViewId="0">
      <pane xSplit="5" ySplit="5" topLeftCell="F66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5.6"/>
  <cols>
    <col min="1" max="1" width="7.87962962962963" customWidth="1"/>
    <col min="2" max="2" width="8.87962962962963" customWidth="1"/>
    <col min="3" max="3" width="5.37962962962963" customWidth="1"/>
    <col min="4" max="4" width="20.3796296296296" customWidth="1"/>
    <col min="5" max="5" width="14.5" customWidth="1"/>
    <col min="6" max="6" width="10.1296296296296" customWidth="1"/>
    <col min="7" max="7" width="9.25" customWidth="1"/>
    <col min="8" max="8" width="9.66666666666667" customWidth="1"/>
    <col min="9" max="9" width="9.25" customWidth="1"/>
    <col min="10" max="13" width="9.37962962962963" customWidth="1"/>
    <col min="15" max="15" width="10.3796296296296" customWidth="1"/>
    <col min="16" max="16" width="11.5" customWidth="1"/>
    <col min="17" max="17" width="8.62962962962963" customWidth="1"/>
    <col min="18" max="18" width="7.62962962962963" customWidth="1"/>
    <col min="19" max="19" width="9.37962962962963" customWidth="1"/>
    <col min="20" max="20" width="7.62962962962963" customWidth="1"/>
    <col min="21" max="21" width="11.4444444444444" customWidth="1"/>
    <col min="22" max="22" width="7.62962962962963" customWidth="1"/>
    <col min="23" max="23" width="10.3796296296296" customWidth="1"/>
    <col min="24" max="25" width="7.62962962962963" customWidth="1"/>
    <col min="26" max="26" width="12.1296296296296" customWidth="1"/>
    <col min="27" max="27" width="11.5" customWidth="1"/>
    <col min="28" max="28" width="10.3796296296296" customWidth="1"/>
    <col min="29" max="29" width="7.62962962962963" customWidth="1"/>
    <col min="30" max="30" width="9.37962962962963" customWidth="1"/>
    <col min="31" max="31" width="7.62962962962963" customWidth="1"/>
    <col min="32" max="32" width="9.37962962962963" customWidth="1"/>
    <col min="33" max="33" width="7.62962962962963" customWidth="1"/>
    <col min="34" max="34" width="9.86111111111111" customWidth="1"/>
    <col min="35" max="35" width="12.8796296296296" customWidth="1"/>
    <col min="36" max="36" width="11.2222222222222" customWidth="1"/>
    <col min="37" max="37" width="11.5" customWidth="1"/>
    <col min="38" max="38" width="9.75" customWidth="1"/>
    <col min="39" max="39" width="11.8796296296296" style="30"/>
    <col min="40" max="40" width="8.37962962962963" style="31" customWidth="1"/>
    <col min="41" max="41" width="11.8796296296296" style="31"/>
    <col min="42" max="42" width="11.8796296296296"/>
    <col min="43" max="43" width="12.6296296296296"/>
    <col min="44" max="44" width="15.9351851851852" style="32" customWidth="1"/>
    <col min="45" max="46" width="9" style="30"/>
    <col min="50" max="50" width="10.1296296296296"/>
  </cols>
  <sheetData>
    <row r="1" customFormat="1" ht="22.2" spans="1:54">
      <c r="A1" s="33" t="s">
        <v>604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0"/>
      <c r="AN1" s="1"/>
      <c r="AO1" s="31"/>
      <c r="AP1"/>
      <c r="AQ1"/>
      <c r="AR1" s="32"/>
      <c r="AS1" s="30"/>
      <c r="AT1" s="30"/>
      <c r="AU1" s="30"/>
      <c r="AV1" s="30"/>
      <c r="AW1" s="30"/>
      <c r="AX1" s="30"/>
      <c r="AY1" s="30"/>
      <c r="AZ1" s="30"/>
      <c r="BA1" s="30"/>
      <c r="BB1" s="30"/>
    </row>
    <row r="2" customFormat="1" ht="22.2" spans="1:59">
      <c r="A2" s="33"/>
      <c r="B2" s="35">
        <v>1</v>
      </c>
      <c r="C2" s="35">
        <v>2</v>
      </c>
      <c r="D2" s="35">
        <v>3</v>
      </c>
      <c r="E2" s="35">
        <v>4</v>
      </c>
      <c r="F2" s="35">
        <v>5</v>
      </c>
      <c r="G2" s="35">
        <v>6</v>
      </c>
      <c r="H2" s="35">
        <v>7</v>
      </c>
      <c r="I2" s="35">
        <v>8</v>
      </c>
      <c r="J2" s="35">
        <v>9</v>
      </c>
      <c r="K2" s="35">
        <v>10</v>
      </c>
      <c r="L2" s="35">
        <v>11</v>
      </c>
      <c r="M2" s="35">
        <v>12</v>
      </c>
      <c r="N2" s="35">
        <v>13</v>
      </c>
      <c r="O2" s="35">
        <v>14</v>
      </c>
      <c r="P2" s="35">
        <v>15</v>
      </c>
      <c r="Q2" s="35">
        <v>16</v>
      </c>
      <c r="R2" s="35">
        <v>17</v>
      </c>
      <c r="S2" s="35">
        <v>18</v>
      </c>
      <c r="T2" s="35">
        <v>19</v>
      </c>
      <c r="U2" s="35">
        <v>20</v>
      </c>
      <c r="V2" s="35">
        <v>21</v>
      </c>
      <c r="W2" s="35">
        <v>22</v>
      </c>
      <c r="X2" s="35">
        <v>23</v>
      </c>
      <c r="Y2" s="35">
        <v>24</v>
      </c>
      <c r="Z2" s="35">
        <v>25</v>
      </c>
      <c r="AA2" s="35">
        <v>26</v>
      </c>
      <c r="AB2" s="35">
        <v>27</v>
      </c>
      <c r="AC2" s="35">
        <v>28</v>
      </c>
      <c r="AD2" s="35">
        <v>29</v>
      </c>
      <c r="AE2" s="35">
        <v>30</v>
      </c>
      <c r="AF2" s="35">
        <v>31</v>
      </c>
      <c r="AG2" s="35">
        <v>32</v>
      </c>
      <c r="AH2" s="35">
        <v>33</v>
      </c>
      <c r="AI2" s="35">
        <v>34</v>
      </c>
      <c r="AJ2" s="35">
        <v>35</v>
      </c>
      <c r="AK2" s="35">
        <v>36</v>
      </c>
      <c r="AL2" s="35">
        <v>37</v>
      </c>
      <c r="AM2" s="35">
        <v>38</v>
      </c>
      <c r="AN2" s="35">
        <v>39</v>
      </c>
      <c r="AO2" s="35">
        <v>40</v>
      </c>
      <c r="AP2" s="35">
        <v>41</v>
      </c>
      <c r="AQ2" s="35">
        <v>42</v>
      </c>
      <c r="AR2" s="78"/>
      <c r="AS2" s="31"/>
      <c r="AT2" s="30"/>
      <c r="AU2" s="30"/>
      <c r="AV2" s="30"/>
      <c r="AW2" s="30"/>
      <c r="AX2" s="30"/>
      <c r="AY2" s="30"/>
      <c r="AZ2" s="30"/>
      <c r="BA2" s="30"/>
      <c r="BB2" s="30"/>
      <c r="BC2"/>
      <c r="BD2"/>
      <c r="BE2" s="78"/>
      <c r="BF2" s="31"/>
      <c r="BG2" s="79"/>
    </row>
    <row r="3" s="29" customFormat="1" ht="22.2" spans="1:16384">
      <c r="A3" s="36" t="s">
        <v>0</v>
      </c>
      <c r="B3" s="37" t="s">
        <v>2</v>
      </c>
      <c r="C3" s="37" t="s">
        <v>605</v>
      </c>
      <c r="D3" s="37" t="s">
        <v>364</v>
      </c>
      <c r="E3" s="38" t="s">
        <v>606</v>
      </c>
      <c r="F3" s="37" t="s">
        <v>607</v>
      </c>
      <c r="G3" s="37"/>
      <c r="H3" s="37"/>
      <c r="I3" s="37"/>
      <c r="J3" s="37"/>
      <c r="K3" s="37"/>
      <c r="L3" s="37"/>
      <c r="M3" s="37"/>
      <c r="N3" s="37"/>
      <c r="O3" s="37"/>
      <c r="P3" s="37" t="s">
        <v>608</v>
      </c>
      <c r="Q3" s="37"/>
      <c r="R3" s="37"/>
      <c r="S3" s="37"/>
      <c r="T3" s="37"/>
      <c r="U3" s="37"/>
      <c r="V3" s="37"/>
      <c r="W3" s="37"/>
      <c r="X3" s="37"/>
      <c r="Y3" s="37"/>
      <c r="Z3" s="37" t="s">
        <v>609</v>
      </c>
      <c r="AA3" s="37" t="s">
        <v>610</v>
      </c>
      <c r="AB3" s="38" t="s">
        <v>611</v>
      </c>
      <c r="AC3" s="38"/>
      <c r="AD3" s="38"/>
      <c r="AE3" s="38"/>
      <c r="AF3" s="38"/>
      <c r="AG3" s="38"/>
      <c r="AH3" s="38"/>
      <c r="AI3" s="37" t="s">
        <v>612</v>
      </c>
      <c r="AJ3" s="37" t="s">
        <v>613</v>
      </c>
      <c r="AK3" s="37" t="s">
        <v>614</v>
      </c>
      <c r="AL3" s="37" t="s">
        <v>312</v>
      </c>
      <c r="AM3" s="30"/>
      <c r="AN3" s="70">
        <v>45</v>
      </c>
      <c r="AO3" s="31"/>
      <c r="AP3" t="s">
        <v>615</v>
      </c>
      <c r="AQ3"/>
      <c r="AR3" s="32"/>
      <c r="AS3" s="30"/>
      <c r="AT3" s="30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29" customFormat="1" spans="1:16384">
      <c r="A4" s="39"/>
      <c r="B4" s="40"/>
      <c r="C4" s="40"/>
      <c r="D4" s="40"/>
      <c r="E4" s="41"/>
      <c r="F4" s="40" t="s">
        <v>616</v>
      </c>
      <c r="G4" s="40"/>
      <c r="H4" s="40"/>
      <c r="I4" s="40"/>
      <c r="J4" s="40" t="s">
        <v>617</v>
      </c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  <c r="AI4" s="40"/>
      <c r="AJ4" s="40"/>
      <c r="AK4" s="40"/>
      <c r="AL4" s="40"/>
      <c r="AM4" s="30"/>
      <c r="AN4" s="71"/>
      <c r="AO4" s="31"/>
      <c r="AP4"/>
      <c r="AQ4"/>
      <c r="AR4" s="32"/>
      <c r="AS4" s="30"/>
      <c r="AT4" s="30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9" customFormat="1" ht="36" spans="1:16384">
      <c r="A5" s="39"/>
      <c r="B5" s="40"/>
      <c r="C5" s="40"/>
      <c r="D5" s="40"/>
      <c r="E5" s="41"/>
      <c r="F5" s="40" t="s">
        <v>618</v>
      </c>
      <c r="G5" s="40" t="s">
        <v>619</v>
      </c>
      <c r="H5" s="40" t="s">
        <v>620</v>
      </c>
      <c r="I5" s="40" t="s">
        <v>621</v>
      </c>
      <c r="J5" s="40" t="s">
        <v>618</v>
      </c>
      <c r="K5" s="40" t="s">
        <v>619</v>
      </c>
      <c r="L5" s="40" t="s">
        <v>620</v>
      </c>
      <c r="M5" s="61" t="s">
        <v>622</v>
      </c>
      <c r="N5" s="61"/>
      <c r="O5" s="61" t="s">
        <v>292</v>
      </c>
      <c r="P5" s="40" t="s">
        <v>623</v>
      </c>
      <c r="Q5" s="65" t="s">
        <v>624</v>
      </c>
      <c r="R5" s="65" t="s">
        <v>625</v>
      </c>
      <c r="S5" s="40" t="s">
        <v>626</v>
      </c>
      <c r="T5" s="65" t="s">
        <v>627</v>
      </c>
      <c r="U5" s="40" t="s">
        <v>628</v>
      </c>
      <c r="V5" s="65" t="s">
        <v>629</v>
      </c>
      <c r="W5" s="40" t="s">
        <v>630</v>
      </c>
      <c r="X5" s="65" t="s">
        <v>631</v>
      </c>
      <c r="Y5" s="37" t="s">
        <v>632</v>
      </c>
      <c r="Z5" s="40"/>
      <c r="AA5" s="40"/>
      <c r="AB5" s="40" t="s">
        <v>633</v>
      </c>
      <c r="AC5" s="65" t="s">
        <v>634</v>
      </c>
      <c r="AD5" s="40" t="s">
        <v>626</v>
      </c>
      <c r="AE5" s="65" t="s">
        <v>635</v>
      </c>
      <c r="AF5" s="40" t="s">
        <v>636</v>
      </c>
      <c r="AG5" s="65" t="s">
        <v>637</v>
      </c>
      <c r="AH5" s="37" t="s">
        <v>638</v>
      </c>
      <c r="AI5" s="40"/>
      <c r="AJ5" s="40"/>
      <c r="AK5" s="40"/>
      <c r="AL5" s="40"/>
      <c r="AM5" s="30"/>
      <c r="AN5" s="72"/>
      <c r="AO5" s="31"/>
      <c r="AP5"/>
      <c r="AQ5"/>
      <c r="AR5" s="32" t="s">
        <v>529</v>
      </c>
      <c r="AS5" s="30"/>
      <c r="AT5" s="30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customFormat="1" spans="1:46">
      <c r="A6" s="42">
        <f t="shared" ref="A6:A53" si="0">ROW()-5</f>
        <v>1</v>
      </c>
      <c r="B6" s="43" t="s">
        <v>54</v>
      </c>
      <c r="C6" s="43" t="s">
        <v>639</v>
      </c>
      <c r="D6" s="44" t="s">
        <v>386</v>
      </c>
      <c r="E6" s="45">
        <v>42064</v>
      </c>
      <c r="F6" s="46">
        <v>8960</v>
      </c>
      <c r="G6" s="46">
        <v>8960</v>
      </c>
      <c r="H6" s="46">
        <v>8960</v>
      </c>
      <c r="I6" s="46">
        <v>8960</v>
      </c>
      <c r="J6" s="43"/>
      <c r="K6" s="43"/>
      <c r="L6" s="43"/>
      <c r="M6" s="43"/>
      <c r="N6" s="43"/>
      <c r="O6" s="43"/>
      <c r="P6" s="43">
        <f t="shared" ref="P6:P53" si="1">ROUND(F6*16%,2)</f>
        <v>1433.6</v>
      </c>
      <c r="Q6" s="43"/>
      <c r="R6" s="43"/>
      <c r="S6" s="43">
        <f t="shared" ref="S6:S53" si="2">ROUND(G6*0.7%,2)</f>
        <v>62.72</v>
      </c>
      <c r="T6" s="43"/>
      <c r="U6" s="43">
        <f t="shared" ref="U6:U53" si="3">ROUND(H6*8.7%,2)</f>
        <v>779.52</v>
      </c>
      <c r="V6" s="43"/>
      <c r="W6" s="43">
        <f t="shared" ref="W6:W53" si="4">ROUND(I6*1.2%,2)</f>
        <v>107.52</v>
      </c>
      <c r="X6" s="43"/>
      <c r="Y6" s="37"/>
      <c r="Z6" s="43"/>
      <c r="AA6" s="43">
        <f t="shared" ref="AA6:AA53" si="5">SUM(P6:Z6)</f>
        <v>2383.36</v>
      </c>
      <c r="AB6" s="43">
        <f t="shared" ref="AB6:AB53" si="6">ROUND(F6*8%,2)</f>
        <v>716.8</v>
      </c>
      <c r="AC6" s="43"/>
      <c r="AD6" s="43">
        <f t="shared" ref="AD6:AD53" si="7">ROUND(G6*0.3%,2)</f>
        <v>26.88</v>
      </c>
      <c r="AE6" s="43"/>
      <c r="AF6" s="52">
        <f t="shared" ref="AF6:AF53" si="8">ROUND(H6*2%,2)</f>
        <v>179.2</v>
      </c>
      <c r="AG6" s="43"/>
      <c r="AH6" s="37"/>
      <c r="AI6" s="43">
        <v>15</v>
      </c>
      <c r="AJ6" s="43">
        <f t="shared" ref="AJ6:AJ53" si="9">SUM(AB6:AI6)</f>
        <v>937.88</v>
      </c>
      <c r="AK6" s="43">
        <f t="shared" ref="AK6:AK53" si="10">AA6+AJ6</f>
        <v>3321.24</v>
      </c>
      <c r="AL6" s="43"/>
      <c r="AM6" s="30" t="s">
        <v>28</v>
      </c>
      <c r="AN6" s="73" t="str">
        <f>VLOOKUP(B6,'[17]9月月报10.4'!$B$4:$CJ$500,49,0)</f>
        <v>合同工</v>
      </c>
      <c r="AO6" s="31" t="str">
        <f>VLOOKUP(B6,'[17]9月月报10.4'!$B$4:$CJ$500,51,0)</f>
        <v>光华荣昌</v>
      </c>
      <c r="AP6" s="32">
        <f>VLOOKUP(B6,'[18]2025.9（定版）10.12'!$B$3:$CK$600,5,0)</f>
        <v>28</v>
      </c>
      <c r="AQ6">
        <f>VLOOKUP(B6,'[18]2025.9（定版）10.12'!$B$3:$CK$600,22,0)</f>
        <v>0</v>
      </c>
      <c r="AR6" s="32" t="e">
        <f>_xlfn.XLOOKUP(A6,[11]汇总!B:B,[11]汇总!B:B)</f>
        <v>#N/A</v>
      </c>
      <c r="AS6" s="30"/>
      <c r="AT6" s="30" t="str">
        <f>VLOOKUP(B6,[16]一线员工!$C$3:$CL$700,1,0)</f>
        <v>曹蜜</v>
      </c>
    </row>
    <row r="7" customFormat="1" spans="1:46">
      <c r="A7" s="42">
        <f t="shared" si="0"/>
        <v>2</v>
      </c>
      <c r="B7" s="43" t="s">
        <v>30</v>
      </c>
      <c r="C7" s="43" t="s">
        <v>640</v>
      </c>
      <c r="D7" s="44" t="s">
        <v>371</v>
      </c>
      <c r="E7" s="45">
        <v>42064</v>
      </c>
      <c r="F7" s="46">
        <v>5160</v>
      </c>
      <c r="G7" s="46">
        <v>5160</v>
      </c>
      <c r="H7" s="46">
        <v>5160</v>
      </c>
      <c r="I7" s="46">
        <v>5160</v>
      </c>
      <c r="J7" s="43"/>
      <c r="K7" s="43"/>
      <c r="L7" s="43"/>
      <c r="M7" s="43"/>
      <c r="N7" s="43"/>
      <c r="O7" s="43"/>
      <c r="P7" s="43">
        <f t="shared" si="1"/>
        <v>825.6</v>
      </c>
      <c r="Q7" s="43"/>
      <c r="R7" s="43"/>
      <c r="S7" s="43">
        <f t="shared" si="2"/>
        <v>36.12</v>
      </c>
      <c r="T7" s="43"/>
      <c r="U7" s="43">
        <f t="shared" si="3"/>
        <v>448.92</v>
      </c>
      <c r="V7" s="43"/>
      <c r="W7" s="43">
        <f t="shared" si="4"/>
        <v>61.92</v>
      </c>
      <c r="X7" s="43"/>
      <c r="Y7" s="43"/>
      <c r="Z7" s="43"/>
      <c r="AA7" s="43">
        <f t="shared" si="5"/>
        <v>1372.56</v>
      </c>
      <c r="AB7" s="43">
        <f t="shared" si="6"/>
        <v>412.8</v>
      </c>
      <c r="AC7" s="43"/>
      <c r="AD7" s="43">
        <f t="shared" si="7"/>
        <v>15.48</v>
      </c>
      <c r="AE7" s="43"/>
      <c r="AF7" s="43">
        <f t="shared" si="8"/>
        <v>103.2</v>
      </c>
      <c r="AG7" s="43"/>
      <c r="AH7" s="43"/>
      <c r="AI7" s="43">
        <v>15</v>
      </c>
      <c r="AJ7" s="43">
        <f t="shared" si="9"/>
        <v>546.48</v>
      </c>
      <c r="AK7" s="43">
        <f t="shared" si="10"/>
        <v>1919.04</v>
      </c>
      <c r="AL7" s="43"/>
      <c r="AM7" s="30" t="s">
        <v>28</v>
      </c>
      <c r="AN7" s="73" t="str">
        <f>VLOOKUP(B7,'[17]9月月报10.4'!$B$4:$CJ$500,49,0)</f>
        <v>合同工</v>
      </c>
      <c r="AO7" s="31" t="str">
        <f>VLOOKUP(B7,'[17]9月月报10.4'!$B$4:$CJ$500,51,0)</f>
        <v>光华荣昌</v>
      </c>
      <c r="AP7" s="32">
        <f>VLOOKUP(B7,'[18]2025.9（定版）10.12'!$B$3:$CK$600,5,0)</f>
        <v>23</v>
      </c>
      <c r="AQ7">
        <f>VLOOKUP(B7,'[18]2025.9（定版）10.12'!$B$3:$CK$600,22,0)</f>
        <v>0</v>
      </c>
      <c r="AR7" s="32" t="e">
        <f>_xlfn.XLOOKUP(A7,[11]汇总!B:B,[11]汇总!B:B)</f>
        <v>#N/A</v>
      </c>
      <c r="AS7" s="30"/>
      <c r="AT7" s="30" t="str">
        <f>VLOOKUP(B7,[16]一线员工!$C$3:$CL$700,1,0)</f>
        <v>刘心</v>
      </c>
    </row>
    <row r="8" customFormat="1" spans="1:46">
      <c r="A8" s="42">
        <f t="shared" si="0"/>
        <v>3</v>
      </c>
      <c r="B8" s="43" t="s">
        <v>27</v>
      </c>
      <c r="C8" s="43" t="s">
        <v>639</v>
      </c>
      <c r="D8" s="44" t="s">
        <v>368</v>
      </c>
      <c r="E8" s="45">
        <v>42125</v>
      </c>
      <c r="F8" s="46">
        <v>0</v>
      </c>
      <c r="G8" s="46">
        <v>0</v>
      </c>
      <c r="H8" s="46">
        <v>13000</v>
      </c>
      <c r="I8" s="46">
        <v>0</v>
      </c>
      <c r="J8" s="43"/>
      <c r="K8" s="43"/>
      <c r="L8" s="43"/>
      <c r="M8" s="43"/>
      <c r="N8" s="43"/>
      <c r="O8" s="43"/>
      <c r="P8" s="43">
        <f t="shared" si="1"/>
        <v>0</v>
      </c>
      <c r="Q8" s="43"/>
      <c r="R8" s="43"/>
      <c r="S8" s="43">
        <f t="shared" si="2"/>
        <v>0</v>
      </c>
      <c r="T8" s="43"/>
      <c r="U8" s="43">
        <f t="shared" si="3"/>
        <v>1131</v>
      </c>
      <c r="V8" s="43"/>
      <c r="W8" s="43">
        <f t="shared" si="4"/>
        <v>0</v>
      </c>
      <c r="X8" s="43"/>
      <c r="Y8" s="43"/>
      <c r="Z8" s="43"/>
      <c r="AA8" s="43">
        <f t="shared" si="5"/>
        <v>1131</v>
      </c>
      <c r="AB8" s="43">
        <f t="shared" si="6"/>
        <v>0</v>
      </c>
      <c r="AC8" s="43"/>
      <c r="AD8" s="43">
        <f t="shared" si="7"/>
        <v>0</v>
      </c>
      <c r="AE8" s="43"/>
      <c r="AF8" s="43">
        <f t="shared" si="8"/>
        <v>260</v>
      </c>
      <c r="AG8" s="43"/>
      <c r="AH8" s="43"/>
      <c r="AI8" s="43">
        <v>15</v>
      </c>
      <c r="AJ8" s="43">
        <f t="shared" si="9"/>
        <v>275</v>
      </c>
      <c r="AK8" s="43">
        <f t="shared" si="10"/>
        <v>1406</v>
      </c>
      <c r="AL8" s="44"/>
      <c r="AM8" s="30" t="s">
        <v>28</v>
      </c>
      <c r="AN8" s="73" t="str">
        <f>VLOOKUP(B8,'[17]9月月报10.4'!$B$4:$CJ$500,49,0)</f>
        <v>合同工</v>
      </c>
      <c r="AO8" s="31" t="str">
        <f>VLOOKUP(B8,'[17]9月月报10.4'!$B$4:$CJ$500,51,0)</f>
        <v>光华荣昌</v>
      </c>
      <c r="AP8" s="32">
        <f>VLOOKUP(B8,'[18]2025.9（定版）10.12'!$B$3:$CK$600,5,0)</f>
        <v>23</v>
      </c>
      <c r="AQ8">
        <f>VLOOKUP(B8,'[18]2025.9（定版）10.12'!$B$3:$CK$600,22,0)</f>
        <v>0</v>
      </c>
      <c r="AR8" s="32" t="e">
        <f>_xlfn.XLOOKUP(A8,[11]汇总!B:B,[11]汇总!B:B)</f>
        <v>#N/A</v>
      </c>
      <c r="AS8" s="30"/>
      <c r="AT8" s="30" t="str">
        <f>VLOOKUP(B8,[16]一线员工!$C$3:$CL$700,1,0)</f>
        <v>李开阳</v>
      </c>
    </row>
    <row r="9" customFormat="1" spans="1:46">
      <c r="A9" s="42">
        <f t="shared" si="0"/>
        <v>4</v>
      </c>
      <c r="B9" s="43" t="s">
        <v>46</v>
      </c>
      <c r="C9" s="43" t="s">
        <v>639</v>
      </c>
      <c r="D9" s="44" t="s">
        <v>398</v>
      </c>
      <c r="E9" s="45">
        <v>42125</v>
      </c>
      <c r="F9" s="46">
        <v>7420</v>
      </c>
      <c r="G9" s="46">
        <v>7420</v>
      </c>
      <c r="H9" s="46">
        <v>7420</v>
      </c>
      <c r="I9" s="46">
        <v>7420</v>
      </c>
      <c r="J9" s="43"/>
      <c r="K9" s="43"/>
      <c r="L9" s="43"/>
      <c r="M9" s="43"/>
      <c r="N9" s="43"/>
      <c r="O9" s="43"/>
      <c r="P9" s="43">
        <f t="shared" si="1"/>
        <v>1187.2</v>
      </c>
      <c r="Q9" s="43"/>
      <c r="R9" s="43"/>
      <c r="S9" s="43">
        <f t="shared" si="2"/>
        <v>51.94</v>
      </c>
      <c r="T9" s="43"/>
      <c r="U9" s="43">
        <f t="shared" si="3"/>
        <v>645.54</v>
      </c>
      <c r="V9" s="43"/>
      <c r="W9" s="43">
        <f t="shared" si="4"/>
        <v>89.04</v>
      </c>
      <c r="X9" s="43"/>
      <c r="Y9" s="43"/>
      <c r="Z9" s="43"/>
      <c r="AA9" s="43">
        <f t="shared" si="5"/>
        <v>1973.72</v>
      </c>
      <c r="AB9" s="43">
        <f t="shared" si="6"/>
        <v>593.6</v>
      </c>
      <c r="AC9" s="43"/>
      <c r="AD9" s="43">
        <f t="shared" si="7"/>
        <v>22.26</v>
      </c>
      <c r="AE9" s="43"/>
      <c r="AF9" s="43">
        <f t="shared" si="8"/>
        <v>148.4</v>
      </c>
      <c r="AG9" s="43"/>
      <c r="AH9" s="43"/>
      <c r="AI9" s="43">
        <v>15</v>
      </c>
      <c r="AJ9" s="43">
        <f t="shared" si="9"/>
        <v>779.26</v>
      </c>
      <c r="AK9" s="43">
        <f t="shared" si="10"/>
        <v>2752.98</v>
      </c>
      <c r="AL9" s="43"/>
      <c r="AM9" s="30" t="s">
        <v>28</v>
      </c>
      <c r="AN9" s="73" t="str">
        <f>VLOOKUP(B9,'[17]9月月报10.4'!$B$4:$CJ$500,49,0)</f>
        <v>合同工</v>
      </c>
      <c r="AO9" s="31" t="str">
        <f>VLOOKUP(B9,'[17]9月月报10.4'!$B$4:$CJ$500,51,0)</f>
        <v>光华荣昌</v>
      </c>
      <c r="AP9" s="32">
        <f>VLOOKUP(B9,'[18]2025.9（定版）10.12'!$B$3:$CK$600,5,0)</f>
        <v>23</v>
      </c>
      <c r="AQ9">
        <f>VLOOKUP(B9,'[18]2025.9（定版）10.12'!$B$3:$CK$600,22,0)</f>
        <v>0</v>
      </c>
      <c r="AR9" s="32" t="e">
        <f>_xlfn.XLOOKUP(A9,[11]汇总!B:B,[11]汇总!B:B)</f>
        <v>#N/A</v>
      </c>
      <c r="AS9" s="30"/>
      <c r="AT9" s="30" t="str">
        <f>VLOOKUP(B9,[16]一线员工!$C$3:$CL$700,1,0)</f>
        <v>马英</v>
      </c>
    </row>
    <row r="10" customFormat="1" spans="1:46">
      <c r="A10" s="42">
        <f t="shared" si="0"/>
        <v>5</v>
      </c>
      <c r="B10" s="43" t="s">
        <v>34</v>
      </c>
      <c r="C10" s="43" t="s">
        <v>640</v>
      </c>
      <c r="D10" s="44" t="s">
        <v>376</v>
      </c>
      <c r="E10" s="45">
        <v>42125</v>
      </c>
      <c r="F10" s="46">
        <v>6280</v>
      </c>
      <c r="G10" s="46">
        <v>6280</v>
      </c>
      <c r="H10" s="46">
        <v>6280</v>
      </c>
      <c r="I10" s="46">
        <v>6280</v>
      </c>
      <c r="J10" s="43"/>
      <c r="K10" s="43"/>
      <c r="L10" s="43"/>
      <c r="M10" s="43"/>
      <c r="N10" s="43"/>
      <c r="O10" s="43"/>
      <c r="P10" s="43">
        <f t="shared" si="1"/>
        <v>1004.8</v>
      </c>
      <c r="Q10" s="43"/>
      <c r="R10" s="43"/>
      <c r="S10" s="43">
        <f t="shared" si="2"/>
        <v>43.96</v>
      </c>
      <c r="T10" s="43"/>
      <c r="U10" s="43">
        <f t="shared" si="3"/>
        <v>546.36</v>
      </c>
      <c r="V10" s="43"/>
      <c r="W10" s="43">
        <f t="shared" si="4"/>
        <v>75.36</v>
      </c>
      <c r="X10" s="43"/>
      <c r="Y10" s="43"/>
      <c r="Z10" s="43"/>
      <c r="AA10" s="43">
        <f t="shared" si="5"/>
        <v>1670.48</v>
      </c>
      <c r="AB10" s="43">
        <f t="shared" si="6"/>
        <v>502.4</v>
      </c>
      <c r="AC10" s="43"/>
      <c r="AD10" s="43">
        <f t="shared" si="7"/>
        <v>18.84</v>
      </c>
      <c r="AE10" s="43"/>
      <c r="AF10" s="43">
        <f t="shared" si="8"/>
        <v>125.6</v>
      </c>
      <c r="AG10" s="43"/>
      <c r="AH10" s="43"/>
      <c r="AI10" s="43">
        <v>15</v>
      </c>
      <c r="AJ10" s="43">
        <f t="shared" si="9"/>
        <v>661.84</v>
      </c>
      <c r="AK10" s="43">
        <f t="shared" si="10"/>
        <v>2332.32</v>
      </c>
      <c r="AL10" s="43"/>
      <c r="AM10" s="30" t="s">
        <v>28</v>
      </c>
      <c r="AN10" s="73" t="str">
        <f>VLOOKUP(B10,'[17]9月月报10.4'!$B$4:$CJ$500,49,0)</f>
        <v>合同工</v>
      </c>
      <c r="AO10" s="31" t="str">
        <f>VLOOKUP(B10,'[17]9月月报10.4'!$B$4:$CJ$500,51,0)</f>
        <v>光华荣昌</v>
      </c>
      <c r="AP10" s="32">
        <f>VLOOKUP(B10,'[18]2025.9（定版）10.12'!$B$3:$CK$600,5,0)</f>
        <v>23</v>
      </c>
      <c r="AQ10">
        <f>VLOOKUP(B10,'[18]2025.9（定版）10.12'!$B$3:$CK$600,22,0)</f>
        <v>0</v>
      </c>
      <c r="AR10" s="32" t="e">
        <f>_xlfn.XLOOKUP(A10,[11]汇总!B:B,[11]汇总!B:B)</f>
        <v>#N/A</v>
      </c>
      <c r="AS10" s="30"/>
      <c r="AT10" s="30" t="str">
        <f>VLOOKUP(B10,[16]一线员工!$C$3:$CL$700,1,0)</f>
        <v>曾琼</v>
      </c>
    </row>
    <row r="11" customFormat="1" spans="1:46">
      <c r="A11" s="42">
        <f t="shared" si="0"/>
        <v>6</v>
      </c>
      <c r="B11" s="43" t="s">
        <v>58</v>
      </c>
      <c r="C11" s="43" t="s">
        <v>639</v>
      </c>
      <c r="D11" s="44" t="s">
        <v>436</v>
      </c>
      <c r="E11" s="45">
        <v>42156</v>
      </c>
      <c r="F11" s="47">
        <v>4308</v>
      </c>
      <c r="G11" s="47">
        <v>4308</v>
      </c>
      <c r="H11" s="46">
        <v>4308</v>
      </c>
      <c r="I11" s="47">
        <v>4308</v>
      </c>
      <c r="J11" s="43"/>
      <c r="K11" s="43"/>
      <c r="L11" s="43"/>
      <c r="M11" s="43"/>
      <c r="N11" s="43"/>
      <c r="O11" s="43"/>
      <c r="P11" s="43">
        <f t="shared" si="1"/>
        <v>689.28</v>
      </c>
      <c r="Q11" s="43"/>
      <c r="R11" s="43"/>
      <c r="S11" s="43">
        <f t="shared" si="2"/>
        <v>30.16</v>
      </c>
      <c r="T11" s="43"/>
      <c r="U11" s="43">
        <f t="shared" si="3"/>
        <v>374.8</v>
      </c>
      <c r="V11" s="43"/>
      <c r="W11" s="43">
        <f t="shared" si="4"/>
        <v>51.7</v>
      </c>
      <c r="X11" s="43"/>
      <c r="Y11" s="43"/>
      <c r="Z11" s="43"/>
      <c r="AA11" s="43">
        <f t="shared" si="5"/>
        <v>1145.94</v>
      </c>
      <c r="AB11" s="43">
        <f t="shared" si="6"/>
        <v>344.64</v>
      </c>
      <c r="AC11" s="43"/>
      <c r="AD11" s="43">
        <f t="shared" si="7"/>
        <v>12.92</v>
      </c>
      <c r="AE11" s="43"/>
      <c r="AF11" s="43">
        <f t="shared" si="8"/>
        <v>86.16</v>
      </c>
      <c r="AG11" s="43"/>
      <c r="AH11" s="43"/>
      <c r="AI11" s="43">
        <v>15</v>
      </c>
      <c r="AJ11" s="43">
        <f t="shared" si="9"/>
        <v>458.72</v>
      </c>
      <c r="AK11" s="43">
        <f t="shared" si="10"/>
        <v>1604.66</v>
      </c>
      <c r="AL11" s="43"/>
      <c r="AM11" s="30" t="s">
        <v>28</v>
      </c>
      <c r="AN11" s="73" t="str">
        <f>VLOOKUP(B11,'[17]9月月报10.4'!$B$4:$CJ$500,49,0)</f>
        <v>合同工</v>
      </c>
      <c r="AO11" s="31" t="str">
        <f>VLOOKUP(B11,'[17]9月月报10.4'!$B$4:$CJ$500,51,0)</f>
        <v>湖南鑫起</v>
      </c>
      <c r="AP11" s="32">
        <f>VLOOKUP(B11,'[18]2025.9（定版）10.12'!$B$3:$CK$600,5,0)</f>
        <v>29.4</v>
      </c>
      <c r="AQ11">
        <f>VLOOKUP(B11,'[18]2025.9（定版）10.12'!$B$3:$CK$600,22,0)</f>
        <v>0</v>
      </c>
      <c r="AR11" s="32" t="e">
        <f>_xlfn.XLOOKUP(A11,[11]汇总!B:B,[11]汇总!B:B)</f>
        <v>#N/A</v>
      </c>
      <c r="AS11" s="30"/>
      <c r="AT11" s="30" t="str">
        <f>VLOOKUP(B11,[16]一线员工!$C$3:$CL$700,1,0)</f>
        <v>赵新辉</v>
      </c>
    </row>
    <row r="12" customFormat="1" spans="1:46">
      <c r="A12" s="42">
        <f t="shared" si="0"/>
        <v>7</v>
      </c>
      <c r="B12" s="43" t="s">
        <v>141</v>
      </c>
      <c r="C12" s="43" t="s">
        <v>639</v>
      </c>
      <c r="D12" s="44" t="s">
        <v>482</v>
      </c>
      <c r="E12" s="45">
        <v>42186</v>
      </c>
      <c r="F12" s="46">
        <v>5740</v>
      </c>
      <c r="G12" s="46">
        <v>5740</v>
      </c>
      <c r="H12" s="46">
        <v>5740</v>
      </c>
      <c r="I12" s="46">
        <v>5740</v>
      </c>
      <c r="J12" s="43"/>
      <c r="K12" s="43"/>
      <c r="L12" s="43"/>
      <c r="M12" s="43"/>
      <c r="N12" s="43"/>
      <c r="O12" s="43"/>
      <c r="P12" s="43">
        <f t="shared" si="1"/>
        <v>918.4</v>
      </c>
      <c r="Q12" s="43"/>
      <c r="R12" s="43"/>
      <c r="S12" s="43">
        <f t="shared" si="2"/>
        <v>40.18</v>
      </c>
      <c r="T12" s="43"/>
      <c r="U12" s="43">
        <f t="shared" si="3"/>
        <v>499.38</v>
      </c>
      <c r="V12" s="43"/>
      <c r="W12" s="43">
        <f t="shared" si="4"/>
        <v>68.88</v>
      </c>
      <c r="X12" s="43"/>
      <c r="Y12" s="43"/>
      <c r="Z12" s="43"/>
      <c r="AA12" s="43">
        <f t="shared" si="5"/>
        <v>1526.84</v>
      </c>
      <c r="AB12" s="43">
        <f t="shared" si="6"/>
        <v>459.2</v>
      </c>
      <c r="AC12" s="43"/>
      <c r="AD12" s="43">
        <f t="shared" si="7"/>
        <v>17.22</v>
      </c>
      <c r="AE12" s="43"/>
      <c r="AF12" s="43">
        <f t="shared" si="8"/>
        <v>114.8</v>
      </c>
      <c r="AG12" s="43"/>
      <c r="AH12" s="43"/>
      <c r="AI12" s="43">
        <v>15</v>
      </c>
      <c r="AJ12" s="43">
        <f t="shared" si="9"/>
        <v>606.22</v>
      </c>
      <c r="AK12" s="43">
        <f t="shared" si="10"/>
        <v>2133.06</v>
      </c>
      <c r="AL12" s="43"/>
      <c r="AM12" s="30" t="s">
        <v>28</v>
      </c>
      <c r="AN12" s="73" t="str">
        <f>VLOOKUP(B12,'[17]9月月报10.4'!$B$4:$CJ$500,49,0)</f>
        <v>合同工</v>
      </c>
      <c r="AO12" s="31" t="str">
        <f>VLOOKUP(B12,'[17]9月月报10.4'!$B$4:$CJ$500,51,0)</f>
        <v>湖南红海</v>
      </c>
      <c r="AP12" s="32">
        <f>VLOOKUP(B12,'[18]2025.9（定版）10.12'!$B$3:$CK$600,5,0)</f>
        <v>26</v>
      </c>
      <c r="AQ12">
        <f>VLOOKUP(B12,'[18]2025.9（定版）10.12'!$B$3:$CK$600,22,0)</f>
        <v>0</v>
      </c>
      <c r="AR12" s="32" t="e">
        <f>_xlfn.XLOOKUP(A12,[11]汇总!B:B,[11]汇总!B:B)</f>
        <v>#N/A</v>
      </c>
      <c r="AS12" s="30"/>
      <c r="AT12" s="30" t="str">
        <f>VLOOKUP(B12,[16]一线员工!$C$3:$CL$700,1,0)</f>
        <v>霍海涛</v>
      </c>
    </row>
    <row r="13" customFormat="1" spans="1:46">
      <c r="A13" s="42">
        <f t="shared" si="0"/>
        <v>8</v>
      </c>
      <c r="B13" s="43" t="s">
        <v>52</v>
      </c>
      <c r="C13" s="43" t="s">
        <v>639</v>
      </c>
      <c r="D13" s="44" t="s">
        <v>384</v>
      </c>
      <c r="E13" s="45">
        <v>42217</v>
      </c>
      <c r="F13" s="46">
        <v>8500</v>
      </c>
      <c r="G13" s="46">
        <v>8500</v>
      </c>
      <c r="H13" s="46">
        <v>8500</v>
      </c>
      <c r="I13" s="46">
        <v>8500</v>
      </c>
      <c r="J13" s="43"/>
      <c r="K13" s="43"/>
      <c r="L13" s="43"/>
      <c r="M13" s="43"/>
      <c r="N13" s="43"/>
      <c r="O13" s="43"/>
      <c r="P13" s="43">
        <f t="shared" si="1"/>
        <v>1360</v>
      </c>
      <c r="Q13" s="43"/>
      <c r="R13" s="43"/>
      <c r="S13" s="43">
        <f t="shared" si="2"/>
        <v>59.5</v>
      </c>
      <c r="T13" s="43"/>
      <c r="U13" s="43">
        <f t="shared" si="3"/>
        <v>739.5</v>
      </c>
      <c r="V13" s="43"/>
      <c r="W13" s="43">
        <f t="shared" si="4"/>
        <v>102</v>
      </c>
      <c r="X13" s="43"/>
      <c r="Y13" s="43"/>
      <c r="Z13" s="43"/>
      <c r="AA13" s="43">
        <f t="shared" si="5"/>
        <v>2261</v>
      </c>
      <c r="AB13" s="43">
        <f t="shared" si="6"/>
        <v>680</v>
      </c>
      <c r="AC13" s="43"/>
      <c r="AD13" s="43">
        <f t="shared" si="7"/>
        <v>25.5</v>
      </c>
      <c r="AE13" s="43"/>
      <c r="AF13" s="43">
        <f t="shared" si="8"/>
        <v>170</v>
      </c>
      <c r="AG13" s="43"/>
      <c r="AH13" s="43"/>
      <c r="AI13" s="43">
        <v>15</v>
      </c>
      <c r="AJ13" s="43">
        <f t="shared" si="9"/>
        <v>890.5</v>
      </c>
      <c r="AK13" s="43">
        <f t="shared" si="10"/>
        <v>3151.5</v>
      </c>
      <c r="AL13" s="43"/>
      <c r="AM13" s="30" t="s">
        <v>28</v>
      </c>
      <c r="AN13" s="73" t="str">
        <f>VLOOKUP(B13,'[17]9月月报10.4'!$B$4:$CJ$500,49,0)</f>
        <v>合同工</v>
      </c>
      <c r="AO13" s="31" t="str">
        <f>VLOOKUP(B13,'[17]9月月报10.4'!$B$4:$CJ$500,51,0)</f>
        <v>光华荣昌</v>
      </c>
      <c r="AP13" s="32">
        <f>VLOOKUP(B13,'[18]2025.9（定版）10.12'!$B$3:$CK$600,5,0)</f>
        <v>23</v>
      </c>
      <c r="AQ13">
        <f>VLOOKUP(B13,'[18]2025.9（定版）10.12'!$B$3:$CK$600,22,0)</f>
        <v>0</v>
      </c>
      <c r="AR13" s="32" t="e">
        <f>_xlfn.XLOOKUP(A13,[11]汇总!B:B,[11]汇总!B:B)</f>
        <v>#N/A</v>
      </c>
      <c r="AS13" s="30"/>
      <c r="AT13" s="30" t="str">
        <f>VLOOKUP(B13,[16]一线员工!$C$3:$CL$700,1,0)</f>
        <v>张海波</v>
      </c>
    </row>
    <row r="14" customFormat="1" spans="1:46">
      <c r="A14" s="42">
        <f t="shared" si="0"/>
        <v>9</v>
      </c>
      <c r="B14" s="43" t="s">
        <v>121</v>
      </c>
      <c r="C14" s="43" t="s">
        <v>639</v>
      </c>
      <c r="D14" s="44" t="s">
        <v>463</v>
      </c>
      <c r="E14" s="45">
        <v>42309</v>
      </c>
      <c r="F14" s="46">
        <v>5580</v>
      </c>
      <c r="G14" s="46">
        <v>5580</v>
      </c>
      <c r="H14" s="46">
        <v>5580</v>
      </c>
      <c r="I14" s="46">
        <v>5580</v>
      </c>
      <c r="J14" s="43"/>
      <c r="K14" s="43"/>
      <c r="L14" s="43"/>
      <c r="M14" s="43"/>
      <c r="N14" s="43"/>
      <c r="O14" s="43"/>
      <c r="P14" s="43">
        <f t="shared" si="1"/>
        <v>892.8</v>
      </c>
      <c r="Q14" s="43"/>
      <c r="R14" s="43"/>
      <c r="S14" s="43">
        <f t="shared" si="2"/>
        <v>39.06</v>
      </c>
      <c r="T14" s="43"/>
      <c r="U14" s="43">
        <f t="shared" si="3"/>
        <v>485.46</v>
      </c>
      <c r="V14" s="43"/>
      <c r="W14" s="43">
        <f t="shared" si="4"/>
        <v>66.96</v>
      </c>
      <c r="X14" s="43"/>
      <c r="Y14" s="43"/>
      <c r="Z14" s="43"/>
      <c r="AA14" s="43">
        <f t="shared" si="5"/>
        <v>1484.28</v>
      </c>
      <c r="AB14" s="43">
        <f t="shared" si="6"/>
        <v>446.4</v>
      </c>
      <c r="AC14" s="43"/>
      <c r="AD14" s="43">
        <f t="shared" si="7"/>
        <v>16.74</v>
      </c>
      <c r="AE14" s="43"/>
      <c r="AF14" s="43">
        <f t="shared" si="8"/>
        <v>111.6</v>
      </c>
      <c r="AG14" s="43"/>
      <c r="AH14" s="43"/>
      <c r="AI14" s="43">
        <v>15</v>
      </c>
      <c r="AJ14" s="43">
        <f t="shared" si="9"/>
        <v>589.74</v>
      </c>
      <c r="AK14" s="43">
        <f t="shared" si="10"/>
        <v>2074.02</v>
      </c>
      <c r="AL14" s="43"/>
      <c r="AM14" s="30" t="s">
        <v>28</v>
      </c>
      <c r="AN14" s="73" t="str">
        <f>VLOOKUP(B14,'[17]9月月报10.4'!$B$4:$CJ$500,49,0)</f>
        <v>合同工</v>
      </c>
      <c r="AO14" s="31" t="str">
        <f>VLOOKUP(B14,'[17]9月月报10.4'!$B$4:$CJ$500,51,0)</f>
        <v>湖南鑫起</v>
      </c>
      <c r="AP14" s="32">
        <f>VLOOKUP(B14,'[18]2025.9（定版）10.12'!$B$3:$CK$600,5,0)</f>
        <v>23</v>
      </c>
      <c r="AQ14">
        <f>VLOOKUP(B14,'[18]2025.9（定版）10.12'!$B$3:$CK$600,22,0)</f>
        <v>0</v>
      </c>
      <c r="AR14" s="32" t="e">
        <f>_xlfn.XLOOKUP(A14,[11]汇总!B:B,[11]汇总!B:B)</f>
        <v>#N/A</v>
      </c>
      <c r="AS14" s="30"/>
      <c r="AT14" s="30" t="str">
        <f>VLOOKUP(B14,[16]一线员工!$C$3:$CL$700,1,0)</f>
        <v>罗亚南</v>
      </c>
    </row>
    <row r="15" customFormat="1" spans="1:46">
      <c r="A15" s="42">
        <f t="shared" si="0"/>
        <v>10</v>
      </c>
      <c r="B15" s="43" t="s">
        <v>147</v>
      </c>
      <c r="C15" s="43" t="s">
        <v>639</v>
      </c>
      <c r="D15" s="44" t="s">
        <v>456</v>
      </c>
      <c r="E15" s="45">
        <v>42309</v>
      </c>
      <c r="F15" s="46">
        <v>4560</v>
      </c>
      <c r="G15" s="46">
        <v>4560</v>
      </c>
      <c r="H15" s="46">
        <v>4560</v>
      </c>
      <c r="I15" s="46">
        <v>4560</v>
      </c>
      <c r="J15" s="43"/>
      <c r="K15" s="43"/>
      <c r="L15" s="43"/>
      <c r="M15" s="43"/>
      <c r="N15" s="43"/>
      <c r="O15" s="43"/>
      <c r="P15" s="43">
        <f t="shared" si="1"/>
        <v>729.6</v>
      </c>
      <c r="Q15" s="43"/>
      <c r="R15" s="43"/>
      <c r="S15" s="43">
        <f t="shared" si="2"/>
        <v>31.92</v>
      </c>
      <c r="T15" s="43"/>
      <c r="U15" s="43">
        <f t="shared" si="3"/>
        <v>396.72</v>
      </c>
      <c r="V15" s="43"/>
      <c r="W15" s="43">
        <f t="shared" si="4"/>
        <v>54.72</v>
      </c>
      <c r="X15" s="43"/>
      <c r="Y15" s="43"/>
      <c r="Z15" s="43"/>
      <c r="AA15" s="43">
        <f t="shared" si="5"/>
        <v>1212.96</v>
      </c>
      <c r="AB15" s="43">
        <f t="shared" si="6"/>
        <v>364.8</v>
      </c>
      <c r="AC15" s="43"/>
      <c r="AD15" s="43">
        <f t="shared" si="7"/>
        <v>13.68</v>
      </c>
      <c r="AE15" s="43"/>
      <c r="AF15" s="43">
        <f t="shared" si="8"/>
        <v>91.2</v>
      </c>
      <c r="AG15" s="43"/>
      <c r="AH15" s="43"/>
      <c r="AI15" s="43">
        <v>15</v>
      </c>
      <c r="AJ15" s="43">
        <f t="shared" si="9"/>
        <v>484.68</v>
      </c>
      <c r="AK15" s="43">
        <f t="shared" si="10"/>
        <v>1697.64</v>
      </c>
      <c r="AL15" s="43"/>
      <c r="AM15" s="30" t="s">
        <v>28</v>
      </c>
      <c r="AN15" s="73" t="str">
        <f>VLOOKUP(B15,'[17]9月月报10.4'!$B$4:$CJ$500,49,0)</f>
        <v>合同工</v>
      </c>
      <c r="AO15" s="31" t="str">
        <f>VLOOKUP(B15,'[17]9月月报10.4'!$B$4:$CJ$500,51,0)</f>
        <v>光华荣昌</v>
      </c>
      <c r="AP15" s="32">
        <f>VLOOKUP(B15,'[18]2025.9（定版）10.12'!$B$3:$CK$600,5,0)</f>
        <v>22</v>
      </c>
      <c r="AQ15">
        <f>VLOOKUP(B15,'[18]2025.9（定版）10.12'!$B$3:$CK$600,22,0)</f>
        <v>0</v>
      </c>
      <c r="AR15" s="32" t="e">
        <f>_xlfn.XLOOKUP(A15,[11]汇总!B:B,[11]汇总!B:B)</f>
        <v>#N/A</v>
      </c>
      <c r="AS15" s="30"/>
      <c r="AT15" s="30" t="str">
        <f>VLOOKUP(B15,[16]一线员工!$C$3:$CL$700,1,0)</f>
        <v>刘辉兵</v>
      </c>
    </row>
    <row r="16" customFormat="1" spans="1:46">
      <c r="A16" s="42">
        <f t="shared" si="0"/>
        <v>11</v>
      </c>
      <c r="B16" s="43" t="s">
        <v>85</v>
      </c>
      <c r="C16" s="43" t="s">
        <v>639</v>
      </c>
      <c r="D16" s="44" t="s">
        <v>429</v>
      </c>
      <c r="E16" s="45">
        <v>42339</v>
      </c>
      <c r="F16" s="47">
        <v>4308</v>
      </c>
      <c r="G16" s="47">
        <v>4308</v>
      </c>
      <c r="H16" s="46">
        <v>4100</v>
      </c>
      <c r="I16" s="47">
        <v>4308</v>
      </c>
      <c r="J16" s="43"/>
      <c r="K16" s="43"/>
      <c r="L16" s="43"/>
      <c r="M16" s="43"/>
      <c r="N16" s="43"/>
      <c r="O16" s="43"/>
      <c r="P16" s="43">
        <f t="shared" si="1"/>
        <v>689.28</v>
      </c>
      <c r="Q16" s="43"/>
      <c r="R16" s="43"/>
      <c r="S16" s="43">
        <f t="shared" si="2"/>
        <v>30.16</v>
      </c>
      <c r="T16" s="43"/>
      <c r="U16" s="43">
        <f t="shared" si="3"/>
        <v>356.7</v>
      </c>
      <c r="V16" s="43"/>
      <c r="W16" s="43">
        <f t="shared" si="4"/>
        <v>51.7</v>
      </c>
      <c r="X16" s="43"/>
      <c r="Y16" s="43"/>
      <c r="Z16" s="43"/>
      <c r="AA16" s="43">
        <f t="shared" si="5"/>
        <v>1127.84</v>
      </c>
      <c r="AB16" s="43">
        <f t="shared" si="6"/>
        <v>344.64</v>
      </c>
      <c r="AC16" s="43"/>
      <c r="AD16" s="43">
        <f t="shared" si="7"/>
        <v>12.92</v>
      </c>
      <c r="AE16" s="43"/>
      <c r="AF16" s="43">
        <f t="shared" si="8"/>
        <v>82</v>
      </c>
      <c r="AG16" s="43"/>
      <c r="AH16" s="43"/>
      <c r="AI16" s="43">
        <v>15</v>
      </c>
      <c r="AJ16" s="43">
        <f t="shared" si="9"/>
        <v>454.56</v>
      </c>
      <c r="AK16" s="43">
        <f t="shared" si="10"/>
        <v>1582.4</v>
      </c>
      <c r="AL16" s="43"/>
      <c r="AM16" s="30" t="s">
        <v>28</v>
      </c>
      <c r="AN16" s="73" t="str">
        <f>VLOOKUP(B16,'[17]9月月报10.4'!$B$4:$CJ$500,49,0)</f>
        <v>合同工</v>
      </c>
      <c r="AO16" s="31" t="str">
        <f>VLOOKUP(B16,'[17]9月月报10.4'!$B$4:$CJ$500,51,0)</f>
        <v>湖南红海</v>
      </c>
      <c r="AP16" s="32">
        <f>VLOOKUP(B16,'[18]2025.9（定版）10.12'!$B$3:$CK$600,5,0)</f>
        <v>28</v>
      </c>
      <c r="AQ16">
        <f>VLOOKUP(B16,'[18]2025.9（定版）10.12'!$B$3:$CK$600,22,0)</f>
        <v>0</v>
      </c>
      <c r="AR16" s="32" t="e">
        <f>_xlfn.XLOOKUP(A16,[11]汇总!B:B,[11]汇总!B:B)</f>
        <v>#N/A</v>
      </c>
      <c r="AS16" s="30"/>
      <c r="AT16" s="30" t="str">
        <f>VLOOKUP(B16,[16]一线员工!$C$3:$CL$700,1,0)</f>
        <v>殷胜</v>
      </c>
    </row>
    <row r="17" customFormat="1" spans="1:46">
      <c r="A17" s="42">
        <f t="shared" si="0"/>
        <v>12</v>
      </c>
      <c r="B17" s="43" t="s">
        <v>124</v>
      </c>
      <c r="C17" s="43" t="s">
        <v>639</v>
      </c>
      <c r="D17" s="44" t="s">
        <v>468</v>
      </c>
      <c r="E17" s="45">
        <v>42370</v>
      </c>
      <c r="F17" s="46">
        <v>5000</v>
      </c>
      <c r="G17" s="46">
        <v>5000</v>
      </c>
      <c r="H17" s="46">
        <v>5000</v>
      </c>
      <c r="I17" s="46">
        <v>5000</v>
      </c>
      <c r="J17" s="43"/>
      <c r="K17" s="43"/>
      <c r="L17" s="43"/>
      <c r="M17" s="43"/>
      <c r="N17" s="43"/>
      <c r="O17" s="43"/>
      <c r="P17" s="43">
        <f t="shared" si="1"/>
        <v>800</v>
      </c>
      <c r="Q17" s="43"/>
      <c r="R17" s="43"/>
      <c r="S17" s="43">
        <f t="shared" si="2"/>
        <v>35</v>
      </c>
      <c r="T17" s="43"/>
      <c r="U17" s="43">
        <f t="shared" si="3"/>
        <v>435</v>
      </c>
      <c r="V17" s="43"/>
      <c r="W17" s="43">
        <f t="shared" si="4"/>
        <v>60</v>
      </c>
      <c r="X17" s="43"/>
      <c r="Y17" s="43"/>
      <c r="Z17" s="43"/>
      <c r="AA17" s="43">
        <f t="shared" si="5"/>
        <v>1330</v>
      </c>
      <c r="AB17" s="43">
        <f t="shared" si="6"/>
        <v>400</v>
      </c>
      <c r="AC17" s="43"/>
      <c r="AD17" s="43">
        <f t="shared" si="7"/>
        <v>15</v>
      </c>
      <c r="AE17" s="43"/>
      <c r="AF17" s="43">
        <f t="shared" si="8"/>
        <v>100</v>
      </c>
      <c r="AG17" s="43"/>
      <c r="AH17" s="43"/>
      <c r="AI17" s="43">
        <v>15</v>
      </c>
      <c r="AJ17" s="43">
        <f t="shared" si="9"/>
        <v>530</v>
      </c>
      <c r="AK17" s="43">
        <f t="shared" si="10"/>
        <v>1860</v>
      </c>
      <c r="AL17" s="43"/>
      <c r="AM17" s="30" t="s">
        <v>28</v>
      </c>
      <c r="AN17" s="73" t="str">
        <f>VLOOKUP(B17,'[17]9月月报10.4'!$B$4:$CJ$500,49,0)</f>
        <v>合同工</v>
      </c>
      <c r="AO17" s="31" t="str">
        <f>VLOOKUP(B17,'[17]9月月报10.4'!$B$4:$CJ$500,51,0)</f>
        <v>湖南鑫起</v>
      </c>
      <c r="AP17" s="32">
        <f>VLOOKUP(B17,'[18]2025.9（定版）10.12'!$B$3:$CK$600,5,0)</f>
        <v>22.5</v>
      </c>
      <c r="AQ17">
        <f>VLOOKUP(B17,'[18]2025.9（定版）10.12'!$B$3:$CK$600,22,0)</f>
        <v>0</v>
      </c>
      <c r="AR17" s="32" t="e">
        <f>_xlfn.XLOOKUP(A17,[11]汇总!B:B,[11]汇总!B:B)</f>
        <v>#N/A</v>
      </c>
      <c r="AS17" s="30"/>
      <c r="AT17" s="30" t="str">
        <f>VLOOKUP(B17,[16]一线员工!$C$3:$CL$700,1,0)</f>
        <v>苏超</v>
      </c>
    </row>
    <row r="18" customFormat="1" spans="1:46">
      <c r="A18" s="42">
        <f t="shared" si="0"/>
        <v>13</v>
      </c>
      <c r="B18" s="43" t="s">
        <v>128</v>
      </c>
      <c r="C18" s="43" t="s">
        <v>639</v>
      </c>
      <c r="D18" s="48" t="s">
        <v>475</v>
      </c>
      <c r="E18" s="45">
        <v>42370</v>
      </c>
      <c r="F18" s="46">
        <v>4760</v>
      </c>
      <c r="G18" s="46">
        <v>4760</v>
      </c>
      <c r="H18" s="46">
        <v>4760</v>
      </c>
      <c r="I18" s="46">
        <v>4760</v>
      </c>
      <c r="J18" s="43"/>
      <c r="K18" s="43"/>
      <c r="L18" s="43"/>
      <c r="M18" s="43"/>
      <c r="N18" s="43"/>
      <c r="O18" s="43"/>
      <c r="P18" s="43">
        <f t="shared" si="1"/>
        <v>761.6</v>
      </c>
      <c r="Q18" s="43"/>
      <c r="R18" s="43"/>
      <c r="S18" s="43">
        <f t="shared" si="2"/>
        <v>33.32</v>
      </c>
      <c r="T18" s="43"/>
      <c r="U18" s="43">
        <f t="shared" si="3"/>
        <v>414.12</v>
      </c>
      <c r="V18" s="43"/>
      <c r="W18" s="43">
        <f t="shared" si="4"/>
        <v>57.12</v>
      </c>
      <c r="X18" s="43"/>
      <c r="Y18" s="43"/>
      <c r="Z18" s="43"/>
      <c r="AA18" s="43">
        <f t="shared" si="5"/>
        <v>1266.16</v>
      </c>
      <c r="AB18" s="43">
        <f t="shared" si="6"/>
        <v>380.8</v>
      </c>
      <c r="AC18" s="43"/>
      <c r="AD18" s="43">
        <f t="shared" si="7"/>
        <v>14.28</v>
      </c>
      <c r="AE18" s="43"/>
      <c r="AF18" s="43">
        <f t="shared" si="8"/>
        <v>95.2</v>
      </c>
      <c r="AG18" s="43"/>
      <c r="AH18" s="43"/>
      <c r="AI18" s="43">
        <v>15</v>
      </c>
      <c r="AJ18" s="43">
        <f t="shared" si="9"/>
        <v>505.28</v>
      </c>
      <c r="AK18" s="43">
        <f t="shared" si="10"/>
        <v>1771.44</v>
      </c>
      <c r="AL18" s="43"/>
      <c r="AM18" s="30" t="s">
        <v>28</v>
      </c>
      <c r="AN18" s="73" t="str">
        <f>VLOOKUP(B18,'[17]9月月报10.4'!$B$4:$CJ$500,49,0)</f>
        <v>合同工</v>
      </c>
      <c r="AO18" s="31" t="str">
        <f>VLOOKUP(B18,'[17]9月月报10.4'!$B$4:$CJ$500,51,0)</f>
        <v>湖南鑫起</v>
      </c>
      <c r="AP18" s="32">
        <f>VLOOKUP(B18,'[18]2025.9（定版）10.12'!$B$3:$CK$600,5,0)</f>
        <v>16</v>
      </c>
      <c r="AQ18">
        <f>VLOOKUP(B18,'[18]2025.9（定版）10.12'!$B$3:$CK$600,22,0)</f>
        <v>0</v>
      </c>
      <c r="AR18" s="32" t="e">
        <f>_xlfn.XLOOKUP(A18,[11]汇总!B:B,[11]汇总!B:B)</f>
        <v>#N/A</v>
      </c>
      <c r="AS18" s="30"/>
      <c r="AT18" s="30" t="str">
        <f>VLOOKUP(B18,[16]一线员工!$C$3:$CL$700,1,0)</f>
        <v>胡荣华</v>
      </c>
    </row>
    <row r="19" customFormat="1" spans="1:46">
      <c r="A19" s="42">
        <f t="shared" si="0"/>
        <v>14</v>
      </c>
      <c r="B19" s="43" t="s">
        <v>56</v>
      </c>
      <c r="C19" s="43" t="s">
        <v>639</v>
      </c>
      <c r="D19" s="48" t="s">
        <v>461</v>
      </c>
      <c r="E19" s="49">
        <v>42401</v>
      </c>
      <c r="F19" s="46">
        <v>4520</v>
      </c>
      <c r="G19" s="46">
        <v>4520</v>
      </c>
      <c r="H19" s="46">
        <v>4520</v>
      </c>
      <c r="I19" s="46">
        <v>4520</v>
      </c>
      <c r="J19" s="43"/>
      <c r="K19" s="43"/>
      <c r="L19" s="43"/>
      <c r="M19" s="43"/>
      <c r="N19" s="43"/>
      <c r="O19" s="43"/>
      <c r="P19" s="43">
        <f t="shared" si="1"/>
        <v>723.2</v>
      </c>
      <c r="Q19" s="43"/>
      <c r="R19" s="43"/>
      <c r="S19" s="43">
        <f t="shared" si="2"/>
        <v>31.64</v>
      </c>
      <c r="T19" s="43"/>
      <c r="U19" s="43">
        <f t="shared" si="3"/>
        <v>393.24</v>
      </c>
      <c r="V19" s="43"/>
      <c r="W19" s="43">
        <f t="shared" si="4"/>
        <v>54.24</v>
      </c>
      <c r="X19" s="43"/>
      <c r="Y19" s="43"/>
      <c r="Z19" s="43"/>
      <c r="AA19" s="43">
        <f t="shared" si="5"/>
        <v>1202.32</v>
      </c>
      <c r="AB19" s="43">
        <f t="shared" si="6"/>
        <v>361.6</v>
      </c>
      <c r="AC19" s="43"/>
      <c r="AD19" s="43">
        <f t="shared" si="7"/>
        <v>13.56</v>
      </c>
      <c r="AE19" s="43"/>
      <c r="AF19" s="43">
        <f t="shared" si="8"/>
        <v>90.4</v>
      </c>
      <c r="AG19" s="43"/>
      <c r="AH19" s="43"/>
      <c r="AI19" s="43">
        <v>15</v>
      </c>
      <c r="AJ19" s="43">
        <f t="shared" si="9"/>
        <v>480.56</v>
      </c>
      <c r="AK19" s="43">
        <f t="shared" si="10"/>
        <v>1682.88</v>
      </c>
      <c r="AL19" s="43"/>
      <c r="AM19" s="30" t="s">
        <v>28</v>
      </c>
      <c r="AN19" s="73" t="str">
        <f>VLOOKUP(B19,'[17]9月月报10.4'!$B$4:$CJ$500,49,0)</f>
        <v>合同工</v>
      </c>
      <c r="AO19" s="31" t="str">
        <f>VLOOKUP(B19,'[17]9月月报10.4'!$B$4:$CJ$500,51,0)</f>
        <v>光华荣昌</v>
      </c>
      <c r="AP19" s="32">
        <f>VLOOKUP(B19,'[18]2025.9（定版）10.12'!$B$3:$CK$600,5,0)</f>
        <v>16.5</v>
      </c>
      <c r="AQ19">
        <f>VLOOKUP(B19,'[18]2025.9（定版）10.12'!$B$3:$CK$600,22,0)</f>
        <v>0</v>
      </c>
      <c r="AR19" s="32" t="e">
        <f>_xlfn.XLOOKUP(A19,[11]汇总!B:B,[11]汇总!B:B)</f>
        <v>#N/A</v>
      </c>
      <c r="AS19" s="30"/>
      <c r="AT19" s="30" t="str">
        <f>VLOOKUP(B19,[16]一线员工!$C$3:$CL$700,1,0)</f>
        <v>贺王瑜</v>
      </c>
    </row>
    <row r="20" customFormat="1" spans="1:46">
      <c r="A20" s="42">
        <f t="shared" si="0"/>
        <v>15</v>
      </c>
      <c r="B20" s="43" t="s">
        <v>69</v>
      </c>
      <c r="C20" s="43" t="s">
        <v>639</v>
      </c>
      <c r="D20" s="48" t="s">
        <v>500</v>
      </c>
      <c r="E20" s="45">
        <v>42401</v>
      </c>
      <c r="F20" s="47">
        <v>4308</v>
      </c>
      <c r="G20" s="47">
        <v>4308</v>
      </c>
      <c r="H20" s="46">
        <v>4308</v>
      </c>
      <c r="I20" s="47">
        <v>4308</v>
      </c>
      <c r="J20" s="43"/>
      <c r="K20" s="43"/>
      <c r="L20" s="43"/>
      <c r="M20" s="43"/>
      <c r="N20" s="43"/>
      <c r="O20" s="43"/>
      <c r="P20" s="43">
        <f t="shared" si="1"/>
        <v>689.28</v>
      </c>
      <c r="Q20" s="43"/>
      <c r="R20" s="43"/>
      <c r="S20" s="43">
        <f t="shared" si="2"/>
        <v>30.16</v>
      </c>
      <c r="T20" s="43"/>
      <c r="U20" s="43">
        <f t="shared" si="3"/>
        <v>374.8</v>
      </c>
      <c r="V20" s="43"/>
      <c r="W20" s="43">
        <f t="shared" si="4"/>
        <v>51.7</v>
      </c>
      <c r="X20" s="43"/>
      <c r="Y20" s="43"/>
      <c r="Z20" s="43"/>
      <c r="AA20" s="43">
        <f t="shared" si="5"/>
        <v>1145.94</v>
      </c>
      <c r="AB20" s="43">
        <f t="shared" si="6"/>
        <v>344.64</v>
      </c>
      <c r="AC20" s="43"/>
      <c r="AD20" s="43">
        <f t="shared" si="7"/>
        <v>12.92</v>
      </c>
      <c r="AE20" s="43"/>
      <c r="AF20" s="43">
        <f t="shared" si="8"/>
        <v>86.16</v>
      </c>
      <c r="AG20" s="43"/>
      <c r="AH20" s="43"/>
      <c r="AI20" s="43">
        <v>15</v>
      </c>
      <c r="AJ20" s="43">
        <f t="shared" si="9"/>
        <v>458.72</v>
      </c>
      <c r="AK20" s="43">
        <f t="shared" si="10"/>
        <v>1604.66</v>
      </c>
      <c r="AL20" s="43"/>
      <c r="AM20" s="30" t="s">
        <v>28</v>
      </c>
      <c r="AN20" s="73" t="str">
        <f>VLOOKUP(B20,'[17]9月月报10.4'!$B$4:$CJ$500,49,0)</f>
        <v>合同工</v>
      </c>
      <c r="AO20" s="31" t="str">
        <f>VLOOKUP(B20,'[17]9月月报10.4'!$B$4:$CJ$500,51,0)</f>
        <v>光华荣昌</v>
      </c>
      <c r="AP20" s="32">
        <f>VLOOKUP(B20,'[18]2025.9（定版）10.12'!$B$3:$CK$600,5,0)</f>
        <v>22</v>
      </c>
      <c r="AQ20">
        <f>VLOOKUP(B20,'[18]2025.9（定版）10.12'!$B$3:$CK$600,22,0)</f>
        <v>0</v>
      </c>
      <c r="AR20" s="32" t="e">
        <f>_xlfn.XLOOKUP(A20,[11]汇总!B:B,[11]汇总!B:B)</f>
        <v>#N/A</v>
      </c>
      <c r="AS20" s="30"/>
      <c r="AT20" s="30" t="str">
        <f>VLOOKUP(B20,[16]一线员工!$C$3:$CL$700,1,0)</f>
        <v>文洪亮</v>
      </c>
    </row>
    <row r="21" customFormat="1" spans="1:46">
      <c r="A21" s="42">
        <f t="shared" si="0"/>
        <v>16</v>
      </c>
      <c r="B21" s="50" t="s">
        <v>137</v>
      </c>
      <c r="C21" s="43" t="s">
        <v>639</v>
      </c>
      <c r="D21" s="48" t="s">
        <v>447</v>
      </c>
      <c r="E21" s="45">
        <v>42401</v>
      </c>
      <c r="F21" s="46">
        <v>4360</v>
      </c>
      <c r="G21" s="46">
        <v>4360</v>
      </c>
      <c r="H21" s="46">
        <v>4360</v>
      </c>
      <c r="I21" s="46">
        <v>4360</v>
      </c>
      <c r="J21" s="43"/>
      <c r="K21" s="43"/>
      <c r="L21" s="43"/>
      <c r="M21" s="43"/>
      <c r="N21" s="43"/>
      <c r="O21" s="43"/>
      <c r="P21" s="43">
        <f t="shared" si="1"/>
        <v>697.6</v>
      </c>
      <c r="Q21" s="43"/>
      <c r="R21" s="43"/>
      <c r="S21" s="43">
        <f t="shared" si="2"/>
        <v>30.52</v>
      </c>
      <c r="T21" s="43"/>
      <c r="U21" s="43">
        <f t="shared" si="3"/>
        <v>379.32</v>
      </c>
      <c r="V21" s="43"/>
      <c r="W21" s="43">
        <f t="shared" si="4"/>
        <v>52.32</v>
      </c>
      <c r="X21" s="43"/>
      <c r="Y21" s="43"/>
      <c r="Z21" s="43"/>
      <c r="AA21" s="43">
        <f t="shared" si="5"/>
        <v>1159.76</v>
      </c>
      <c r="AB21" s="43">
        <f t="shared" si="6"/>
        <v>348.8</v>
      </c>
      <c r="AC21" s="43"/>
      <c r="AD21" s="43">
        <f t="shared" si="7"/>
        <v>13.08</v>
      </c>
      <c r="AE21" s="43"/>
      <c r="AF21" s="43">
        <f t="shared" si="8"/>
        <v>87.2</v>
      </c>
      <c r="AG21" s="43"/>
      <c r="AH21" s="43"/>
      <c r="AI21" s="43">
        <v>15</v>
      </c>
      <c r="AJ21" s="43">
        <f t="shared" si="9"/>
        <v>464.08</v>
      </c>
      <c r="AK21" s="43">
        <f t="shared" si="10"/>
        <v>1623.84</v>
      </c>
      <c r="AL21" s="43"/>
      <c r="AM21" s="30" t="s">
        <v>28</v>
      </c>
      <c r="AN21" s="73" t="str">
        <f>VLOOKUP(B21,'[17]9月月报10.4'!$B$4:$CJ$500,49,0)</f>
        <v>合同工</v>
      </c>
      <c r="AO21" s="31" t="str">
        <f>VLOOKUP(B21,'[17]9月月报10.4'!$B$4:$CJ$500,51,0)</f>
        <v>光华荣昌</v>
      </c>
      <c r="AP21" s="32">
        <f>VLOOKUP(B21,'[18]2025.9（定版）10.12'!$B$3:$CK$600,5,0)</f>
        <v>28</v>
      </c>
      <c r="AQ21">
        <f>VLOOKUP(B21,'[18]2025.9（定版）10.12'!$B$3:$CK$600,22,0)</f>
        <v>0</v>
      </c>
      <c r="AR21" s="32" t="e">
        <f>_xlfn.XLOOKUP(A21,[11]汇总!B:B,[11]汇总!B:B)</f>
        <v>#N/A</v>
      </c>
      <c r="AS21" s="30"/>
      <c r="AT21" s="30" t="str">
        <f>VLOOKUP(B21,[16]一线员工!$C$3:$CL$700,1,0)</f>
        <v>林虎</v>
      </c>
    </row>
    <row r="22" customFormat="1" spans="1:46">
      <c r="A22" s="42">
        <f t="shared" si="0"/>
        <v>17</v>
      </c>
      <c r="B22" s="43" t="s">
        <v>63</v>
      </c>
      <c r="C22" s="43" t="s">
        <v>639</v>
      </c>
      <c r="D22" s="48" t="s">
        <v>455</v>
      </c>
      <c r="E22" s="45">
        <v>42491</v>
      </c>
      <c r="F22" s="46">
        <v>5680</v>
      </c>
      <c r="G22" s="46">
        <v>5680</v>
      </c>
      <c r="H22" s="46">
        <v>5680</v>
      </c>
      <c r="I22" s="46">
        <v>5680</v>
      </c>
      <c r="J22" s="43"/>
      <c r="K22" s="43"/>
      <c r="L22" s="43"/>
      <c r="M22" s="43"/>
      <c r="N22" s="43"/>
      <c r="O22" s="43"/>
      <c r="P22" s="43">
        <f t="shared" si="1"/>
        <v>908.8</v>
      </c>
      <c r="Q22" s="43"/>
      <c r="R22" s="43"/>
      <c r="S22" s="43">
        <f t="shared" si="2"/>
        <v>39.76</v>
      </c>
      <c r="T22" s="43"/>
      <c r="U22" s="43">
        <f t="shared" si="3"/>
        <v>494.16</v>
      </c>
      <c r="V22" s="43"/>
      <c r="W22" s="43">
        <f t="shared" si="4"/>
        <v>68.16</v>
      </c>
      <c r="X22" s="43"/>
      <c r="Y22" s="43"/>
      <c r="Z22" s="43"/>
      <c r="AA22" s="43">
        <f t="shared" si="5"/>
        <v>1510.88</v>
      </c>
      <c r="AB22" s="43">
        <f t="shared" si="6"/>
        <v>454.4</v>
      </c>
      <c r="AC22" s="43"/>
      <c r="AD22" s="43">
        <f t="shared" si="7"/>
        <v>17.04</v>
      </c>
      <c r="AE22" s="43"/>
      <c r="AF22" s="43">
        <f t="shared" si="8"/>
        <v>113.6</v>
      </c>
      <c r="AG22" s="43"/>
      <c r="AH22" s="43"/>
      <c r="AI22" s="43">
        <v>15</v>
      </c>
      <c r="AJ22" s="43">
        <f t="shared" si="9"/>
        <v>600.04</v>
      </c>
      <c r="AK22" s="43">
        <f t="shared" si="10"/>
        <v>2110.92</v>
      </c>
      <c r="AL22" s="43"/>
      <c r="AM22" s="30" t="s">
        <v>28</v>
      </c>
      <c r="AN22" s="73" t="str">
        <f>VLOOKUP(B22,'[17]9月月报10.4'!$B$4:$CJ$500,49,0)</f>
        <v>合同工</v>
      </c>
      <c r="AO22" s="31" t="str">
        <f>VLOOKUP(B22,'[17]9月月报10.4'!$B$4:$CJ$500,51,0)</f>
        <v>湖南鑫起</v>
      </c>
      <c r="AP22" s="32">
        <f>VLOOKUP(B22,'[18]2025.9（定版）10.12'!$B$3:$CK$600,5,0)</f>
        <v>29</v>
      </c>
      <c r="AQ22">
        <f>VLOOKUP(B22,'[18]2025.9（定版）10.12'!$B$3:$CK$600,22,0)</f>
        <v>0</v>
      </c>
      <c r="AR22" s="32" t="e">
        <f>_xlfn.XLOOKUP(A22,[11]汇总!B:B,[11]汇总!B:B)</f>
        <v>#N/A</v>
      </c>
      <c r="AS22" s="30"/>
      <c r="AT22" s="30" t="str">
        <f>VLOOKUP(B22,[16]一线员工!$C$3:$CL$700,1,0)</f>
        <v>范文榜</v>
      </c>
    </row>
    <row r="23" customFormat="1" spans="1:46">
      <c r="A23" s="42">
        <f t="shared" si="0"/>
        <v>18</v>
      </c>
      <c r="B23" s="43" t="s">
        <v>139</v>
      </c>
      <c r="C23" s="43" t="s">
        <v>639</v>
      </c>
      <c r="D23" s="48" t="s">
        <v>480</v>
      </c>
      <c r="E23" s="45">
        <v>42491</v>
      </c>
      <c r="F23" s="46">
        <v>6180</v>
      </c>
      <c r="G23" s="46">
        <v>6180</v>
      </c>
      <c r="H23" s="46">
        <v>6180</v>
      </c>
      <c r="I23" s="46">
        <v>6180</v>
      </c>
      <c r="J23" s="43"/>
      <c r="K23" s="43"/>
      <c r="L23" s="43"/>
      <c r="M23" s="43"/>
      <c r="N23" s="43"/>
      <c r="O23" s="43"/>
      <c r="P23" s="43">
        <f t="shared" si="1"/>
        <v>988.8</v>
      </c>
      <c r="Q23" s="43"/>
      <c r="R23" s="43"/>
      <c r="S23" s="43">
        <f t="shared" si="2"/>
        <v>43.26</v>
      </c>
      <c r="T23" s="43"/>
      <c r="U23" s="43">
        <f t="shared" si="3"/>
        <v>537.66</v>
      </c>
      <c r="V23" s="43"/>
      <c r="W23" s="43">
        <f t="shared" si="4"/>
        <v>74.16</v>
      </c>
      <c r="X23" s="43"/>
      <c r="Y23" s="43"/>
      <c r="Z23" s="43"/>
      <c r="AA23" s="43">
        <f t="shared" si="5"/>
        <v>1643.88</v>
      </c>
      <c r="AB23" s="43">
        <f t="shared" si="6"/>
        <v>494.4</v>
      </c>
      <c r="AC23" s="43"/>
      <c r="AD23" s="43">
        <f t="shared" si="7"/>
        <v>18.54</v>
      </c>
      <c r="AE23" s="43"/>
      <c r="AF23" s="43">
        <f t="shared" si="8"/>
        <v>123.6</v>
      </c>
      <c r="AG23" s="43"/>
      <c r="AH23" s="43"/>
      <c r="AI23" s="43">
        <v>15</v>
      </c>
      <c r="AJ23" s="43">
        <f t="shared" si="9"/>
        <v>651.54</v>
      </c>
      <c r="AK23" s="43">
        <f t="shared" si="10"/>
        <v>2295.42</v>
      </c>
      <c r="AL23" s="43"/>
      <c r="AM23" s="30" t="s">
        <v>28</v>
      </c>
      <c r="AN23" s="73" t="str">
        <f>VLOOKUP(B23,'[17]9月月报10.4'!$B$4:$CJ$500,49,0)</f>
        <v>合同工</v>
      </c>
      <c r="AO23" s="31" t="str">
        <f>VLOOKUP(B23,'[17]9月月报10.4'!$B$4:$CJ$500,51,0)</f>
        <v>湖南鑫起</v>
      </c>
      <c r="AP23" s="32">
        <f>VLOOKUP(B23,'[18]2025.9（定版）10.12'!$B$3:$CK$600,5,0)</f>
        <v>25</v>
      </c>
      <c r="AQ23">
        <f>VLOOKUP(B23,'[18]2025.9（定版）10.12'!$B$3:$CK$600,22,0)</f>
        <v>0</v>
      </c>
      <c r="AR23" s="32" t="e">
        <f>_xlfn.XLOOKUP(A23,[11]汇总!B:B,[11]汇总!B:B)</f>
        <v>#N/A</v>
      </c>
      <c r="AS23" s="30"/>
      <c r="AT23" s="30" t="str">
        <f>VLOOKUP(B23,[16]一线员工!$C$3:$CL$700,1,0)</f>
        <v>邹文祥</v>
      </c>
    </row>
    <row r="24" customFormat="1" spans="1:46">
      <c r="A24" s="42">
        <f t="shared" si="0"/>
        <v>19</v>
      </c>
      <c r="B24" s="43" t="s">
        <v>123</v>
      </c>
      <c r="C24" s="43" t="s">
        <v>639</v>
      </c>
      <c r="D24" s="48" t="s">
        <v>471</v>
      </c>
      <c r="E24" s="45">
        <v>42552</v>
      </c>
      <c r="F24" s="46">
        <v>4560</v>
      </c>
      <c r="G24" s="46">
        <v>4560</v>
      </c>
      <c r="H24" s="46">
        <v>4560</v>
      </c>
      <c r="I24" s="46">
        <v>4560</v>
      </c>
      <c r="J24" s="43"/>
      <c r="K24" s="43"/>
      <c r="L24" s="43"/>
      <c r="M24" s="43"/>
      <c r="N24" s="43"/>
      <c r="O24" s="43"/>
      <c r="P24" s="43">
        <f t="shared" si="1"/>
        <v>729.6</v>
      </c>
      <c r="Q24" s="43"/>
      <c r="R24" s="43"/>
      <c r="S24" s="43">
        <f t="shared" si="2"/>
        <v>31.92</v>
      </c>
      <c r="T24" s="43"/>
      <c r="U24" s="43">
        <f t="shared" si="3"/>
        <v>396.72</v>
      </c>
      <c r="V24" s="43"/>
      <c r="W24" s="43">
        <f t="shared" si="4"/>
        <v>54.72</v>
      </c>
      <c r="X24" s="43"/>
      <c r="Y24" s="43"/>
      <c r="Z24" s="43"/>
      <c r="AA24" s="43">
        <f t="shared" si="5"/>
        <v>1212.96</v>
      </c>
      <c r="AB24" s="43">
        <f t="shared" si="6"/>
        <v>364.8</v>
      </c>
      <c r="AC24" s="43"/>
      <c r="AD24" s="43">
        <f t="shared" si="7"/>
        <v>13.68</v>
      </c>
      <c r="AE24" s="43"/>
      <c r="AF24" s="43">
        <f t="shared" si="8"/>
        <v>91.2</v>
      </c>
      <c r="AG24" s="43"/>
      <c r="AH24" s="43"/>
      <c r="AI24" s="43">
        <v>15</v>
      </c>
      <c r="AJ24" s="43">
        <f t="shared" si="9"/>
        <v>484.68</v>
      </c>
      <c r="AK24" s="43">
        <f t="shared" si="10"/>
        <v>1697.64</v>
      </c>
      <c r="AL24" s="43"/>
      <c r="AM24" s="30" t="s">
        <v>28</v>
      </c>
      <c r="AN24" s="73" t="str">
        <f>VLOOKUP(B24,'[17]9月月报10.4'!$B$4:$CJ$500,49,0)</f>
        <v>合同工</v>
      </c>
      <c r="AO24" s="31" t="str">
        <f>VLOOKUP(B24,'[17]9月月报10.4'!$B$4:$CJ$500,51,0)</f>
        <v>光华荣昌</v>
      </c>
      <c r="AP24" s="32">
        <f>VLOOKUP(B24,'[18]2025.9（定版）10.12'!$B$3:$CK$600,5,0)</f>
        <v>16</v>
      </c>
      <c r="AQ24">
        <f>VLOOKUP(B24,'[18]2025.9（定版）10.12'!$B$3:$CK$600,22,0)</f>
        <v>0</v>
      </c>
      <c r="AR24" s="32" t="e">
        <f>_xlfn.XLOOKUP(A24,[11]汇总!B:B,[11]汇总!B:B)</f>
        <v>#N/A</v>
      </c>
      <c r="AS24" s="30"/>
      <c r="AT24" s="30" t="str">
        <f>VLOOKUP(B24,[16]一线员工!$C$3:$CL$700,1,0)</f>
        <v>吴陈</v>
      </c>
    </row>
    <row r="25" customFormat="1" spans="1:46">
      <c r="A25" s="42">
        <f t="shared" si="0"/>
        <v>20</v>
      </c>
      <c r="B25" s="43" t="s">
        <v>91</v>
      </c>
      <c r="C25" s="43" t="s">
        <v>639</v>
      </c>
      <c r="D25" s="48" t="s">
        <v>451</v>
      </c>
      <c r="E25" s="45">
        <v>42583</v>
      </c>
      <c r="F25" s="47">
        <v>4308</v>
      </c>
      <c r="G25" s="47">
        <v>4308</v>
      </c>
      <c r="H25" s="46">
        <v>4308</v>
      </c>
      <c r="I25" s="47">
        <v>4308</v>
      </c>
      <c r="J25" s="43"/>
      <c r="K25" s="43"/>
      <c r="L25" s="43"/>
      <c r="M25" s="43"/>
      <c r="N25" s="43"/>
      <c r="O25" s="43"/>
      <c r="P25" s="43">
        <f t="shared" si="1"/>
        <v>689.28</v>
      </c>
      <c r="Q25" s="43"/>
      <c r="R25" s="43"/>
      <c r="S25" s="43">
        <f t="shared" si="2"/>
        <v>30.16</v>
      </c>
      <c r="T25" s="43"/>
      <c r="U25" s="43">
        <f t="shared" si="3"/>
        <v>374.8</v>
      </c>
      <c r="V25" s="43"/>
      <c r="W25" s="43">
        <f t="shared" si="4"/>
        <v>51.7</v>
      </c>
      <c r="X25" s="43"/>
      <c r="Y25" s="43"/>
      <c r="Z25" s="43"/>
      <c r="AA25" s="43">
        <f t="shared" si="5"/>
        <v>1145.94</v>
      </c>
      <c r="AB25" s="43">
        <f t="shared" si="6"/>
        <v>344.64</v>
      </c>
      <c r="AC25" s="43"/>
      <c r="AD25" s="43">
        <f t="shared" si="7"/>
        <v>12.92</v>
      </c>
      <c r="AE25" s="43"/>
      <c r="AF25" s="43">
        <f t="shared" si="8"/>
        <v>86.16</v>
      </c>
      <c r="AG25" s="43"/>
      <c r="AH25" s="43"/>
      <c r="AI25" s="43">
        <v>15</v>
      </c>
      <c r="AJ25" s="43">
        <f t="shared" si="9"/>
        <v>458.72</v>
      </c>
      <c r="AK25" s="43">
        <f t="shared" si="10"/>
        <v>1604.66</v>
      </c>
      <c r="AL25" s="43"/>
      <c r="AM25" s="30" t="s">
        <v>28</v>
      </c>
      <c r="AN25" s="73" t="str">
        <f>VLOOKUP(B25,'[17]9月月报10.4'!$B$4:$CJ$500,49,0)</f>
        <v>合同工</v>
      </c>
      <c r="AO25" s="31" t="str">
        <f>VLOOKUP(B25,'[17]9月月报10.4'!$B$4:$CJ$500,51,0)</f>
        <v>光华荣昌</v>
      </c>
      <c r="AP25" s="32">
        <f>VLOOKUP(B25,'[18]2025.9（定版）10.12'!$B$3:$CK$600,5,0)</f>
        <v>29</v>
      </c>
      <c r="AQ25">
        <f>VLOOKUP(B25,'[18]2025.9（定版）10.12'!$B$3:$CK$600,22,0)</f>
        <v>0</v>
      </c>
      <c r="AR25" s="32" t="e">
        <f>_xlfn.XLOOKUP(A25,[11]汇总!B:B,[11]汇总!B:B)</f>
        <v>#N/A</v>
      </c>
      <c r="AS25" s="30"/>
      <c r="AT25" s="30" t="str">
        <f>VLOOKUP(B25,[16]一线员工!$C$3:$CL$700,1,0)</f>
        <v>彭健</v>
      </c>
    </row>
    <row r="26" customFormat="1" spans="1:46">
      <c r="A26" s="42">
        <f t="shared" si="0"/>
        <v>21</v>
      </c>
      <c r="B26" s="43" t="s">
        <v>44</v>
      </c>
      <c r="C26" s="43" t="s">
        <v>639</v>
      </c>
      <c r="D26" s="48" t="s">
        <v>396</v>
      </c>
      <c r="E26" s="45">
        <v>42614</v>
      </c>
      <c r="F26" s="46">
        <v>6340</v>
      </c>
      <c r="G26" s="46">
        <v>6340</v>
      </c>
      <c r="H26" s="46">
        <v>6340</v>
      </c>
      <c r="I26" s="46">
        <v>6340</v>
      </c>
      <c r="J26" s="43"/>
      <c r="K26" s="43"/>
      <c r="L26" s="43"/>
      <c r="M26" s="43"/>
      <c r="N26" s="43"/>
      <c r="O26" s="43"/>
      <c r="P26" s="43">
        <f t="shared" si="1"/>
        <v>1014.4</v>
      </c>
      <c r="Q26" s="43"/>
      <c r="R26" s="43"/>
      <c r="S26" s="43">
        <f t="shared" si="2"/>
        <v>44.38</v>
      </c>
      <c r="T26" s="43"/>
      <c r="U26" s="43">
        <f t="shared" si="3"/>
        <v>551.58</v>
      </c>
      <c r="V26" s="43"/>
      <c r="W26" s="43">
        <f t="shared" si="4"/>
        <v>76.08</v>
      </c>
      <c r="X26" s="43"/>
      <c r="Y26" s="43"/>
      <c r="Z26" s="43"/>
      <c r="AA26" s="43">
        <f t="shared" si="5"/>
        <v>1686.44</v>
      </c>
      <c r="AB26" s="43">
        <f t="shared" si="6"/>
        <v>507.2</v>
      </c>
      <c r="AC26" s="43"/>
      <c r="AD26" s="43">
        <f t="shared" si="7"/>
        <v>19.02</v>
      </c>
      <c r="AE26" s="43"/>
      <c r="AF26" s="43">
        <f t="shared" si="8"/>
        <v>126.8</v>
      </c>
      <c r="AG26" s="43"/>
      <c r="AH26" s="43"/>
      <c r="AI26" s="43">
        <v>15</v>
      </c>
      <c r="AJ26" s="43">
        <f t="shared" si="9"/>
        <v>668.02</v>
      </c>
      <c r="AK26" s="43">
        <f t="shared" si="10"/>
        <v>2354.46</v>
      </c>
      <c r="AL26" s="43"/>
      <c r="AM26" s="30" t="s">
        <v>28</v>
      </c>
      <c r="AN26" s="73" t="str">
        <f>VLOOKUP(B26,'[17]9月月报10.4'!$B$4:$CJ$500,49,0)</f>
        <v>合同工</v>
      </c>
      <c r="AO26" s="31" t="str">
        <f>VLOOKUP(B26,'[17]9月月报10.4'!$B$4:$CJ$500,51,0)</f>
        <v>湖南鑫起</v>
      </c>
      <c r="AP26" s="32">
        <f>VLOOKUP(B26,'[18]2025.9（定版）10.12'!$B$3:$CK$600,5,0)</f>
        <v>23</v>
      </c>
      <c r="AQ26">
        <f>VLOOKUP(B26,'[18]2025.9（定版）10.12'!$B$3:$CK$600,22,0)</f>
        <v>0</v>
      </c>
      <c r="AR26" s="32" t="e">
        <f>_xlfn.XLOOKUP(A26,[11]汇总!B:B,[11]汇总!B:B)</f>
        <v>#N/A</v>
      </c>
      <c r="AS26" s="30"/>
      <c r="AT26" s="30" t="str">
        <f>VLOOKUP(B26,[16]一线员工!$C$3:$CL$700,1,0)</f>
        <v>何胜春</v>
      </c>
    </row>
    <row r="27" customFormat="1" spans="1:46">
      <c r="A27" s="42">
        <f t="shared" si="0"/>
        <v>22</v>
      </c>
      <c r="B27" s="43" t="s">
        <v>109</v>
      </c>
      <c r="C27" s="43" t="s">
        <v>639</v>
      </c>
      <c r="D27" s="48" t="s">
        <v>450</v>
      </c>
      <c r="E27" s="45">
        <v>42614</v>
      </c>
      <c r="F27" s="46">
        <v>4380</v>
      </c>
      <c r="G27" s="46">
        <v>4380</v>
      </c>
      <c r="H27" s="46">
        <v>4380</v>
      </c>
      <c r="I27" s="46">
        <v>4380</v>
      </c>
      <c r="J27" s="43"/>
      <c r="K27" s="43"/>
      <c r="L27" s="43"/>
      <c r="M27" s="43"/>
      <c r="N27" s="43"/>
      <c r="O27" s="43"/>
      <c r="P27" s="43">
        <f t="shared" si="1"/>
        <v>700.8</v>
      </c>
      <c r="Q27" s="43"/>
      <c r="R27" s="43"/>
      <c r="S27" s="43">
        <f t="shared" si="2"/>
        <v>30.66</v>
      </c>
      <c r="T27" s="43"/>
      <c r="U27" s="43">
        <f t="shared" si="3"/>
        <v>381.06</v>
      </c>
      <c r="V27" s="43"/>
      <c r="W27" s="43">
        <f t="shared" si="4"/>
        <v>52.56</v>
      </c>
      <c r="X27" s="43"/>
      <c r="Y27" s="43"/>
      <c r="Z27" s="43"/>
      <c r="AA27" s="43">
        <f t="shared" si="5"/>
        <v>1165.08</v>
      </c>
      <c r="AB27" s="43">
        <f t="shared" si="6"/>
        <v>350.4</v>
      </c>
      <c r="AC27" s="43"/>
      <c r="AD27" s="43">
        <f t="shared" si="7"/>
        <v>13.14</v>
      </c>
      <c r="AE27" s="43"/>
      <c r="AF27" s="43">
        <f t="shared" si="8"/>
        <v>87.6</v>
      </c>
      <c r="AG27" s="43"/>
      <c r="AH27" s="43"/>
      <c r="AI27" s="43">
        <v>15</v>
      </c>
      <c r="AJ27" s="43">
        <f t="shared" si="9"/>
        <v>466.14</v>
      </c>
      <c r="AK27" s="43">
        <f t="shared" si="10"/>
        <v>1631.22</v>
      </c>
      <c r="AL27" s="43"/>
      <c r="AM27" s="30" t="s">
        <v>28</v>
      </c>
      <c r="AN27" s="73" t="str">
        <f>VLOOKUP(B27,'[17]9月月报10.4'!$B$4:$CJ$500,49,0)</f>
        <v>合同工</v>
      </c>
      <c r="AO27" s="31" t="str">
        <f>VLOOKUP(B27,'[17]9月月报10.4'!$B$4:$CJ$500,51,0)</f>
        <v>湖南红海</v>
      </c>
      <c r="AP27" s="32">
        <f>VLOOKUP(B27,'[18]2025.9（定版）10.12'!$B$3:$CK$600,5,0)</f>
        <v>28</v>
      </c>
      <c r="AQ27">
        <f>VLOOKUP(B27,'[18]2025.9（定版）10.12'!$B$3:$CK$600,22,0)</f>
        <v>0</v>
      </c>
      <c r="AR27" s="32" t="e">
        <f>_xlfn.XLOOKUP(A27,[11]汇总!B:B,[11]汇总!B:B)</f>
        <v>#N/A</v>
      </c>
      <c r="AS27" s="30"/>
      <c r="AT27" s="30" t="str">
        <f>VLOOKUP(B27,[16]一线员工!$C$3:$CL$700,1,0)</f>
        <v>冉景斌</v>
      </c>
    </row>
    <row r="28" customFormat="1" spans="1:46">
      <c r="A28" s="42">
        <f t="shared" si="0"/>
        <v>23</v>
      </c>
      <c r="B28" s="43" t="s">
        <v>131</v>
      </c>
      <c r="C28" s="43" t="s">
        <v>639</v>
      </c>
      <c r="D28" s="48" t="s">
        <v>470</v>
      </c>
      <c r="E28" s="45">
        <v>42644</v>
      </c>
      <c r="F28" s="46">
        <v>4460</v>
      </c>
      <c r="G28" s="46">
        <v>4460</v>
      </c>
      <c r="H28" s="46">
        <v>4460</v>
      </c>
      <c r="I28" s="46">
        <v>4460</v>
      </c>
      <c r="J28" s="43"/>
      <c r="K28" s="43"/>
      <c r="L28" s="43"/>
      <c r="M28" s="43"/>
      <c r="N28" s="43"/>
      <c r="O28" s="43"/>
      <c r="P28" s="43">
        <f t="shared" si="1"/>
        <v>713.6</v>
      </c>
      <c r="Q28" s="43"/>
      <c r="R28" s="43"/>
      <c r="S28" s="43">
        <f t="shared" si="2"/>
        <v>31.22</v>
      </c>
      <c r="T28" s="43"/>
      <c r="U28" s="43">
        <f t="shared" si="3"/>
        <v>388.02</v>
      </c>
      <c r="V28" s="43"/>
      <c r="W28" s="43">
        <f t="shared" si="4"/>
        <v>53.52</v>
      </c>
      <c r="X28" s="43"/>
      <c r="Y28" s="43"/>
      <c r="Z28" s="43"/>
      <c r="AA28" s="43">
        <f t="shared" si="5"/>
        <v>1186.36</v>
      </c>
      <c r="AB28" s="43">
        <f t="shared" si="6"/>
        <v>356.8</v>
      </c>
      <c r="AC28" s="43"/>
      <c r="AD28" s="43">
        <f t="shared" si="7"/>
        <v>13.38</v>
      </c>
      <c r="AE28" s="43"/>
      <c r="AF28" s="43">
        <f t="shared" si="8"/>
        <v>89.2</v>
      </c>
      <c r="AG28" s="43"/>
      <c r="AH28" s="43"/>
      <c r="AI28" s="43">
        <v>15</v>
      </c>
      <c r="AJ28" s="43">
        <f t="shared" si="9"/>
        <v>474.38</v>
      </c>
      <c r="AK28" s="43">
        <f t="shared" si="10"/>
        <v>1660.74</v>
      </c>
      <c r="AL28" s="43"/>
      <c r="AM28" s="30" t="s">
        <v>28</v>
      </c>
      <c r="AN28" s="73" t="str">
        <f>VLOOKUP(B28,'[17]9月月报10.4'!$B$4:$CJ$500,49,0)</f>
        <v>合同工</v>
      </c>
      <c r="AO28" s="31" t="str">
        <f>VLOOKUP(B28,'[17]9月月报10.4'!$B$4:$CJ$500,51,0)</f>
        <v>湖南红海</v>
      </c>
      <c r="AP28" s="32">
        <f>VLOOKUP(B28,'[18]2025.9（定版）10.12'!$B$3:$CK$600,5,0)</f>
        <v>17</v>
      </c>
      <c r="AQ28">
        <f>VLOOKUP(B28,'[18]2025.9（定版）10.12'!$B$3:$CK$600,22,0)</f>
        <v>0</v>
      </c>
      <c r="AR28" s="32" t="e">
        <f>_xlfn.XLOOKUP(A28,[11]汇总!B:B,[11]汇总!B:B)</f>
        <v>#N/A</v>
      </c>
      <c r="AS28" s="30"/>
      <c r="AT28" s="30" t="str">
        <f>VLOOKUP(B28,[16]一线员工!$C$3:$CL$700,1,0)</f>
        <v>邓日顺</v>
      </c>
    </row>
    <row r="29" customFormat="1" spans="1:46">
      <c r="A29" s="42">
        <f t="shared" si="0"/>
        <v>24</v>
      </c>
      <c r="B29" s="43" t="s">
        <v>87</v>
      </c>
      <c r="C29" s="43" t="s">
        <v>639</v>
      </c>
      <c r="D29" s="48" t="s">
        <v>394</v>
      </c>
      <c r="E29" s="45">
        <v>42705</v>
      </c>
      <c r="F29" s="51">
        <v>4308</v>
      </c>
      <c r="G29" s="51">
        <v>4308</v>
      </c>
      <c r="H29" s="51">
        <v>4308</v>
      </c>
      <c r="I29" s="51">
        <v>4308</v>
      </c>
      <c r="J29" s="43"/>
      <c r="K29" s="43"/>
      <c r="L29" s="43"/>
      <c r="M29" s="43"/>
      <c r="N29" s="43"/>
      <c r="O29" s="43"/>
      <c r="P29" s="43">
        <f t="shared" si="1"/>
        <v>689.28</v>
      </c>
      <c r="Q29" s="43"/>
      <c r="R29" s="43"/>
      <c r="S29" s="43">
        <f t="shared" si="2"/>
        <v>30.16</v>
      </c>
      <c r="T29" s="43"/>
      <c r="U29" s="43">
        <f t="shared" si="3"/>
        <v>374.8</v>
      </c>
      <c r="V29" s="43"/>
      <c r="W29" s="43">
        <f t="shared" si="4"/>
        <v>51.7</v>
      </c>
      <c r="X29" s="43"/>
      <c r="Y29" s="43"/>
      <c r="Z29" s="43"/>
      <c r="AA29" s="43">
        <f t="shared" si="5"/>
        <v>1145.94</v>
      </c>
      <c r="AB29" s="43">
        <f t="shared" si="6"/>
        <v>344.64</v>
      </c>
      <c r="AC29" s="43"/>
      <c r="AD29" s="43">
        <f t="shared" si="7"/>
        <v>12.92</v>
      </c>
      <c r="AE29" s="43"/>
      <c r="AF29" s="43">
        <f t="shared" si="8"/>
        <v>86.16</v>
      </c>
      <c r="AG29" s="43"/>
      <c r="AH29" s="43"/>
      <c r="AI29" s="43">
        <v>15</v>
      </c>
      <c r="AJ29" s="43">
        <f t="shared" si="9"/>
        <v>458.72</v>
      </c>
      <c r="AK29" s="43">
        <f t="shared" si="10"/>
        <v>1604.66</v>
      </c>
      <c r="AL29" s="44"/>
      <c r="AM29" s="30" t="s">
        <v>28</v>
      </c>
      <c r="AN29" s="73" t="str">
        <f>VLOOKUP(B29,'[17]9月月报10.4'!$B$4:$CJ$500,49,0)</f>
        <v>合同工</v>
      </c>
      <c r="AO29" s="31" t="str">
        <f>VLOOKUP(B29,'[17]9月月报10.4'!$B$4:$CJ$500,51,0)</f>
        <v>光华荣昌</v>
      </c>
      <c r="AP29" s="32">
        <f>VLOOKUP(B29,'[18]2025.9（定版）10.12'!$B$3:$CK$600,5,0)</f>
        <v>23</v>
      </c>
      <c r="AQ29">
        <f>VLOOKUP(B29,'[18]2025.9（定版）10.12'!$B$3:$CK$600,22,0)</f>
        <v>0</v>
      </c>
      <c r="AR29" s="32" t="e">
        <f>_xlfn.XLOOKUP(A29,[11]汇总!B:B,[11]汇总!B:B)</f>
        <v>#N/A</v>
      </c>
      <c r="AS29" s="30"/>
      <c r="AT29" s="30" t="str">
        <f>VLOOKUP(B29,[16]一线员工!$C$3:$CL$700,1,0)</f>
        <v>齐承平</v>
      </c>
    </row>
    <row r="30" customFormat="1" spans="1:46">
      <c r="A30" s="42">
        <f t="shared" si="0"/>
        <v>25</v>
      </c>
      <c r="B30" s="52" t="s">
        <v>97</v>
      </c>
      <c r="C30" s="43" t="s">
        <v>639</v>
      </c>
      <c r="D30" s="48" t="s">
        <v>440</v>
      </c>
      <c r="E30" s="45">
        <v>42705</v>
      </c>
      <c r="F30" s="51">
        <v>4308</v>
      </c>
      <c r="G30" s="51">
        <v>4308</v>
      </c>
      <c r="H30" s="51">
        <v>4308</v>
      </c>
      <c r="I30" s="51">
        <v>4308</v>
      </c>
      <c r="J30" s="43"/>
      <c r="K30" s="43"/>
      <c r="L30" s="43"/>
      <c r="M30" s="43"/>
      <c r="N30" s="43"/>
      <c r="O30" s="43"/>
      <c r="P30" s="43">
        <f t="shared" si="1"/>
        <v>689.28</v>
      </c>
      <c r="Q30" s="43"/>
      <c r="R30" s="43"/>
      <c r="S30" s="43">
        <f t="shared" si="2"/>
        <v>30.16</v>
      </c>
      <c r="T30" s="43"/>
      <c r="U30" s="43">
        <f t="shared" si="3"/>
        <v>374.8</v>
      </c>
      <c r="V30" s="43"/>
      <c r="W30" s="43">
        <f t="shared" si="4"/>
        <v>51.7</v>
      </c>
      <c r="X30" s="43"/>
      <c r="Y30" s="43"/>
      <c r="Z30" s="43"/>
      <c r="AA30" s="43">
        <f t="shared" si="5"/>
        <v>1145.94</v>
      </c>
      <c r="AB30" s="43">
        <f t="shared" si="6"/>
        <v>344.64</v>
      </c>
      <c r="AC30" s="43"/>
      <c r="AD30" s="43">
        <f t="shared" si="7"/>
        <v>12.92</v>
      </c>
      <c r="AE30" s="43"/>
      <c r="AF30" s="43">
        <f t="shared" si="8"/>
        <v>86.16</v>
      </c>
      <c r="AG30" s="43"/>
      <c r="AH30" s="43"/>
      <c r="AI30" s="43">
        <v>15</v>
      </c>
      <c r="AJ30" s="43">
        <f t="shared" si="9"/>
        <v>458.72</v>
      </c>
      <c r="AK30" s="43">
        <f t="shared" si="10"/>
        <v>1604.66</v>
      </c>
      <c r="AL30" s="44"/>
      <c r="AM30" s="30" t="s">
        <v>28</v>
      </c>
      <c r="AN30" s="73" t="str">
        <f>VLOOKUP(B30,'[17]9月月报10.4'!$B$4:$CJ$500,49,0)</f>
        <v>合同工</v>
      </c>
      <c r="AO30" s="31" t="str">
        <f>VLOOKUP(B30,'[17]9月月报10.4'!$B$4:$CJ$500,51,0)</f>
        <v>湖南鑫起</v>
      </c>
      <c r="AP30" s="32">
        <f>VLOOKUP(B30,'[18]2025.9（定版）10.12'!$B$3:$CK$600,5,0)</f>
        <v>27</v>
      </c>
      <c r="AQ30">
        <f>VLOOKUP(B30,'[18]2025.9（定版）10.12'!$B$3:$CK$600,22,0)</f>
        <v>0</v>
      </c>
      <c r="AR30" s="32" t="e">
        <f>_xlfn.XLOOKUP(A30,[11]汇总!B:B,[11]汇总!B:B)</f>
        <v>#N/A</v>
      </c>
      <c r="AS30" s="30"/>
      <c r="AT30" s="30" t="str">
        <f>VLOOKUP(B30,[16]一线员工!$C$3:$CL$700,1,0)</f>
        <v>吴国秋</v>
      </c>
    </row>
    <row r="31" customFormat="1" spans="1:46">
      <c r="A31" s="42">
        <f t="shared" si="0"/>
        <v>26</v>
      </c>
      <c r="B31" s="43" t="s">
        <v>138</v>
      </c>
      <c r="C31" s="43" t="s">
        <v>639</v>
      </c>
      <c r="D31" s="44" t="s">
        <v>478</v>
      </c>
      <c r="E31" s="45">
        <v>42887</v>
      </c>
      <c r="F31" s="46">
        <v>5140</v>
      </c>
      <c r="G31" s="46">
        <v>5140</v>
      </c>
      <c r="H31" s="46">
        <v>5140</v>
      </c>
      <c r="I31" s="46">
        <v>5140</v>
      </c>
      <c r="J31" s="43"/>
      <c r="K31" s="43"/>
      <c r="L31" s="43"/>
      <c r="M31" s="43"/>
      <c r="N31" s="43"/>
      <c r="O31" s="43"/>
      <c r="P31" s="43">
        <f t="shared" si="1"/>
        <v>822.4</v>
      </c>
      <c r="Q31" s="43"/>
      <c r="R31" s="43"/>
      <c r="S31" s="43">
        <f t="shared" si="2"/>
        <v>35.98</v>
      </c>
      <c r="T31" s="43"/>
      <c r="U31" s="43">
        <f t="shared" si="3"/>
        <v>447.18</v>
      </c>
      <c r="V31" s="43"/>
      <c r="W31" s="43">
        <f t="shared" si="4"/>
        <v>61.68</v>
      </c>
      <c r="X31" s="43"/>
      <c r="Y31" s="43"/>
      <c r="Z31" s="43"/>
      <c r="AA31" s="43">
        <f t="shared" si="5"/>
        <v>1367.24</v>
      </c>
      <c r="AB31" s="43">
        <f t="shared" si="6"/>
        <v>411.2</v>
      </c>
      <c r="AC31" s="43"/>
      <c r="AD31" s="43">
        <f t="shared" si="7"/>
        <v>15.42</v>
      </c>
      <c r="AE31" s="43"/>
      <c r="AF31" s="43">
        <f t="shared" si="8"/>
        <v>102.8</v>
      </c>
      <c r="AG31" s="43"/>
      <c r="AH31" s="43"/>
      <c r="AI31" s="43">
        <v>15</v>
      </c>
      <c r="AJ31" s="43">
        <f t="shared" si="9"/>
        <v>544.42</v>
      </c>
      <c r="AK31" s="43">
        <f t="shared" si="10"/>
        <v>1911.66</v>
      </c>
      <c r="AL31" s="43"/>
      <c r="AM31" s="30" t="s">
        <v>28</v>
      </c>
      <c r="AN31" s="73" t="str">
        <f>VLOOKUP(B31,'[17]9月月报10.4'!$B$4:$CJ$500,49,0)</f>
        <v>合同工</v>
      </c>
      <c r="AO31" s="31" t="str">
        <f>VLOOKUP(B31,'[17]9月月报10.4'!$B$4:$CJ$500,51,0)</f>
        <v>光华荣昌</v>
      </c>
      <c r="AP31" s="32">
        <f>VLOOKUP(B31,'[18]2025.9（定版）10.12'!$B$3:$CK$600,5,0)</f>
        <v>22.5</v>
      </c>
      <c r="AQ31">
        <f>VLOOKUP(B31,'[18]2025.9（定版）10.12'!$B$3:$CK$600,22,0)</f>
        <v>0</v>
      </c>
      <c r="AR31" s="32" t="e">
        <f>_xlfn.XLOOKUP(A31,[11]汇总!B:B,[11]汇总!B:B)</f>
        <v>#N/A</v>
      </c>
      <c r="AS31" s="30"/>
      <c r="AT31" s="30" t="str">
        <f>VLOOKUP(B31,[16]一线员工!$C$3:$CL$700,1,0)</f>
        <v>雍期望</v>
      </c>
    </row>
    <row r="32" customFormat="1" spans="1:46">
      <c r="A32" s="42">
        <f t="shared" si="0"/>
        <v>27</v>
      </c>
      <c r="B32" s="43" t="s">
        <v>32</v>
      </c>
      <c r="C32" s="43" t="s">
        <v>640</v>
      </c>
      <c r="D32" s="44" t="s">
        <v>373</v>
      </c>
      <c r="E32" s="45">
        <v>42979</v>
      </c>
      <c r="F32" s="46">
        <v>5500</v>
      </c>
      <c r="G32" s="46">
        <v>5500</v>
      </c>
      <c r="H32" s="46">
        <v>5500</v>
      </c>
      <c r="I32" s="46">
        <v>5500</v>
      </c>
      <c r="J32" s="43"/>
      <c r="K32" s="43"/>
      <c r="L32" s="43"/>
      <c r="M32" s="43"/>
      <c r="N32" s="43"/>
      <c r="O32" s="43"/>
      <c r="P32" s="43">
        <f t="shared" si="1"/>
        <v>880</v>
      </c>
      <c r="Q32" s="43"/>
      <c r="R32" s="43"/>
      <c r="S32" s="43">
        <f t="shared" si="2"/>
        <v>38.5</v>
      </c>
      <c r="T32" s="43"/>
      <c r="U32" s="43">
        <f t="shared" si="3"/>
        <v>478.5</v>
      </c>
      <c r="V32" s="43"/>
      <c r="W32" s="43">
        <f t="shared" si="4"/>
        <v>66</v>
      </c>
      <c r="X32" s="43"/>
      <c r="Y32" s="43"/>
      <c r="Z32" s="43"/>
      <c r="AA32" s="43">
        <f t="shared" si="5"/>
        <v>1463</v>
      </c>
      <c r="AB32" s="43">
        <f t="shared" si="6"/>
        <v>440</v>
      </c>
      <c r="AC32" s="43"/>
      <c r="AD32" s="43">
        <f t="shared" si="7"/>
        <v>16.5</v>
      </c>
      <c r="AE32" s="43"/>
      <c r="AF32" s="43">
        <f t="shared" si="8"/>
        <v>110</v>
      </c>
      <c r="AG32" s="43"/>
      <c r="AH32" s="43"/>
      <c r="AI32" s="43">
        <v>15</v>
      </c>
      <c r="AJ32" s="43">
        <f t="shared" si="9"/>
        <v>581.5</v>
      </c>
      <c r="AK32" s="43">
        <f t="shared" si="10"/>
        <v>2044.5</v>
      </c>
      <c r="AL32" s="43"/>
      <c r="AM32" s="30" t="s">
        <v>28</v>
      </c>
      <c r="AN32" s="73" t="str">
        <f>VLOOKUP(B32,'[17]9月月报10.4'!$B$4:$CJ$500,49,0)</f>
        <v>合同工</v>
      </c>
      <c r="AO32" s="31" t="str">
        <f>VLOOKUP(B32,'[17]9月月报10.4'!$B$4:$CJ$500,51,0)</f>
        <v>光华荣昌</v>
      </c>
      <c r="AP32" s="32">
        <f>VLOOKUP(B32,'[18]2025.9（定版）10.12'!$B$3:$CK$600,5,0)</f>
        <v>23</v>
      </c>
      <c r="AQ32">
        <f>VLOOKUP(B32,'[18]2025.9（定版）10.12'!$B$3:$CK$600,22,0)</f>
        <v>0</v>
      </c>
      <c r="AR32" s="32" t="e">
        <f>_xlfn.XLOOKUP(A32,[11]汇总!B:B,[11]汇总!B:B)</f>
        <v>#N/A</v>
      </c>
      <c r="AS32" s="30"/>
      <c r="AT32" s="30" t="str">
        <f>VLOOKUP(B32,[16]一线员工!$C$3:$CL$700,1,0)</f>
        <v>易兰</v>
      </c>
    </row>
    <row r="33" customFormat="1" spans="1:46">
      <c r="A33" s="42">
        <f t="shared" si="0"/>
        <v>28</v>
      </c>
      <c r="B33" s="43" t="s">
        <v>146</v>
      </c>
      <c r="C33" s="43" t="s">
        <v>639</v>
      </c>
      <c r="D33" s="44" t="s">
        <v>449</v>
      </c>
      <c r="E33" s="45">
        <v>43101</v>
      </c>
      <c r="F33" s="46">
        <v>5020</v>
      </c>
      <c r="G33" s="46">
        <v>5020</v>
      </c>
      <c r="H33" s="46">
        <v>5020</v>
      </c>
      <c r="I33" s="46">
        <v>5020</v>
      </c>
      <c r="J33" s="43"/>
      <c r="K33" s="43"/>
      <c r="L33" s="43"/>
      <c r="M33" s="43"/>
      <c r="N33" s="43"/>
      <c r="O33" s="43"/>
      <c r="P33" s="43">
        <f t="shared" si="1"/>
        <v>803.2</v>
      </c>
      <c r="Q33" s="43"/>
      <c r="R33" s="43"/>
      <c r="S33" s="43">
        <f t="shared" si="2"/>
        <v>35.14</v>
      </c>
      <c r="T33" s="43"/>
      <c r="U33" s="43">
        <f t="shared" si="3"/>
        <v>436.74</v>
      </c>
      <c r="V33" s="43"/>
      <c r="W33" s="43">
        <f t="shared" si="4"/>
        <v>60.24</v>
      </c>
      <c r="X33" s="43"/>
      <c r="Y33" s="43"/>
      <c r="Z33" s="43"/>
      <c r="AA33" s="43">
        <f t="shared" si="5"/>
        <v>1335.32</v>
      </c>
      <c r="AB33" s="43">
        <f t="shared" si="6"/>
        <v>401.6</v>
      </c>
      <c r="AC33" s="43"/>
      <c r="AD33" s="43">
        <f t="shared" si="7"/>
        <v>15.06</v>
      </c>
      <c r="AE33" s="43"/>
      <c r="AF33" s="43">
        <f t="shared" si="8"/>
        <v>100.4</v>
      </c>
      <c r="AG33" s="43"/>
      <c r="AH33" s="43"/>
      <c r="AI33" s="43">
        <v>15</v>
      </c>
      <c r="AJ33" s="43">
        <f t="shared" si="9"/>
        <v>532.06</v>
      </c>
      <c r="AK33" s="43">
        <f t="shared" si="10"/>
        <v>1867.38</v>
      </c>
      <c r="AL33" s="43"/>
      <c r="AM33" s="30" t="s">
        <v>28</v>
      </c>
      <c r="AN33" s="73" t="str">
        <f>VLOOKUP(B33,'[17]9月月报10.4'!$B$4:$CJ$500,49,0)</f>
        <v>合同工</v>
      </c>
      <c r="AO33" s="31" t="str">
        <f>VLOOKUP(B33,'[17]9月月报10.4'!$B$4:$CJ$500,51,0)</f>
        <v>湖南红海</v>
      </c>
      <c r="AP33" s="32">
        <f>VLOOKUP(B33,'[18]2025.9（定版）10.12'!$B$3:$CK$600,5,0)</f>
        <v>27</v>
      </c>
      <c r="AQ33">
        <f>VLOOKUP(B33,'[18]2025.9（定版）10.12'!$B$3:$CK$600,22,0)</f>
        <v>0</v>
      </c>
      <c r="AR33" s="32" t="e">
        <f>_xlfn.XLOOKUP(A33,[11]汇总!B:B,[11]汇总!B:B)</f>
        <v>#N/A</v>
      </c>
      <c r="AS33" s="30"/>
      <c r="AT33" s="30" t="str">
        <f>VLOOKUP(B33,[16]一线员工!$C$3:$CL$700,1,0)</f>
        <v>刘志平</v>
      </c>
    </row>
    <row r="34" customFormat="1" spans="1:46">
      <c r="A34" s="42">
        <f t="shared" si="0"/>
        <v>29</v>
      </c>
      <c r="B34" s="43" t="s">
        <v>132</v>
      </c>
      <c r="C34" s="43" t="s">
        <v>639</v>
      </c>
      <c r="D34" s="44" t="s">
        <v>474</v>
      </c>
      <c r="E34" s="45">
        <v>43132</v>
      </c>
      <c r="F34" s="46">
        <v>4540</v>
      </c>
      <c r="G34" s="46">
        <v>4540</v>
      </c>
      <c r="H34" s="46">
        <v>4540</v>
      </c>
      <c r="I34" s="46">
        <v>4540</v>
      </c>
      <c r="J34" s="43"/>
      <c r="K34" s="43"/>
      <c r="L34" s="43"/>
      <c r="M34" s="43"/>
      <c r="N34" s="43"/>
      <c r="O34" s="43"/>
      <c r="P34" s="43">
        <f t="shared" si="1"/>
        <v>726.4</v>
      </c>
      <c r="Q34" s="43"/>
      <c r="R34" s="43"/>
      <c r="S34" s="43">
        <f t="shared" si="2"/>
        <v>31.78</v>
      </c>
      <c r="T34" s="43"/>
      <c r="U34" s="43">
        <f t="shared" si="3"/>
        <v>394.98</v>
      </c>
      <c r="V34" s="43"/>
      <c r="W34" s="43">
        <f t="shared" si="4"/>
        <v>54.48</v>
      </c>
      <c r="X34" s="43"/>
      <c r="Y34" s="43"/>
      <c r="Z34" s="43"/>
      <c r="AA34" s="43">
        <f t="shared" si="5"/>
        <v>1207.64</v>
      </c>
      <c r="AB34" s="43">
        <f t="shared" si="6"/>
        <v>363.2</v>
      </c>
      <c r="AC34" s="43"/>
      <c r="AD34" s="43">
        <f t="shared" si="7"/>
        <v>13.62</v>
      </c>
      <c r="AE34" s="43"/>
      <c r="AF34" s="43">
        <f t="shared" si="8"/>
        <v>90.8</v>
      </c>
      <c r="AG34" s="43"/>
      <c r="AH34" s="43"/>
      <c r="AI34" s="43">
        <v>15</v>
      </c>
      <c r="AJ34" s="43">
        <f t="shared" si="9"/>
        <v>482.62</v>
      </c>
      <c r="AK34" s="43">
        <f t="shared" si="10"/>
        <v>1690.26</v>
      </c>
      <c r="AL34" s="44"/>
      <c r="AM34" s="30" t="s">
        <v>28</v>
      </c>
      <c r="AN34" s="73" t="str">
        <f>VLOOKUP(B34,'[17]9月月报10.4'!$B$4:$CJ$500,49,0)</f>
        <v>合同工</v>
      </c>
      <c r="AO34" s="31" t="str">
        <f>VLOOKUP(B34,'[17]9月月报10.4'!$B$4:$CJ$500,51,0)</f>
        <v>湖南红海</v>
      </c>
      <c r="AP34" s="32">
        <f>VLOOKUP(B34,'[18]2025.9（定版）10.12'!$B$3:$CK$600,5,0)</f>
        <v>16</v>
      </c>
      <c r="AQ34">
        <f>VLOOKUP(B34,'[18]2025.9（定版）10.12'!$B$3:$CK$600,22,0)</f>
        <v>0</v>
      </c>
      <c r="AR34" s="32" t="e">
        <f>_xlfn.XLOOKUP(A34,[11]汇总!B:B,[11]汇总!B:B)</f>
        <v>#N/A</v>
      </c>
      <c r="AS34" s="30"/>
      <c r="AT34" s="30" t="str">
        <f>VLOOKUP(B34,[16]一线员工!$C$3:$CL$700,1,0)</f>
        <v>李亦斌</v>
      </c>
    </row>
    <row r="35" customFormat="1" spans="1:46">
      <c r="A35" s="42">
        <f t="shared" si="0"/>
        <v>30</v>
      </c>
      <c r="B35" s="43" t="s">
        <v>140</v>
      </c>
      <c r="C35" s="43" t="s">
        <v>639</v>
      </c>
      <c r="D35" s="44" t="s">
        <v>481</v>
      </c>
      <c r="E35" s="45">
        <v>43132</v>
      </c>
      <c r="F35" s="46">
        <v>6320</v>
      </c>
      <c r="G35" s="46">
        <v>6320</v>
      </c>
      <c r="H35" s="46">
        <v>6320</v>
      </c>
      <c r="I35" s="46">
        <v>6320</v>
      </c>
      <c r="J35" s="43"/>
      <c r="K35" s="43"/>
      <c r="L35" s="43"/>
      <c r="M35" s="43"/>
      <c r="N35" s="43"/>
      <c r="O35" s="43"/>
      <c r="P35" s="43">
        <f t="shared" si="1"/>
        <v>1011.2</v>
      </c>
      <c r="Q35" s="43"/>
      <c r="R35" s="43"/>
      <c r="S35" s="43">
        <f t="shared" si="2"/>
        <v>44.24</v>
      </c>
      <c r="T35" s="43"/>
      <c r="U35" s="43">
        <f t="shared" si="3"/>
        <v>549.84</v>
      </c>
      <c r="V35" s="43"/>
      <c r="W35" s="43">
        <f t="shared" si="4"/>
        <v>75.84</v>
      </c>
      <c r="X35" s="43"/>
      <c r="Y35" s="43"/>
      <c r="Z35" s="43"/>
      <c r="AA35" s="43">
        <f t="shared" si="5"/>
        <v>1681.12</v>
      </c>
      <c r="AB35" s="43">
        <f t="shared" si="6"/>
        <v>505.6</v>
      </c>
      <c r="AC35" s="43"/>
      <c r="AD35" s="43">
        <f t="shared" si="7"/>
        <v>18.96</v>
      </c>
      <c r="AE35" s="43"/>
      <c r="AF35" s="43">
        <f t="shared" si="8"/>
        <v>126.4</v>
      </c>
      <c r="AG35" s="43"/>
      <c r="AH35" s="43"/>
      <c r="AI35" s="43">
        <v>15</v>
      </c>
      <c r="AJ35" s="43">
        <f t="shared" si="9"/>
        <v>665.96</v>
      </c>
      <c r="AK35" s="43">
        <f t="shared" si="10"/>
        <v>2347.08</v>
      </c>
      <c r="AL35" s="44"/>
      <c r="AM35" s="30" t="s">
        <v>28</v>
      </c>
      <c r="AN35" s="73" t="str">
        <f>VLOOKUP(B35,'[17]9月月报10.4'!$B$4:$CJ$500,49,0)</f>
        <v>合同工</v>
      </c>
      <c r="AO35" s="31" t="str">
        <f>VLOOKUP(B35,'[17]9月月报10.4'!$B$4:$CJ$500,51,0)</f>
        <v>湖南鑫起</v>
      </c>
      <c r="AP35" s="32">
        <f>VLOOKUP(B35,'[18]2025.9（定版）10.12'!$B$3:$CK$600,5,0)</f>
        <v>21</v>
      </c>
      <c r="AQ35">
        <f>VLOOKUP(B35,'[18]2025.9（定版）10.12'!$B$3:$CK$600,22,0)</f>
        <v>0</v>
      </c>
      <c r="AR35" s="32" t="e">
        <f>_xlfn.XLOOKUP(A35,[11]汇总!B:B,[11]汇总!B:B)</f>
        <v>#N/A</v>
      </c>
      <c r="AS35" s="30"/>
      <c r="AT35" s="30" t="str">
        <f>VLOOKUP(B35,[16]一线员工!$C$3:$CL$700,1,0)</f>
        <v>张周</v>
      </c>
    </row>
    <row r="36" customFormat="1" spans="1:46">
      <c r="A36" s="42">
        <f t="shared" si="0"/>
        <v>31</v>
      </c>
      <c r="B36" s="43" t="s">
        <v>48</v>
      </c>
      <c r="C36" s="43" t="s">
        <v>639</v>
      </c>
      <c r="D36" s="48" t="s">
        <v>378</v>
      </c>
      <c r="E36" s="45">
        <v>42583</v>
      </c>
      <c r="F36" s="46">
        <v>13000</v>
      </c>
      <c r="G36" s="46">
        <v>13000</v>
      </c>
      <c r="H36" s="46">
        <v>13000</v>
      </c>
      <c r="I36" s="46">
        <v>13000</v>
      </c>
      <c r="J36" s="43"/>
      <c r="K36" s="43"/>
      <c r="L36" s="43"/>
      <c r="M36" s="43"/>
      <c r="N36" s="43"/>
      <c r="O36" s="43"/>
      <c r="P36" s="43">
        <f t="shared" si="1"/>
        <v>2080</v>
      </c>
      <c r="Q36" s="43"/>
      <c r="R36" s="43"/>
      <c r="S36" s="43">
        <f t="shared" si="2"/>
        <v>91</v>
      </c>
      <c r="T36" s="43"/>
      <c r="U36" s="43">
        <f t="shared" si="3"/>
        <v>1131</v>
      </c>
      <c r="V36" s="43"/>
      <c r="W36" s="43">
        <f t="shared" si="4"/>
        <v>156</v>
      </c>
      <c r="X36" s="43"/>
      <c r="Y36" s="43"/>
      <c r="Z36" s="43"/>
      <c r="AA36" s="43">
        <f t="shared" si="5"/>
        <v>3458</v>
      </c>
      <c r="AB36" s="43">
        <f t="shared" si="6"/>
        <v>1040</v>
      </c>
      <c r="AC36" s="43"/>
      <c r="AD36" s="43">
        <f t="shared" si="7"/>
        <v>39</v>
      </c>
      <c r="AE36" s="43"/>
      <c r="AF36" s="43">
        <f t="shared" si="8"/>
        <v>260</v>
      </c>
      <c r="AG36" s="43"/>
      <c r="AH36" s="43"/>
      <c r="AI36" s="43">
        <v>15</v>
      </c>
      <c r="AJ36" s="43">
        <f t="shared" si="9"/>
        <v>1354</v>
      </c>
      <c r="AK36" s="43">
        <f t="shared" si="10"/>
        <v>4812</v>
      </c>
      <c r="AL36" s="43"/>
      <c r="AM36" s="30" t="s">
        <v>28</v>
      </c>
      <c r="AN36" s="73" t="str">
        <f>VLOOKUP(B36,'[17]9月月报10.4'!$B$4:$CJ$500,49,0)</f>
        <v>合同工</v>
      </c>
      <c r="AO36" s="31" t="str">
        <f>VLOOKUP(B36,'[17]9月月报10.4'!$B$4:$CJ$500,51,0)</f>
        <v>光华荣昌</v>
      </c>
      <c r="AP36" s="32">
        <f>VLOOKUP(B36,'[18]2025.9（定版）10.12'!$B$3:$CK$600,5,0)</f>
        <v>23</v>
      </c>
      <c r="AQ36">
        <f>VLOOKUP(B36,'[18]2025.9（定版）10.12'!$B$3:$CK$600,22,0)</f>
        <v>0</v>
      </c>
      <c r="AR36" s="32" t="e">
        <f>_xlfn.XLOOKUP(A36,[11]汇总!B:B,[11]汇总!B:B)</f>
        <v>#N/A</v>
      </c>
      <c r="AS36" s="30"/>
      <c r="AT36" s="30" t="str">
        <f>VLOOKUP(B36,[16]一线员工!$C$3:$CL$700,1,0)</f>
        <v>卢中华</v>
      </c>
    </row>
    <row r="37" customFormat="1" spans="1:46">
      <c r="A37" s="42">
        <f t="shared" si="0"/>
        <v>32</v>
      </c>
      <c r="B37" s="43" t="s">
        <v>67</v>
      </c>
      <c r="C37" s="43" t="s">
        <v>639</v>
      </c>
      <c r="D37" s="44" t="s">
        <v>498</v>
      </c>
      <c r="E37" s="45">
        <v>43282</v>
      </c>
      <c r="F37" s="46">
        <v>4760</v>
      </c>
      <c r="G37" s="46">
        <v>4760</v>
      </c>
      <c r="H37" s="46">
        <v>4760</v>
      </c>
      <c r="I37" s="46">
        <v>4760</v>
      </c>
      <c r="J37" s="43"/>
      <c r="K37" s="43"/>
      <c r="L37" s="43"/>
      <c r="M37" s="43"/>
      <c r="N37" s="43"/>
      <c r="O37" s="43"/>
      <c r="P37" s="43">
        <f t="shared" si="1"/>
        <v>761.6</v>
      </c>
      <c r="Q37" s="43"/>
      <c r="R37" s="43"/>
      <c r="S37" s="43">
        <f t="shared" si="2"/>
        <v>33.32</v>
      </c>
      <c r="T37" s="43"/>
      <c r="U37" s="43">
        <f t="shared" si="3"/>
        <v>414.12</v>
      </c>
      <c r="V37" s="43"/>
      <c r="W37" s="43">
        <f t="shared" si="4"/>
        <v>57.12</v>
      </c>
      <c r="X37" s="43"/>
      <c r="Y37" s="43"/>
      <c r="Z37" s="43"/>
      <c r="AA37" s="43">
        <f t="shared" si="5"/>
        <v>1266.16</v>
      </c>
      <c r="AB37" s="43">
        <f t="shared" si="6"/>
        <v>380.8</v>
      </c>
      <c r="AC37" s="43"/>
      <c r="AD37" s="43">
        <f t="shared" si="7"/>
        <v>14.28</v>
      </c>
      <c r="AE37" s="43"/>
      <c r="AF37" s="43">
        <f t="shared" si="8"/>
        <v>95.2</v>
      </c>
      <c r="AG37" s="43"/>
      <c r="AH37" s="43"/>
      <c r="AI37" s="43">
        <v>15</v>
      </c>
      <c r="AJ37" s="43">
        <f t="shared" si="9"/>
        <v>505.28</v>
      </c>
      <c r="AK37" s="43">
        <f t="shared" si="10"/>
        <v>1771.44</v>
      </c>
      <c r="AL37" s="43"/>
      <c r="AM37" s="30" t="s">
        <v>28</v>
      </c>
      <c r="AN37" s="73" t="str">
        <f>VLOOKUP(B37,'[17]9月月报10.4'!$B$4:$CJ$500,49,0)</f>
        <v>合同工</v>
      </c>
      <c r="AO37" s="31" t="str">
        <f>VLOOKUP(B37,'[17]9月月报10.4'!$B$4:$CJ$500,51,0)</f>
        <v>光华荣昌</v>
      </c>
      <c r="AP37" s="32">
        <f>VLOOKUP(B37,'[18]2025.9（定版）10.12'!$B$3:$CK$600,5,0)</f>
        <v>23</v>
      </c>
      <c r="AQ37">
        <f>VLOOKUP(B37,'[18]2025.9（定版）10.12'!$B$3:$CK$600,22,0)</f>
        <v>0</v>
      </c>
      <c r="AR37" s="32" t="e">
        <f>_xlfn.XLOOKUP(A37,[11]汇总!B:B,[11]汇总!B:B)</f>
        <v>#N/A</v>
      </c>
      <c r="AS37" s="30"/>
      <c r="AT37" s="30" t="str">
        <f>VLOOKUP(B37,[16]一线员工!$C$3:$CL$700,1,0)</f>
        <v>赵五祥</v>
      </c>
    </row>
    <row r="38" customFormat="1" spans="1:46">
      <c r="A38" s="42">
        <f t="shared" si="0"/>
        <v>33</v>
      </c>
      <c r="B38" s="43" t="s">
        <v>65</v>
      </c>
      <c r="C38" s="43" t="s">
        <v>640</v>
      </c>
      <c r="D38" s="44" t="s">
        <v>496</v>
      </c>
      <c r="E38" s="45">
        <v>43709</v>
      </c>
      <c r="F38" s="46">
        <v>4600</v>
      </c>
      <c r="G38" s="46">
        <v>4600</v>
      </c>
      <c r="H38" s="46">
        <v>4600</v>
      </c>
      <c r="I38" s="46">
        <v>4600</v>
      </c>
      <c r="J38" s="43"/>
      <c r="K38" s="43"/>
      <c r="L38" s="43"/>
      <c r="M38" s="43"/>
      <c r="N38" s="43"/>
      <c r="O38" s="43"/>
      <c r="P38" s="43">
        <f t="shared" si="1"/>
        <v>736</v>
      </c>
      <c r="Q38" s="43"/>
      <c r="R38" s="43"/>
      <c r="S38" s="43">
        <f t="shared" si="2"/>
        <v>32.2</v>
      </c>
      <c r="T38" s="43"/>
      <c r="U38" s="43">
        <f t="shared" si="3"/>
        <v>400.2</v>
      </c>
      <c r="V38" s="43"/>
      <c r="W38" s="43">
        <f t="shared" si="4"/>
        <v>55.2</v>
      </c>
      <c r="X38" s="43"/>
      <c r="Y38" s="43"/>
      <c r="Z38" s="43"/>
      <c r="AA38" s="43">
        <f t="shared" si="5"/>
        <v>1223.6</v>
      </c>
      <c r="AB38" s="43">
        <f t="shared" si="6"/>
        <v>368</v>
      </c>
      <c r="AC38" s="43"/>
      <c r="AD38" s="43">
        <f t="shared" si="7"/>
        <v>13.8</v>
      </c>
      <c r="AE38" s="43"/>
      <c r="AF38" s="43">
        <f t="shared" si="8"/>
        <v>92</v>
      </c>
      <c r="AG38" s="43"/>
      <c r="AH38" s="43"/>
      <c r="AI38" s="43">
        <v>15</v>
      </c>
      <c r="AJ38" s="43">
        <f t="shared" si="9"/>
        <v>488.8</v>
      </c>
      <c r="AK38" s="43">
        <f t="shared" si="10"/>
        <v>1712.4</v>
      </c>
      <c r="AL38" s="43"/>
      <c r="AM38" s="30" t="s">
        <v>28</v>
      </c>
      <c r="AN38" s="73" t="str">
        <f>VLOOKUP(B38,'[17]9月月报10.4'!$B$4:$CJ$500,49,0)</f>
        <v>合同工</v>
      </c>
      <c r="AO38" s="31" t="str">
        <f>VLOOKUP(B38,'[17]9月月报10.4'!$B$4:$CJ$500,51,0)</f>
        <v>光华荣昌</v>
      </c>
      <c r="AP38" s="32">
        <f>VLOOKUP(B38,'[18]2025.9（定版）10.12'!$B$3:$CK$600,5,0)</f>
        <v>23</v>
      </c>
      <c r="AQ38">
        <f>VLOOKUP(B38,'[18]2025.9（定版）10.12'!$B$3:$CK$600,22,0)</f>
        <v>0</v>
      </c>
      <c r="AR38" s="32" t="e">
        <f>_xlfn.XLOOKUP(A38,[11]汇总!B:B,[11]汇总!B:B)</f>
        <v>#N/A</v>
      </c>
      <c r="AS38" s="30"/>
      <c r="AT38" s="30" t="str">
        <f>VLOOKUP(B38,[16]一线员工!$C$3:$CL$700,1,0)</f>
        <v>肖玲</v>
      </c>
    </row>
    <row r="39" customFormat="1" spans="1:46">
      <c r="A39" s="42">
        <f t="shared" si="0"/>
        <v>34</v>
      </c>
      <c r="B39" s="43" t="s">
        <v>50</v>
      </c>
      <c r="C39" s="43" t="s">
        <v>639</v>
      </c>
      <c r="D39" s="44" t="s">
        <v>381</v>
      </c>
      <c r="E39" s="45">
        <v>43800</v>
      </c>
      <c r="F39" s="46">
        <v>4380</v>
      </c>
      <c r="G39" s="46">
        <v>4380</v>
      </c>
      <c r="H39" s="46">
        <v>4380</v>
      </c>
      <c r="I39" s="46">
        <v>4380</v>
      </c>
      <c r="J39" s="43"/>
      <c r="K39" s="43"/>
      <c r="L39" s="43"/>
      <c r="M39" s="43"/>
      <c r="N39" s="43"/>
      <c r="O39" s="43"/>
      <c r="P39" s="43">
        <f t="shared" si="1"/>
        <v>700.8</v>
      </c>
      <c r="Q39" s="43"/>
      <c r="R39" s="43"/>
      <c r="S39" s="43">
        <f t="shared" si="2"/>
        <v>30.66</v>
      </c>
      <c r="T39" s="43"/>
      <c r="U39" s="43">
        <f t="shared" si="3"/>
        <v>381.06</v>
      </c>
      <c r="V39" s="43"/>
      <c r="W39" s="43">
        <f t="shared" si="4"/>
        <v>52.56</v>
      </c>
      <c r="X39" s="43"/>
      <c r="Y39" s="43"/>
      <c r="Z39" s="43"/>
      <c r="AA39" s="43">
        <f t="shared" si="5"/>
        <v>1165.08</v>
      </c>
      <c r="AB39" s="43">
        <f t="shared" si="6"/>
        <v>350.4</v>
      </c>
      <c r="AC39" s="43"/>
      <c r="AD39" s="43">
        <f t="shared" si="7"/>
        <v>13.14</v>
      </c>
      <c r="AE39" s="43"/>
      <c r="AF39" s="43">
        <f t="shared" si="8"/>
        <v>87.6</v>
      </c>
      <c r="AG39" s="43"/>
      <c r="AH39" s="43"/>
      <c r="AI39" s="43">
        <v>15</v>
      </c>
      <c r="AJ39" s="43">
        <f t="shared" si="9"/>
        <v>466.14</v>
      </c>
      <c r="AK39" s="43">
        <f t="shared" si="10"/>
        <v>1631.22</v>
      </c>
      <c r="AL39" s="44"/>
      <c r="AM39" s="30" t="s">
        <v>28</v>
      </c>
      <c r="AN39" s="73" t="str">
        <f>VLOOKUP(B39,'[17]9月月报10.4'!$B$4:$CJ$500,49,0)</f>
        <v>合同工</v>
      </c>
      <c r="AO39" s="31" t="str">
        <f>VLOOKUP(B39,'[17]9月月报10.4'!$B$4:$CJ$500,51,0)</f>
        <v>光华荣昌</v>
      </c>
      <c r="AP39" s="32">
        <f>VLOOKUP(B39,'[18]2025.9（定版）10.12'!$B$3:$CK$600,5,0)</f>
        <v>23</v>
      </c>
      <c r="AQ39">
        <f>VLOOKUP(B39,'[18]2025.9（定版）10.12'!$B$3:$CK$600,22,0)</f>
        <v>0</v>
      </c>
      <c r="AR39" s="32" t="e">
        <f>_xlfn.XLOOKUP(A39,[11]汇总!B:B,[11]汇总!B:B)</f>
        <v>#N/A</v>
      </c>
      <c r="AS39" s="30"/>
      <c r="AT39" s="30" t="str">
        <f>VLOOKUP(B39,[16]一线员工!$C$3:$CL$700,1,0)</f>
        <v>伍赤诚</v>
      </c>
    </row>
    <row r="40" customFormat="1" spans="1:46">
      <c r="A40" s="42">
        <f t="shared" si="0"/>
        <v>35</v>
      </c>
      <c r="B40" s="43" t="s">
        <v>129</v>
      </c>
      <c r="C40" s="43" t="s">
        <v>639</v>
      </c>
      <c r="D40" s="44" t="s">
        <v>472</v>
      </c>
      <c r="E40" s="45">
        <v>43800</v>
      </c>
      <c r="F40" s="46">
        <v>4440</v>
      </c>
      <c r="G40" s="46">
        <v>4440</v>
      </c>
      <c r="H40" s="46">
        <v>4440</v>
      </c>
      <c r="I40" s="46">
        <v>4440</v>
      </c>
      <c r="J40" s="43"/>
      <c r="K40" s="43"/>
      <c r="L40" s="43"/>
      <c r="M40" s="43"/>
      <c r="N40" s="43"/>
      <c r="O40" s="43"/>
      <c r="P40" s="43">
        <f t="shared" si="1"/>
        <v>710.4</v>
      </c>
      <c r="Q40" s="43"/>
      <c r="R40" s="43"/>
      <c r="S40" s="43">
        <f t="shared" si="2"/>
        <v>31.08</v>
      </c>
      <c r="T40" s="43"/>
      <c r="U40" s="43">
        <f t="shared" si="3"/>
        <v>386.28</v>
      </c>
      <c r="V40" s="43"/>
      <c r="W40" s="43">
        <f t="shared" si="4"/>
        <v>53.28</v>
      </c>
      <c r="X40" s="43"/>
      <c r="Y40" s="43"/>
      <c r="Z40" s="43"/>
      <c r="AA40" s="43">
        <f t="shared" si="5"/>
        <v>1181.04</v>
      </c>
      <c r="AB40" s="43">
        <f t="shared" si="6"/>
        <v>355.2</v>
      </c>
      <c r="AC40" s="43"/>
      <c r="AD40" s="43">
        <f t="shared" si="7"/>
        <v>13.32</v>
      </c>
      <c r="AE40" s="43"/>
      <c r="AF40" s="43">
        <f t="shared" si="8"/>
        <v>88.8</v>
      </c>
      <c r="AG40" s="43"/>
      <c r="AH40" s="43"/>
      <c r="AI40" s="43">
        <v>15</v>
      </c>
      <c r="AJ40" s="43">
        <f t="shared" si="9"/>
        <v>472.32</v>
      </c>
      <c r="AK40" s="43">
        <f t="shared" si="10"/>
        <v>1653.36</v>
      </c>
      <c r="AL40" s="44"/>
      <c r="AM40" s="30" t="s">
        <v>28</v>
      </c>
      <c r="AN40" s="73" t="str">
        <f>VLOOKUP(B40,'[17]9月月报10.4'!$B$4:$CJ$500,49,0)</f>
        <v>合同工</v>
      </c>
      <c r="AO40" s="31" t="str">
        <f>VLOOKUP(B40,'[17]9月月报10.4'!$B$4:$CJ$500,51,0)</f>
        <v>光华荣昌</v>
      </c>
      <c r="AP40" s="32">
        <f>VLOOKUP(B40,'[18]2025.9（定版）10.12'!$B$3:$CK$600,5,0)</f>
        <v>17</v>
      </c>
      <c r="AQ40">
        <f>VLOOKUP(B40,'[18]2025.9（定版）10.12'!$B$3:$CK$600,22,0)</f>
        <v>0</v>
      </c>
      <c r="AR40" s="32" t="e">
        <f>_xlfn.XLOOKUP(A40,[11]汇总!B:B,[11]汇总!B:B)</f>
        <v>#N/A</v>
      </c>
      <c r="AS40" s="30"/>
      <c r="AT40" s="30" t="str">
        <f>VLOOKUP(B40,[16]一线员工!$C$3:$CL$700,1,0)</f>
        <v>刘文强</v>
      </c>
    </row>
    <row r="41" customFormat="1" spans="1:46">
      <c r="A41" s="42">
        <f t="shared" si="0"/>
        <v>36</v>
      </c>
      <c r="B41" s="43" t="s">
        <v>130</v>
      </c>
      <c r="C41" s="43" t="s">
        <v>639</v>
      </c>
      <c r="D41" s="44" t="s">
        <v>473</v>
      </c>
      <c r="E41" s="45">
        <v>43800</v>
      </c>
      <c r="F41" s="46">
        <v>4440</v>
      </c>
      <c r="G41" s="46">
        <v>4440</v>
      </c>
      <c r="H41" s="46">
        <v>4440</v>
      </c>
      <c r="I41" s="46">
        <v>4440</v>
      </c>
      <c r="J41" s="43"/>
      <c r="K41" s="43"/>
      <c r="L41" s="43"/>
      <c r="M41" s="43"/>
      <c r="N41" s="43"/>
      <c r="O41" s="43"/>
      <c r="P41" s="43">
        <f t="shared" si="1"/>
        <v>710.4</v>
      </c>
      <c r="Q41" s="43"/>
      <c r="R41" s="43"/>
      <c r="S41" s="43">
        <f t="shared" si="2"/>
        <v>31.08</v>
      </c>
      <c r="T41" s="43"/>
      <c r="U41" s="43">
        <f t="shared" si="3"/>
        <v>386.28</v>
      </c>
      <c r="V41" s="43"/>
      <c r="W41" s="43">
        <f t="shared" si="4"/>
        <v>53.28</v>
      </c>
      <c r="X41" s="43"/>
      <c r="Y41" s="43"/>
      <c r="Z41" s="43"/>
      <c r="AA41" s="43">
        <f t="shared" si="5"/>
        <v>1181.04</v>
      </c>
      <c r="AB41" s="43">
        <f t="shared" si="6"/>
        <v>355.2</v>
      </c>
      <c r="AC41" s="43"/>
      <c r="AD41" s="43">
        <f t="shared" si="7"/>
        <v>13.32</v>
      </c>
      <c r="AE41" s="43"/>
      <c r="AF41" s="43">
        <f t="shared" si="8"/>
        <v>88.8</v>
      </c>
      <c r="AG41" s="43"/>
      <c r="AH41" s="43"/>
      <c r="AI41" s="43">
        <v>15</v>
      </c>
      <c r="AJ41" s="43">
        <f t="shared" si="9"/>
        <v>472.32</v>
      </c>
      <c r="AK41" s="43">
        <f t="shared" si="10"/>
        <v>1653.36</v>
      </c>
      <c r="AL41" s="44"/>
      <c r="AM41" s="30" t="s">
        <v>28</v>
      </c>
      <c r="AN41" s="73" t="str">
        <f>VLOOKUP(B41,'[17]9月月报10.4'!$B$4:$CJ$500,49,0)</f>
        <v>合同工</v>
      </c>
      <c r="AO41" s="31" t="str">
        <f>VLOOKUP(B41,'[17]9月月报10.4'!$B$4:$CJ$500,51,0)</f>
        <v>光华荣昌</v>
      </c>
      <c r="AP41" s="32">
        <f>VLOOKUP(B41,'[18]2025.9（定版）10.12'!$B$3:$CK$600,5,0)</f>
        <v>16</v>
      </c>
      <c r="AQ41">
        <f>VLOOKUP(B41,'[18]2025.9（定版）10.12'!$B$3:$CK$600,22,0)</f>
        <v>0</v>
      </c>
      <c r="AR41" s="32" t="e">
        <f>_xlfn.XLOOKUP(A41,[11]汇总!B:B,[11]汇总!B:B)</f>
        <v>#N/A</v>
      </c>
      <c r="AS41" s="30"/>
      <c r="AT41" s="30" t="str">
        <f>VLOOKUP(B41,[16]一线员工!$C$3:$CL$700,1,0)</f>
        <v>刘谦</v>
      </c>
    </row>
    <row r="42" customFormat="1" spans="1:46">
      <c r="A42" s="42">
        <f t="shared" si="0"/>
        <v>37</v>
      </c>
      <c r="B42" s="43" t="s">
        <v>142</v>
      </c>
      <c r="C42" s="43" t="s">
        <v>639</v>
      </c>
      <c r="D42" s="44" t="s">
        <v>483</v>
      </c>
      <c r="E42" s="45">
        <v>43800</v>
      </c>
      <c r="F42" s="46">
        <v>5820</v>
      </c>
      <c r="G42" s="46">
        <v>5820</v>
      </c>
      <c r="H42" s="46">
        <v>5820</v>
      </c>
      <c r="I42" s="46">
        <v>5820</v>
      </c>
      <c r="J42" s="43"/>
      <c r="K42" s="43"/>
      <c r="L42" s="43"/>
      <c r="M42" s="43"/>
      <c r="N42" s="43"/>
      <c r="O42" s="43"/>
      <c r="P42" s="43">
        <f t="shared" si="1"/>
        <v>931.2</v>
      </c>
      <c r="Q42" s="43"/>
      <c r="R42" s="43"/>
      <c r="S42" s="43">
        <f t="shared" si="2"/>
        <v>40.74</v>
      </c>
      <c r="T42" s="43"/>
      <c r="U42" s="43">
        <f t="shared" si="3"/>
        <v>506.34</v>
      </c>
      <c r="V42" s="43"/>
      <c r="W42" s="43">
        <f t="shared" si="4"/>
        <v>69.84</v>
      </c>
      <c r="X42" s="43"/>
      <c r="Y42" s="43"/>
      <c r="Z42" s="43"/>
      <c r="AA42" s="43">
        <f t="shared" si="5"/>
        <v>1548.12</v>
      </c>
      <c r="AB42" s="43">
        <f t="shared" si="6"/>
        <v>465.6</v>
      </c>
      <c r="AC42" s="43"/>
      <c r="AD42" s="43">
        <f t="shared" si="7"/>
        <v>17.46</v>
      </c>
      <c r="AE42" s="43"/>
      <c r="AF42" s="43">
        <f t="shared" si="8"/>
        <v>116.4</v>
      </c>
      <c r="AG42" s="43"/>
      <c r="AH42" s="43"/>
      <c r="AI42" s="43">
        <v>15</v>
      </c>
      <c r="AJ42" s="43">
        <f t="shared" si="9"/>
        <v>614.46</v>
      </c>
      <c r="AK42" s="43">
        <f t="shared" si="10"/>
        <v>2162.58</v>
      </c>
      <c r="AL42" s="44"/>
      <c r="AM42" s="30" t="s">
        <v>28</v>
      </c>
      <c r="AN42" s="73" t="str">
        <f>VLOOKUP(B42,'[17]9月月报10.4'!$B$4:$CJ$500,49,0)</f>
        <v>合同工</v>
      </c>
      <c r="AO42" s="31" t="str">
        <f>VLOOKUP(B42,'[17]9月月报10.4'!$B$4:$CJ$500,51,0)</f>
        <v>光华荣昌</v>
      </c>
      <c r="AP42" s="32">
        <f>VLOOKUP(B42,'[18]2025.9（定版）10.12'!$B$3:$CK$600,5,0)</f>
        <v>22</v>
      </c>
      <c r="AQ42">
        <f>VLOOKUP(B42,'[18]2025.9（定版）10.12'!$B$3:$CK$600,22,0)</f>
        <v>0</v>
      </c>
      <c r="AR42" s="32" t="e">
        <f>_xlfn.XLOOKUP(A42,[11]汇总!B:B,[11]汇总!B:B)</f>
        <v>#N/A</v>
      </c>
      <c r="AS42" s="30"/>
      <c r="AT42" s="30" t="str">
        <f>VLOOKUP(B42,[16]一线员工!$C$3:$CL$700,1,0)</f>
        <v>谭刚</v>
      </c>
    </row>
    <row r="43" customFormat="1" spans="1:46">
      <c r="A43" s="42">
        <f t="shared" si="0"/>
        <v>38</v>
      </c>
      <c r="B43" s="43" t="s">
        <v>144</v>
      </c>
      <c r="C43" s="43" t="s">
        <v>639</v>
      </c>
      <c r="D43" s="44" t="s">
        <v>457</v>
      </c>
      <c r="E43" s="45">
        <v>43800</v>
      </c>
      <c r="F43" s="46">
        <v>6100</v>
      </c>
      <c r="G43" s="46">
        <v>6100</v>
      </c>
      <c r="H43" s="46">
        <v>6100</v>
      </c>
      <c r="I43" s="46">
        <v>6100</v>
      </c>
      <c r="J43" s="43"/>
      <c r="K43" s="43"/>
      <c r="L43" s="43"/>
      <c r="M43" s="43"/>
      <c r="N43" s="43"/>
      <c r="O43" s="43"/>
      <c r="P43" s="43">
        <f t="shared" si="1"/>
        <v>976</v>
      </c>
      <c r="Q43" s="43"/>
      <c r="R43" s="43"/>
      <c r="S43" s="43">
        <f t="shared" si="2"/>
        <v>42.7</v>
      </c>
      <c r="T43" s="43"/>
      <c r="U43" s="43">
        <f t="shared" si="3"/>
        <v>530.7</v>
      </c>
      <c r="V43" s="43"/>
      <c r="W43" s="43">
        <f t="shared" si="4"/>
        <v>73.2</v>
      </c>
      <c r="X43" s="43"/>
      <c r="Y43" s="43"/>
      <c r="Z43" s="43"/>
      <c r="AA43" s="43">
        <f t="shared" si="5"/>
        <v>1622.6</v>
      </c>
      <c r="AB43" s="43">
        <f t="shared" si="6"/>
        <v>488</v>
      </c>
      <c r="AC43" s="43"/>
      <c r="AD43" s="43">
        <f t="shared" si="7"/>
        <v>18.3</v>
      </c>
      <c r="AE43" s="43"/>
      <c r="AF43" s="43">
        <f t="shared" si="8"/>
        <v>122</v>
      </c>
      <c r="AG43" s="43"/>
      <c r="AH43" s="43"/>
      <c r="AI43" s="43">
        <v>15</v>
      </c>
      <c r="AJ43" s="43">
        <f t="shared" si="9"/>
        <v>643.3</v>
      </c>
      <c r="AK43" s="43">
        <f t="shared" si="10"/>
        <v>2265.9</v>
      </c>
      <c r="AL43" s="44"/>
      <c r="AM43" s="30" t="s">
        <v>28</v>
      </c>
      <c r="AN43" s="73" t="str">
        <f>VLOOKUP(B43,'[17]9月月报10.4'!$B$4:$CJ$500,49,0)</f>
        <v>合同工</v>
      </c>
      <c r="AO43" s="31" t="str">
        <f>VLOOKUP(B43,'[17]9月月报10.4'!$B$4:$CJ$500,51,0)</f>
        <v>光华荣昌</v>
      </c>
      <c r="AP43" s="32">
        <f>VLOOKUP(B43,'[18]2025.9（定版）10.12'!$B$3:$CK$600,5,0)</f>
        <v>21</v>
      </c>
      <c r="AQ43">
        <f>VLOOKUP(B43,'[18]2025.9（定版）10.12'!$B$3:$CK$600,22,0)</f>
        <v>0</v>
      </c>
      <c r="AR43" s="32" t="e">
        <f>_xlfn.XLOOKUP(A43,[11]汇总!B:B,[11]汇总!B:B)</f>
        <v>#N/A</v>
      </c>
      <c r="AS43" s="30"/>
      <c r="AT43" s="30" t="str">
        <f>VLOOKUP(B43,[16]一线员工!$C$3:$CL$700,1,0)</f>
        <v>邹明旺</v>
      </c>
    </row>
    <row r="44" customFormat="1" spans="1:46">
      <c r="A44" s="42">
        <f t="shared" si="0"/>
        <v>39</v>
      </c>
      <c r="B44" s="43" t="s">
        <v>107</v>
      </c>
      <c r="C44" s="43" t="s">
        <v>639</v>
      </c>
      <c r="D44" s="44" t="s">
        <v>439</v>
      </c>
      <c r="E44" s="45">
        <v>43800</v>
      </c>
      <c r="F44" s="46">
        <v>4308</v>
      </c>
      <c r="G44" s="46">
        <v>4308</v>
      </c>
      <c r="H44" s="46">
        <v>4308</v>
      </c>
      <c r="I44" s="46">
        <v>4308</v>
      </c>
      <c r="J44" s="43"/>
      <c r="K44" s="43"/>
      <c r="L44" s="43"/>
      <c r="M44" s="43"/>
      <c r="N44" s="43"/>
      <c r="O44" s="43"/>
      <c r="P44" s="43">
        <f t="shared" si="1"/>
        <v>689.28</v>
      </c>
      <c r="Q44" s="43"/>
      <c r="R44" s="43"/>
      <c r="S44" s="43">
        <f t="shared" si="2"/>
        <v>30.16</v>
      </c>
      <c r="T44" s="43"/>
      <c r="U44" s="43">
        <f t="shared" si="3"/>
        <v>374.8</v>
      </c>
      <c r="V44" s="43"/>
      <c r="W44" s="43">
        <f t="shared" si="4"/>
        <v>51.7</v>
      </c>
      <c r="X44" s="43"/>
      <c r="Y44" s="43"/>
      <c r="Z44" s="43"/>
      <c r="AA44" s="43">
        <f t="shared" si="5"/>
        <v>1145.94</v>
      </c>
      <c r="AB44" s="43">
        <f t="shared" si="6"/>
        <v>344.64</v>
      </c>
      <c r="AC44" s="43"/>
      <c r="AD44" s="43">
        <f t="shared" si="7"/>
        <v>12.92</v>
      </c>
      <c r="AE44" s="43"/>
      <c r="AF44" s="43">
        <f t="shared" si="8"/>
        <v>86.16</v>
      </c>
      <c r="AG44" s="43"/>
      <c r="AH44" s="43"/>
      <c r="AI44" s="43">
        <v>15</v>
      </c>
      <c r="AJ44" s="43">
        <f t="shared" si="9"/>
        <v>458.72</v>
      </c>
      <c r="AK44" s="43">
        <f t="shared" si="10"/>
        <v>1604.66</v>
      </c>
      <c r="AL44" s="44"/>
      <c r="AM44" s="30" t="s">
        <v>28</v>
      </c>
      <c r="AN44" s="73" t="str">
        <f>VLOOKUP(B44,'[17]9月月报10.4'!$B$4:$CJ$500,49,0)</f>
        <v>合同工</v>
      </c>
      <c r="AO44" s="31" t="str">
        <f>VLOOKUP(B44,'[17]9月月报10.4'!$B$4:$CJ$500,51,0)</f>
        <v>光华荣昌</v>
      </c>
      <c r="AP44" s="32">
        <f>VLOOKUP(B44,'[18]2025.9（定版）10.12'!$B$3:$CK$600,5,0)</f>
        <v>29</v>
      </c>
      <c r="AQ44">
        <f>VLOOKUP(B44,'[18]2025.9（定版）10.12'!$B$3:$CK$600,22,0)</f>
        <v>0</v>
      </c>
      <c r="AR44" s="32" t="e">
        <f>_xlfn.XLOOKUP(A44,[11]汇总!B:B,[11]汇总!B:B)</f>
        <v>#N/A</v>
      </c>
      <c r="AS44" s="30"/>
      <c r="AT44" s="30" t="str">
        <f>VLOOKUP(B44,[16]一线员工!$C$3:$CL$700,1,0)</f>
        <v>左昌福</v>
      </c>
    </row>
    <row r="45" customFormat="1" spans="1:46">
      <c r="A45" s="42">
        <f t="shared" si="0"/>
        <v>40</v>
      </c>
      <c r="B45" s="43" t="s">
        <v>126</v>
      </c>
      <c r="C45" s="43" t="s">
        <v>639</v>
      </c>
      <c r="D45" s="44" t="s">
        <v>466</v>
      </c>
      <c r="E45" s="45">
        <v>43800</v>
      </c>
      <c r="F45" s="46">
        <v>4360</v>
      </c>
      <c r="G45" s="46">
        <v>4360</v>
      </c>
      <c r="H45" s="46">
        <v>4360</v>
      </c>
      <c r="I45" s="46">
        <v>4360</v>
      </c>
      <c r="J45" s="43"/>
      <c r="K45" s="43"/>
      <c r="L45" s="43"/>
      <c r="M45" s="43"/>
      <c r="N45" s="43"/>
      <c r="O45" s="43"/>
      <c r="P45" s="43">
        <f t="shared" si="1"/>
        <v>697.6</v>
      </c>
      <c r="Q45" s="43"/>
      <c r="R45" s="43"/>
      <c r="S45" s="43">
        <f t="shared" si="2"/>
        <v>30.52</v>
      </c>
      <c r="T45" s="43"/>
      <c r="U45" s="43">
        <f t="shared" si="3"/>
        <v>379.32</v>
      </c>
      <c r="V45" s="43"/>
      <c r="W45" s="43">
        <f t="shared" si="4"/>
        <v>52.32</v>
      </c>
      <c r="X45" s="43"/>
      <c r="Y45" s="43"/>
      <c r="Z45" s="43"/>
      <c r="AA45" s="43">
        <f t="shared" si="5"/>
        <v>1159.76</v>
      </c>
      <c r="AB45" s="43">
        <f t="shared" si="6"/>
        <v>348.8</v>
      </c>
      <c r="AC45" s="43"/>
      <c r="AD45" s="43">
        <f t="shared" si="7"/>
        <v>13.08</v>
      </c>
      <c r="AE45" s="43"/>
      <c r="AF45" s="43">
        <f t="shared" si="8"/>
        <v>87.2</v>
      </c>
      <c r="AG45" s="43"/>
      <c r="AH45" s="43"/>
      <c r="AI45" s="43">
        <v>15</v>
      </c>
      <c r="AJ45" s="43">
        <f t="shared" si="9"/>
        <v>464.08</v>
      </c>
      <c r="AK45" s="43">
        <f t="shared" si="10"/>
        <v>1623.84</v>
      </c>
      <c r="AL45" s="44"/>
      <c r="AM45" s="30" t="s">
        <v>28</v>
      </c>
      <c r="AN45" s="73" t="str">
        <f>VLOOKUP(B45,'[17]9月月报10.4'!$B$4:$CJ$500,49,0)</f>
        <v>合同工</v>
      </c>
      <c r="AO45" s="31" t="str">
        <f>VLOOKUP(B45,'[17]9月月报10.4'!$B$4:$CJ$500,51,0)</f>
        <v>光华荣昌</v>
      </c>
      <c r="AP45" s="32">
        <f>VLOOKUP(B45,'[18]2025.9（定版）10.12'!$B$3:$CK$600,5,0)</f>
        <v>17</v>
      </c>
      <c r="AQ45">
        <f>VLOOKUP(B45,'[18]2025.9（定版）10.12'!$B$3:$CK$600,22,0)</f>
        <v>0</v>
      </c>
      <c r="AR45" s="32" t="e">
        <f>_xlfn.XLOOKUP(A45,[11]汇总!B:B,[11]汇总!B:B)</f>
        <v>#N/A</v>
      </c>
      <c r="AS45" s="30"/>
      <c r="AT45" s="30" t="str">
        <f>VLOOKUP(B45,[16]一线员工!$C$3:$CL$700,1,0)</f>
        <v>欧响亮</v>
      </c>
    </row>
    <row r="46" customFormat="1" spans="1:46">
      <c r="A46" s="42">
        <f t="shared" si="0"/>
        <v>41</v>
      </c>
      <c r="B46" s="53" t="s">
        <v>134</v>
      </c>
      <c r="C46" s="43" t="s">
        <v>639</v>
      </c>
      <c r="D46" s="44" t="s">
        <v>476</v>
      </c>
      <c r="E46" s="45">
        <v>42278</v>
      </c>
      <c r="F46" s="46">
        <v>5260</v>
      </c>
      <c r="G46" s="46">
        <v>5260</v>
      </c>
      <c r="H46" s="46">
        <v>5260</v>
      </c>
      <c r="I46" s="46">
        <v>5260</v>
      </c>
      <c r="J46" s="43"/>
      <c r="K46" s="43"/>
      <c r="L46" s="43"/>
      <c r="M46" s="43"/>
      <c r="N46" s="43"/>
      <c r="O46" s="43"/>
      <c r="P46" s="43">
        <f t="shared" si="1"/>
        <v>841.6</v>
      </c>
      <c r="Q46" s="43"/>
      <c r="R46" s="43"/>
      <c r="S46" s="43">
        <f t="shared" si="2"/>
        <v>36.82</v>
      </c>
      <c r="T46" s="43"/>
      <c r="U46" s="43">
        <f t="shared" si="3"/>
        <v>457.62</v>
      </c>
      <c r="V46" s="43"/>
      <c r="W46" s="43">
        <f t="shared" si="4"/>
        <v>63.12</v>
      </c>
      <c r="X46" s="43"/>
      <c r="Y46" s="43"/>
      <c r="Z46" s="43"/>
      <c r="AA46" s="43">
        <f t="shared" si="5"/>
        <v>1399.16</v>
      </c>
      <c r="AB46" s="43">
        <f t="shared" si="6"/>
        <v>420.8</v>
      </c>
      <c r="AC46" s="43"/>
      <c r="AD46" s="43">
        <f t="shared" si="7"/>
        <v>15.78</v>
      </c>
      <c r="AE46" s="43"/>
      <c r="AF46" s="43">
        <f t="shared" si="8"/>
        <v>105.2</v>
      </c>
      <c r="AG46" s="43"/>
      <c r="AH46" s="43"/>
      <c r="AI46" s="43">
        <v>15</v>
      </c>
      <c r="AJ46" s="43">
        <f t="shared" si="9"/>
        <v>556.78</v>
      </c>
      <c r="AK46" s="43">
        <f t="shared" si="10"/>
        <v>1955.94</v>
      </c>
      <c r="AL46" s="43"/>
      <c r="AM46" s="30" t="s">
        <v>28</v>
      </c>
      <c r="AN46" s="73" t="str">
        <f>VLOOKUP(B46,'[17]9月月报10.4'!$B$4:$CJ$500,49,0)</f>
        <v>合同工</v>
      </c>
      <c r="AO46" s="31" t="str">
        <f>VLOOKUP(B46,'[17]9月月报10.4'!$B$4:$CJ$500,51,0)</f>
        <v>光华荣昌</v>
      </c>
      <c r="AP46" s="32">
        <f>VLOOKUP(B46,'[18]2025.9（定版）10.12'!$B$3:$CK$600,5,0)</f>
        <v>15</v>
      </c>
      <c r="AQ46">
        <f>VLOOKUP(B46,'[18]2025.9（定版）10.12'!$B$3:$CK$600,22,0)</f>
        <v>0</v>
      </c>
      <c r="AR46" s="32" t="e">
        <f>_xlfn.XLOOKUP(A46,[11]汇总!B:B,[11]汇总!B:B)</f>
        <v>#N/A</v>
      </c>
      <c r="AS46" s="30"/>
      <c r="AT46" s="30" t="str">
        <f>VLOOKUP(B46,[16]一线员工!$C$3:$CL$700,1,0)</f>
        <v>罗鹏</v>
      </c>
    </row>
    <row r="47" customFormat="1" spans="1:46">
      <c r="A47" s="42">
        <f t="shared" si="0"/>
        <v>42</v>
      </c>
      <c r="B47" s="43" t="s">
        <v>38</v>
      </c>
      <c r="C47" s="43" t="s">
        <v>639</v>
      </c>
      <c r="D47" s="44" t="s">
        <v>390</v>
      </c>
      <c r="E47" s="45">
        <v>44774</v>
      </c>
      <c r="F47" s="46">
        <v>5700</v>
      </c>
      <c r="G47" s="46">
        <v>5700</v>
      </c>
      <c r="H47" s="46">
        <v>5700</v>
      </c>
      <c r="I47" s="46">
        <v>5700</v>
      </c>
      <c r="J47" s="43"/>
      <c r="K47" s="43"/>
      <c r="L47" s="43"/>
      <c r="M47" s="43"/>
      <c r="N47" s="43"/>
      <c r="O47" s="43"/>
      <c r="P47" s="43">
        <f t="shared" si="1"/>
        <v>912</v>
      </c>
      <c r="Q47" s="43"/>
      <c r="R47" s="43"/>
      <c r="S47" s="43">
        <f t="shared" si="2"/>
        <v>39.9</v>
      </c>
      <c r="T47" s="43"/>
      <c r="U47" s="43">
        <f t="shared" si="3"/>
        <v>495.9</v>
      </c>
      <c r="V47" s="43"/>
      <c r="W47" s="43">
        <f t="shared" si="4"/>
        <v>68.4</v>
      </c>
      <c r="X47" s="43"/>
      <c r="Y47" s="43"/>
      <c r="Z47" s="43"/>
      <c r="AA47" s="43">
        <f t="shared" si="5"/>
        <v>1516.2</v>
      </c>
      <c r="AB47" s="43">
        <f t="shared" si="6"/>
        <v>456</v>
      </c>
      <c r="AC47" s="43"/>
      <c r="AD47" s="43">
        <f t="shared" si="7"/>
        <v>17.1</v>
      </c>
      <c r="AE47" s="43"/>
      <c r="AF47" s="43">
        <f t="shared" si="8"/>
        <v>114</v>
      </c>
      <c r="AG47" s="43"/>
      <c r="AH47" s="43"/>
      <c r="AI47" s="43">
        <v>15</v>
      </c>
      <c r="AJ47" s="43">
        <f t="shared" si="9"/>
        <v>602.1</v>
      </c>
      <c r="AK47" s="43">
        <f t="shared" si="10"/>
        <v>2118.3</v>
      </c>
      <c r="AL47" s="43"/>
      <c r="AM47" s="30" t="s">
        <v>28</v>
      </c>
      <c r="AN47" s="73" t="str">
        <f>VLOOKUP(B47,'[17]9月月报10.4'!$B$4:$CJ$500,49,0)</f>
        <v>合同工</v>
      </c>
      <c r="AO47" s="31" t="str">
        <f>VLOOKUP(B47,'[17]9月月报10.4'!$B$4:$CJ$500,51,0)</f>
        <v>光华荣昌</v>
      </c>
      <c r="AP47" s="32">
        <f>VLOOKUP(B47,'[18]2025.9（定版）10.12'!$B$3:$CK$600,5,0)</f>
        <v>23</v>
      </c>
      <c r="AQ47">
        <f>VLOOKUP(B47,'[18]2025.9（定版）10.12'!$B$3:$CK$600,22,0)</f>
        <v>0</v>
      </c>
      <c r="AR47" s="32" t="e">
        <f>_xlfn.XLOOKUP(A47,[11]汇总!B:B,[11]汇总!B:B)</f>
        <v>#N/A</v>
      </c>
      <c r="AS47" s="30"/>
      <c r="AT47" s="30" t="str">
        <f>VLOOKUP(B47,[16]一线员工!$C$3:$CL$700,1,0)</f>
        <v>刘文向</v>
      </c>
    </row>
    <row r="48" customFormat="1" spans="1:46">
      <c r="A48" s="42">
        <f t="shared" si="0"/>
        <v>43</v>
      </c>
      <c r="B48" s="43" t="s">
        <v>40</v>
      </c>
      <c r="C48" s="43" t="s">
        <v>640</v>
      </c>
      <c r="D48" s="43" t="s">
        <v>392</v>
      </c>
      <c r="E48" s="45">
        <v>44835</v>
      </c>
      <c r="F48" s="46">
        <v>5100</v>
      </c>
      <c r="G48" s="46">
        <v>5100</v>
      </c>
      <c r="H48" s="46">
        <v>5100</v>
      </c>
      <c r="I48" s="46">
        <v>5100</v>
      </c>
      <c r="J48" s="43"/>
      <c r="K48" s="43"/>
      <c r="L48" s="43"/>
      <c r="M48" s="43"/>
      <c r="N48" s="43"/>
      <c r="O48" s="43"/>
      <c r="P48" s="43">
        <f t="shared" si="1"/>
        <v>816</v>
      </c>
      <c r="Q48" s="66"/>
      <c r="R48" s="66"/>
      <c r="S48" s="43">
        <f t="shared" si="2"/>
        <v>35.7</v>
      </c>
      <c r="T48" s="66"/>
      <c r="U48" s="43">
        <f t="shared" si="3"/>
        <v>443.7</v>
      </c>
      <c r="V48" s="43"/>
      <c r="W48" s="43">
        <f t="shared" si="4"/>
        <v>61.2</v>
      </c>
      <c r="X48" s="43"/>
      <c r="Y48" s="43"/>
      <c r="Z48" s="43"/>
      <c r="AA48" s="43">
        <f t="shared" si="5"/>
        <v>1356.6</v>
      </c>
      <c r="AB48" s="43">
        <f t="shared" si="6"/>
        <v>408</v>
      </c>
      <c r="AC48" s="66"/>
      <c r="AD48" s="43">
        <f t="shared" si="7"/>
        <v>15.3</v>
      </c>
      <c r="AE48" s="66"/>
      <c r="AF48" s="43">
        <f t="shared" si="8"/>
        <v>102</v>
      </c>
      <c r="AG48" s="43"/>
      <c r="AH48" s="43"/>
      <c r="AI48" s="43">
        <v>15</v>
      </c>
      <c r="AJ48" s="43">
        <f t="shared" si="9"/>
        <v>540.3</v>
      </c>
      <c r="AK48" s="43">
        <f t="shared" si="10"/>
        <v>1896.9</v>
      </c>
      <c r="AL48" s="43"/>
      <c r="AM48" s="30" t="s">
        <v>28</v>
      </c>
      <c r="AN48" s="73" t="str">
        <f>VLOOKUP(B48,'[17]9月月报10.4'!$B$4:$CJ$500,49,0)</f>
        <v>合同工</v>
      </c>
      <c r="AO48" s="31" t="str">
        <f>VLOOKUP(B48,'[17]9月月报10.4'!$B$4:$CJ$500,51,0)</f>
        <v>光华荣昌</v>
      </c>
      <c r="AP48" s="32">
        <f>VLOOKUP(B48,'[18]2025.9（定版）10.12'!$B$3:$CK$600,5,0)</f>
        <v>23</v>
      </c>
      <c r="AQ48">
        <f>VLOOKUP(B48,'[18]2025.9（定版）10.12'!$B$3:$CK$600,22,0)</f>
        <v>0</v>
      </c>
      <c r="AR48" s="32" t="e">
        <f>_xlfn.XLOOKUP(A48,[11]汇总!B:B,[11]汇总!B:B)</f>
        <v>#N/A</v>
      </c>
      <c r="AS48" s="30"/>
      <c r="AT48" s="30" t="str">
        <f>VLOOKUP(B48,[16]一线员工!$C$3:$CL$700,1,0)</f>
        <v>李晶</v>
      </c>
    </row>
    <row r="49" customFormat="1" spans="1:46">
      <c r="A49" s="42">
        <f t="shared" si="0"/>
        <v>44</v>
      </c>
      <c r="B49" s="43" t="s">
        <v>60</v>
      </c>
      <c r="C49" s="54" t="s">
        <v>640</v>
      </c>
      <c r="D49" s="44" t="s">
        <v>438</v>
      </c>
      <c r="E49" s="55">
        <v>44783</v>
      </c>
      <c r="F49" s="47">
        <v>4308</v>
      </c>
      <c r="G49" s="47">
        <v>4308</v>
      </c>
      <c r="H49" s="47">
        <v>4053</v>
      </c>
      <c r="I49" s="47">
        <v>4308</v>
      </c>
      <c r="J49" s="62"/>
      <c r="K49" s="62"/>
      <c r="L49" s="62"/>
      <c r="M49" s="62"/>
      <c r="N49" s="54"/>
      <c r="O49" s="62"/>
      <c r="P49" s="43">
        <f t="shared" si="1"/>
        <v>689.28</v>
      </c>
      <c r="Q49" s="54"/>
      <c r="R49" s="54"/>
      <c r="S49" s="43">
        <f t="shared" si="2"/>
        <v>30.16</v>
      </c>
      <c r="T49" s="54"/>
      <c r="U49" s="43">
        <f t="shared" si="3"/>
        <v>352.61</v>
      </c>
      <c r="V49" s="54"/>
      <c r="W49" s="43">
        <f t="shared" si="4"/>
        <v>51.7</v>
      </c>
      <c r="X49" s="54"/>
      <c r="Y49" s="62"/>
      <c r="Z49" s="54"/>
      <c r="AA49" s="43">
        <f t="shared" si="5"/>
        <v>1123.75</v>
      </c>
      <c r="AB49" s="43">
        <f t="shared" si="6"/>
        <v>344.64</v>
      </c>
      <c r="AC49" s="54"/>
      <c r="AD49" s="43">
        <f t="shared" si="7"/>
        <v>12.92</v>
      </c>
      <c r="AE49" s="54"/>
      <c r="AF49" s="43">
        <f t="shared" si="8"/>
        <v>81.06</v>
      </c>
      <c r="AG49" s="54"/>
      <c r="AH49" s="62"/>
      <c r="AI49" s="43">
        <v>15</v>
      </c>
      <c r="AJ49" s="43">
        <f t="shared" si="9"/>
        <v>453.62</v>
      </c>
      <c r="AK49" s="43">
        <f t="shared" si="10"/>
        <v>1577.37</v>
      </c>
      <c r="AL49" s="74"/>
      <c r="AM49" s="30" t="s">
        <v>28</v>
      </c>
      <c r="AN49" s="73" t="str">
        <f>VLOOKUP(B49,'[17]9月月报10.4'!$B$4:$CJ$500,49,0)</f>
        <v>合同工</v>
      </c>
      <c r="AO49" s="31" t="str">
        <f>VLOOKUP(B49,'[17]9月月报10.4'!$B$4:$CJ$500,51,0)</f>
        <v>光华荣昌</v>
      </c>
      <c r="AP49" s="32">
        <f>VLOOKUP(B49,'[18]2025.9（定版）10.12'!$B$3:$CK$600,5,0)</f>
        <v>24.875</v>
      </c>
      <c r="AQ49">
        <f>VLOOKUP(B49,'[18]2025.9（定版）10.12'!$B$3:$CK$600,22,0)</f>
        <v>0</v>
      </c>
      <c r="AR49" s="32" t="e">
        <f>_xlfn.XLOOKUP(A49,[11]汇总!B:B,[11]汇总!B:B)</f>
        <v>#N/A</v>
      </c>
      <c r="AS49" s="30"/>
      <c r="AT49" s="30" t="str">
        <f>VLOOKUP(B49,[16]一线员工!$C$3:$CL$700,1,0)</f>
        <v>肖燕丹</v>
      </c>
    </row>
    <row r="50" customFormat="1" spans="1:46">
      <c r="A50" s="42">
        <f t="shared" si="0"/>
        <v>45</v>
      </c>
      <c r="B50" s="43" t="s">
        <v>155</v>
      </c>
      <c r="C50" s="43" t="s">
        <v>639</v>
      </c>
      <c r="D50" s="477" t="s">
        <v>641</v>
      </c>
      <c r="E50" s="55" t="s">
        <v>642</v>
      </c>
      <c r="F50" s="47">
        <v>4308</v>
      </c>
      <c r="G50" s="47">
        <v>4308</v>
      </c>
      <c r="H50" s="47">
        <v>4308</v>
      </c>
      <c r="I50" s="47">
        <v>4308</v>
      </c>
      <c r="J50" s="62"/>
      <c r="K50" s="62"/>
      <c r="L50" s="62"/>
      <c r="M50" s="62"/>
      <c r="N50" s="54"/>
      <c r="O50" s="62"/>
      <c r="P50" s="43">
        <f t="shared" si="1"/>
        <v>689.28</v>
      </c>
      <c r="Q50" s="54"/>
      <c r="R50" s="54"/>
      <c r="S50" s="43">
        <f t="shared" si="2"/>
        <v>30.16</v>
      </c>
      <c r="T50" s="54"/>
      <c r="U50" s="43">
        <f t="shared" si="3"/>
        <v>374.8</v>
      </c>
      <c r="V50" s="43"/>
      <c r="W50" s="43">
        <f t="shared" si="4"/>
        <v>51.7</v>
      </c>
      <c r="X50" s="43"/>
      <c r="Y50" s="62"/>
      <c r="Z50" s="54"/>
      <c r="AA50" s="43">
        <f t="shared" si="5"/>
        <v>1145.94</v>
      </c>
      <c r="AB50" s="43">
        <f t="shared" si="6"/>
        <v>344.64</v>
      </c>
      <c r="AC50" s="54"/>
      <c r="AD50" s="43">
        <f t="shared" si="7"/>
        <v>12.92</v>
      </c>
      <c r="AE50" s="54"/>
      <c r="AF50" s="43">
        <f t="shared" si="8"/>
        <v>86.16</v>
      </c>
      <c r="AG50" s="54"/>
      <c r="AH50" s="62"/>
      <c r="AI50" s="43">
        <v>15</v>
      </c>
      <c r="AJ50" s="43">
        <f t="shared" si="9"/>
        <v>458.72</v>
      </c>
      <c r="AK50" s="43">
        <f t="shared" si="10"/>
        <v>1604.66</v>
      </c>
      <c r="AL50" s="74"/>
      <c r="AM50" s="30" t="s">
        <v>28</v>
      </c>
      <c r="AN50" s="73" t="str">
        <f>VLOOKUP(B50,'[17]9月月报10.4'!$B$4:$CJ$500,49,0)</f>
        <v>合同工</v>
      </c>
      <c r="AO50" s="31" t="str">
        <f>VLOOKUP(B50,'[17]9月月报10.4'!$B$4:$CJ$500,51,0)</f>
        <v>光华荣昌</v>
      </c>
      <c r="AP50" s="32">
        <f>VLOOKUP(B50,'[18]2025.9（定版）10.12'!$B$3:$CK$600,5,0)</f>
        <v>23</v>
      </c>
      <c r="AQ50" t="str">
        <f>VLOOKUP(B50,'[18]2025.9（定版）10.12'!$B$3:$CK$600,22,0)</f>
        <v>残疾人安置</v>
      </c>
      <c r="AR50" s="32" t="e">
        <f>_xlfn.XLOOKUP(A50,[11]汇总!B:B,[11]汇总!B:B)</f>
        <v>#N/A</v>
      </c>
      <c r="AS50" s="30"/>
      <c r="AT50" s="30" t="str">
        <f>VLOOKUP(B50,[16]一线员工!$C$3:$CL$700,1,0)</f>
        <v>高万</v>
      </c>
    </row>
    <row r="51" customFormat="1" spans="1:46">
      <c r="A51" s="42">
        <f t="shared" si="0"/>
        <v>46</v>
      </c>
      <c r="B51" s="43" t="s">
        <v>89</v>
      </c>
      <c r="C51" s="43" t="s">
        <v>639</v>
      </c>
      <c r="D51" s="477" t="s">
        <v>431</v>
      </c>
      <c r="E51" s="56">
        <v>45658</v>
      </c>
      <c r="F51" s="47">
        <v>4308</v>
      </c>
      <c r="G51" s="47">
        <v>4308</v>
      </c>
      <c r="H51" s="47">
        <v>4027</v>
      </c>
      <c r="I51" s="47">
        <v>4308</v>
      </c>
      <c r="J51" s="62"/>
      <c r="K51" s="62"/>
      <c r="L51" s="62"/>
      <c r="M51" s="62"/>
      <c r="N51" s="54"/>
      <c r="O51" s="62"/>
      <c r="P51" s="43">
        <f t="shared" si="1"/>
        <v>689.28</v>
      </c>
      <c r="Q51" s="54"/>
      <c r="R51" s="54"/>
      <c r="S51" s="43">
        <f t="shared" si="2"/>
        <v>30.16</v>
      </c>
      <c r="T51" s="54"/>
      <c r="U51" s="43">
        <f t="shared" si="3"/>
        <v>350.35</v>
      </c>
      <c r="V51" s="43"/>
      <c r="W51" s="43">
        <f t="shared" si="4"/>
        <v>51.7</v>
      </c>
      <c r="X51" s="43"/>
      <c r="Y51" s="62"/>
      <c r="Z51" s="54"/>
      <c r="AA51" s="43">
        <f t="shared" si="5"/>
        <v>1121.49</v>
      </c>
      <c r="AB51" s="43">
        <f t="shared" si="6"/>
        <v>344.64</v>
      </c>
      <c r="AC51" s="54"/>
      <c r="AD51" s="43">
        <f t="shared" si="7"/>
        <v>12.92</v>
      </c>
      <c r="AE51" s="54"/>
      <c r="AF51" s="43">
        <f t="shared" si="8"/>
        <v>80.54</v>
      </c>
      <c r="AG51" s="54"/>
      <c r="AH51" s="62"/>
      <c r="AI51" s="43">
        <v>15</v>
      </c>
      <c r="AJ51" s="43">
        <f t="shared" si="9"/>
        <v>453.1</v>
      </c>
      <c r="AK51" s="43">
        <f t="shared" si="10"/>
        <v>1574.59</v>
      </c>
      <c r="AL51" s="74"/>
      <c r="AM51" s="30" t="s">
        <v>28</v>
      </c>
      <c r="AN51" s="73" t="str">
        <f>VLOOKUP(B51,'[17]9月月报10.4'!$B$4:$CJ$500,49,0)</f>
        <v>合同工</v>
      </c>
      <c r="AO51" s="31" t="str">
        <f>VLOOKUP(B51,'[17]9月月报10.4'!$B$4:$CJ$500,51,0)</f>
        <v>光华荣昌</v>
      </c>
      <c r="AP51" s="32">
        <f>VLOOKUP(B51,'[18]2025.9（定版）10.12'!$B$3:$CK$600,5,0)</f>
        <v>28</v>
      </c>
      <c r="AQ51">
        <f>VLOOKUP(B51,'[18]2025.9（定版）10.12'!$B$3:$CK$600,22,0)</f>
        <v>0</v>
      </c>
      <c r="AR51" s="32" t="e">
        <f>_xlfn.XLOOKUP(A51,[11]汇总!B:B,[11]汇总!B:B)</f>
        <v>#N/A</v>
      </c>
      <c r="AS51" s="30"/>
      <c r="AT51" s="30" t="str">
        <f>VLOOKUP(B51,[16]一线员工!$C$3:$CL$700,1,0)</f>
        <v>何柒林</v>
      </c>
    </row>
    <row r="52" customFormat="1" spans="1:46">
      <c r="A52" s="42">
        <f t="shared" si="0"/>
        <v>47</v>
      </c>
      <c r="B52" s="43" t="s">
        <v>154</v>
      </c>
      <c r="C52" s="54"/>
      <c r="D52" s="44"/>
      <c r="E52" s="56">
        <v>45778</v>
      </c>
      <c r="F52" s="47">
        <v>4308</v>
      </c>
      <c r="G52" s="47">
        <v>4308</v>
      </c>
      <c r="H52" s="47">
        <v>4308</v>
      </c>
      <c r="I52" s="47">
        <v>4308</v>
      </c>
      <c r="J52" s="62"/>
      <c r="K52" s="62"/>
      <c r="L52" s="62"/>
      <c r="M52" s="62"/>
      <c r="N52" s="54"/>
      <c r="O52" s="62"/>
      <c r="P52" s="43">
        <f t="shared" si="1"/>
        <v>689.28</v>
      </c>
      <c r="Q52" s="54"/>
      <c r="R52" s="54"/>
      <c r="S52" s="43">
        <f t="shared" si="2"/>
        <v>30.16</v>
      </c>
      <c r="T52" s="54"/>
      <c r="U52" s="43">
        <f t="shared" si="3"/>
        <v>374.8</v>
      </c>
      <c r="V52" s="43"/>
      <c r="W52" s="43">
        <f t="shared" si="4"/>
        <v>51.7</v>
      </c>
      <c r="X52" s="43"/>
      <c r="Y52" s="62"/>
      <c r="Z52" s="54"/>
      <c r="AA52" s="43">
        <f t="shared" si="5"/>
        <v>1145.94</v>
      </c>
      <c r="AB52" s="43">
        <f t="shared" si="6"/>
        <v>344.64</v>
      </c>
      <c r="AC52" s="54"/>
      <c r="AD52" s="43">
        <f t="shared" si="7"/>
        <v>12.92</v>
      </c>
      <c r="AE52" s="54"/>
      <c r="AF52" s="43">
        <f t="shared" si="8"/>
        <v>86.16</v>
      </c>
      <c r="AG52" s="54"/>
      <c r="AH52" s="62"/>
      <c r="AI52" s="43">
        <v>15</v>
      </c>
      <c r="AJ52" s="43">
        <f t="shared" si="9"/>
        <v>458.72</v>
      </c>
      <c r="AK52" s="43">
        <f t="shared" si="10"/>
        <v>1604.66</v>
      </c>
      <c r="AL52" s="74"/>
      <c r="AM52" s="30" t="s">
        <v>28</v>
      </c>
      <c r="AN52" s="73" t="str">
        <f>VLOOKUP(B52,'[17]9月月报10.4'!$B$4:$CJ$500,49,0)</f>
        <v>合同工</v>
      </c>
      <c r="AO52" s="31" t="str">
        <f>VLOOKUP(B52,'[17]9月月报10.4'!$B$4:$CJ$500,51,0)</f>
        <v>光华荣昌</v>
      </c>
      <c r="AP52" s="32">
        <f>VLOOKUP(B52,'[18]2025.9（定版）10.12'!$B$3:$CK$600,5,0)</f>
        <v>24</v>
      </c>
      <c r="AQ52">
        <f>VLOOKUP(B52,'[18]2025.9（定版）10.12'!$B$3:$CK$600,22,0)</f>
        <v>0</v>
      </c>
      <c r="AR52" s="32" t="e">
        <f>_xlfn.XLOOKUP(A52,[11]汇总!B:B,[11]汇总!B:B)</f>
        <v>#N/A</v>
      </c>
      <c r="AS52" s="30"/>
      <c r="AT52" s="30" t="str">
        <f>VLOOKUP(B52,[16]一线员工!$C$3:$CL$700,1,0)</f>
        <v>邹彬彬</v>
      </c>
    </row>
    <row r="53" customFormat="1" spans="1:46">
      <c r="A53" s="42">
        <f t="shared" si="0"/>
        <v>48</v>
      </c>
      <c r="B53" s="43" t="s">
        <v>42</v>
      </c>
      <c r="C53" s="54"/>
      <c r="D53" s="44"/>
      <c r="E53" s="56">
        <v>45778</v>
      </c>
      <c r="F53" s="47">
        <v>4308</v>
      </c>
      <c r="G53" s="47">
        <v>4308</v>
      </c>
      <c r="H53" s="47">
        <v>4308</v>
      </c>
      <c r="I53" s="47">
        <v>4308</v>
      </c>
      <c r="J53" s="62"/>
      <c r="K53" s="62"/>
      <c r="L53" s="62"/>
      <c r="M53" s="62"/>
      <c r="N53" s="54"/>
      <c r="O53" s="62"/>
      <c r="P53" s="43">
        <f t="shared" si="1"/>
        <v>689.28</v>
      </c>
      <c r="Q53" s="54"/>
      <c r="R53" s="54"/>
      <c r="S53" s="43">
        <f t="shared" si="2"/>
        <v>30.16</v>
      </c>
      <c r="T53" s="54"/>
      <c r="U53" s="43">
        <f t="shared" si="3"/>
        <v>374.8</v>
      </c>
      <c r="V53" s="43"/>
      <c r="W53" s="43">
        <f t="shared" si="4"/>
        <v>51.7</v>
      </c>
      <c r="X53" s="43"/>
      <c r="Y53" s="62"/>
      <c r="Z53" s="54"/>
      <c r="AA53" s="43">
        <f t="shared" si="5"/>
        <v>1145.94</v>
      </c>
      <c r="AB53" s="43">
        <f t="shared" si="6"/>
        <v>344.64</v>
      </c>
      <c r="AC53" s="54"/>
      <c r="AD53" s="43">
        <f t="shared" si="7"/>
        <v>12.92</v>
      </c>
      <c r="AE53" s="54"/>
      <c r="AF53" s="43">
        <f t="shared" si="8"/>
        <v>86.16</v>
      </c>
      <c r="AG53" s="54"/>
      <c r="AH53" s="62"/>
      <c r="AI53" s="43">
        <v>15</v>
      </c>
      <c r="AJ53" s="43">
        <f t="shared" si="9"/>
        <v>458.72</v>
      </c>
      <c r="AK53" s="43">
        <f t="shared" si="10"/>
        <v>1604.66</v>
      </c>
      <c r="AL53" s="74"/>
      <c r="AM53" s="30" t="s">
        <v>28</v>
      </c>
      <c r="AN53" s="73" t="str">
        <f>VLOOKUP(B53,'[17]9月月报10.4'!$B$4:$CJ$500,49,0)</f>
        <v>合同工</v>
      </c>
      <c r="AO53" s="31" t="str">
        <f>VLOOKUP(B53,'[17]9月月报10.4'!$B$4:$CJ$500,51,0)</f>
        <v>光华荣昌</v>
      </c>
      <c r="AP53" s="32">
        <f>VLOOKUP(B53,'[18]2025.9（定版）10.12'!$B$3:$CK$600,5,0)</f>
        <v>23</v>
      </c>
      <c r="AQ53">
        <f>VLOOKUP(B53,'[18]2025.9（定版）10.12'!$B$3:$CK$600,22,0)</f>
        <v>0</v>
      </c>
      <c r="AR53" s="32" t="e">
        <f>_xlfn.XLOOKUP(A53,[11]汇总!B:B,[11]汇总!B:B)</f>
        <v>#N/A</v>
      </c>
      <c r="AS53" s="30"/>
      <c r="AT53" s="30" t="str">
        <f>VLOOKUP(B53,[16]一线员工!$C$3:$CL$700,1,0)</f>
        <v>谭丽平</v>
      </c>
    </row>
    <row r="54" customFormat="1" spans="1:46">
      <c r="A54" s="42"/>
      <c r="B54" s="57"/>
      <c r="C54" s="57"/>
      <c r="D54" s="57"/>
      <c r="E54" s="57">
        <f>A53</f>
        <v>48</v>
      </c>
      <c r="F54" s="43"/>
      <c r="G54" s="43"/>
      <c r="H54" s="43"/>
      <c r="I54" s="43"/>
      <c r="J54" s="57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66"/>
      <c r="AK54" s="66"/>
      <c r="AL54" s="43"/>
      <c r="AM54" s="30"/>
      <c r="AN54" s="73"/>
      <c r="AO54" s="31"/>
      <c r="AP54" s="32"/>
      <c r="AQ54"/>
      <c r="AR54" s="73"/>
      <c r="AS54" s="73"/>
      <c r="AT54" s="73"/>
    </row>
    <row r="55" customFormat="1" spans="1:46">
      <c r="A55" s="42"/>
      <c r="B55" s="57"/>
      <c r="C55" s="57"/>
      <c r="D55" s="57"/>
      <c r="E55" s="57">
        <v>0</v>
      </c>
      <c r="F55" s="57"/>
      <c r="G55" s="57"/>
      <c r="H55" s="57"/>
      <c r="I55" s="43"/>
      <c r="J55" s="57"/>
      <c r="K55" s="57"/>
      <c r="L55" s="63"/>
      <c r="M55" s="57"/>
      <c r="N55" s="57"/>
      <c r="O55" s="57"/>
      <c r="P55" s="57"/>
      <c r="Q55" s="57"/>
      <c r="R55" s="57"/>
      <c r="S55" s="43"/>
      <c r="T55" s="43"/>
      <c r="U55" s="43"/>
      <c r="V55" s="43"/>
      <c r="W55" s="43"/>
      <c r="X55" s="57"/>
      <c r="Y55" s="57"/>
      <c r="Z55" s="57"/>
      <c r="AA55" s="57"/>
      <c r="AB55" s="57"/>
      <c r="AC55" s="57"/>
      <c r="AD55" s="68"/>
      <c r="AE55" s="57"/>
      <c r="AF55" s="68"/>
      <c r="AG55" s="57"/>
      <c r="AH55" s="57"/>
      <c r="AI55" s="57"/>
      <c r="AJ55" s="57">
        <v>0</v>
      </c>
      <c r="AK55" s="75"/>
      <c r="AL55" s="57"/>
      <c r="AM55" s="30"/>
      <c r="AN55" s="73"/>
      <c r="AO55" s="31"/>
      <c r="AP55" s="32"/>
      <c r="AQ55"/>
      <c r="AR55" s="73"/>
      <c r="AS55" s="73"/>
      <c r="AT55" s="73"/>
    </row>
    <row r="56" customFormat="1" ht="36" spans="1:46">
      <c r="A56" s="42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>
        <f t="shared" ref="P56:X56" si="11">SUM(P6:P55)</f>
        <v>39778.56</v>
      </c>
      <c r="Q56" s="58">
        <f t="shared" si="11"/>
        <v>0</v>
      </c>
      <c r="R56" s="58">
        <f t="shared" si="11"/>
        <v>0</v>
      </c>
      <c r="S56" s="58">
        <f t="shared" si="11"/>
        <v>1740.36</v>
      </c>
      <c r="T56" s="58">
        <f t="shared" si="11"/>
        <v>0</v>
      </c>
      <c r="U56" s="58">
        <f t="shared" si="11"/>
        <v>22695.9</v>
      </c>
      <c r="V56" s="58">
        <f t="shared" si="11"/>
        <v>0</v>
      </c>
      <c r="W56" s="58">
        <f t="shared" si="11"/>
        <v>2983.44</v>
      </c>
      <c r="X56" s="58">
        <f t="shared" si="11"/>
        <v>0</v>
      </c>
      <c r="Y56" s="58"/>
      <c r="Z56" s="58">
        <f t="shared" ref="Z56:AG56" si="12">SUM(Z6:Z55)</f>
        <v>0</v>
      </c>
      <c r="AA56" s="58">
        <f t="shared" si="12"/>
        <v>67198.26</v>
      </c>
      <c r="AB56" s="69">
        <f t="shared" si="12"/>
        <v>19889.28</v>
      </c>
      <c r="AC56" s="58">
        <f t="shared" si="12"/>
        <v>0</v>
      </c>
      <c r="AD56" s="58">
        <f t="shared" si="12"/>
        <v>745.8</v>
      </c>
      <c r="AE56" s="58">
        <f t="shared" si="12"/>
        <v>0</v>
      </c>
      <c r="AF56" s="58">
        <f t="shared" si="12"/>
        <v>5217.44</v>
      </c>
      <c r="AG56" s="58">
        <f t="shared" si="12"/>
        <v>0</v>
      </c>
      <c r="AH56" s="58"/>
      <c r="AI56" s="58">
        <f t="shared" ref="AI56:AK56" si="13">SUM(AI6:AI55)</f>
        <v>720</v>
      </c>
      <c r="AJ56" s="58">
        <f t="shared" si="13"/>
        <v>26572.52</v>
      </c>
      <c r="AK56" s="58">
        <f t="shared" si="13"/>
        <v>93770.78</v>
      </c>
      <c r="AL56" s="76" t="s">
        <v>643</v>
      </c>
      <c r="AM56" s="30"/>
      <c r="AN56" s="73"/>
      <c r="AO56" s="31"/>
      <c r="AP56" s="32"/>
      <c r="AQ56"/>
      <c r="AR56" s="73"/>
      <c r="AS56" s="73"/>
      <c r="AT56" s="73"/>
    </row>
    <row r="57" s="30" customFormat="1" spans="1:46">
      <c r="A57" s="42" t="s">
        <v>318</v>
      </c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69"/>
      <c r="AC57" s="58"/>
      <c r="AD57" s="58"/>
      <c r="AE57" s="58"/>
      <c r="AF57" s="58"/>
      <c r="AG57" s="58"/>
      <c r="AH57" s="58"/>
      <c r="AI57" s="58"/>
      <c r="AJ57" s="58"/>
      <c r="AK57" s="58"/>
      <c r="AL57" s="76"/>
      <c r="AM57" s="30"/>
      <c r="AN57" s="73"/>
      <c r="AO57" s="31"/>
      <c r="AP57" s="32"/>
      <c r="AQ57"/>
      <c r="AR57" s="73"/>
      <c r="AS57" s="73"/>
      <c r="AT57" s="73"/>
    </row>
    <row r="58" s="30" customFormat="1" spans="1:46">
      <c r="A58" s="42">
        <f t="shared" ref="A58:A76" si="14">ROW()-9</f>
        <v>49</v>
      </c>
      <c r="B58" s="59" t="s">
        <v>175</v>
      </c>
      <c r="C58" s="60" t="s">
        <v>639</v>
      </c>
      <c r="D58" s="478" t="s">
        <v>644</v>
      </c>
      <c r="E58" s="55">
        <v>45573</v>
      </c>
      <c r="F58" s="58"/>
      <c r="G58" s="58"/>
      <c r="H58" s="58"/>
      <c r="I58" s="58"/>
      <c r="J58" s="60">
        <v>4308</v>
      </c>
      <c r="K58" s="60">
        <v>4308</v>
      </c>
      <c r="L58" s="60">
        <v>4027</v>
      </c>
      <c r="M58" s="60">
        <v>4308</v>
      </c>
      <c r="N58" s="58"/>
      <c r="O58" s="60">
        <v>150</v>
      </c>
      <c r="P58" s="64">
        <v>689.28</v>
      </c>
      <c r="Q58" s="58"/>
      <c r="R58" s="58"/>
      <c r="S58" s="60">
        <v>30.16</v>
      </c>
      <c r="T58" s="58"/>
      <c r="U58" s="60">
        <v>350.35</v>
      </c>
      <c r="V58" s="58"/>
      <c r="W58" s="60">
        <v>90.47</v>
      </c>
      <c r="X58" s="67"/>
      <c r="Y58" s="58"/>
      <c r="Z58" s="58"/>
      <c r="AA58" s="60">
        <f t="shared" ref="AA58:AA76" si="15">SUM(P58:Z58)</f>
        <v>1160.26</v>
      </c>
      <c r="AB58" s="58"/>
      <c r="AC58" s="58"/>
      <c r="AD58" s="58"/>
      <c r="AE58" s="58"/>
      <c r="AF58" s="58"/>
      <c r="AG58" s="58"/>
      <c r="AH58" s="58"/>
      <c r="AI58" s="58"/>
      <c r="AJ58" s="58">
        <f t="shared" ref="AJ58:AJ71" si="16">SUM(AB58:AI58)</f>
        <v>0</v>
      </c>
      <c r="AK58" s="67">
        <f t="shared" ref="AK58:AK76" si="17">AA58+AJ58</f>
        <v>1160.26</v>
      </c>
      <c r="AL58" s="76"/>
      <c r="AM58" s="30" t="s">
        <v>318</v>
      </c>
      <c r="AN58" s="73" t="str">
        <f>VLOOKUP(B58,'[17]9月月报10.4'!$B$4:$CJ$500,49,0)</f>
        <v>劳务工</v>
      </c>
      <c r="AO58" s="31" t="str">
        <f>VLOOKUP(B58,'[17]9月月报10.4'!$B$4:$CJ$500,51,0)</f>
        <v>湖南诚展</v>
      </c>
      <c r="AP58" s="32">
        <f>VLOOKUP(B58,'[18]2025.9（定版）10.12'!$B$3:$CK$600,5,0)</f>
        <v>25</v>
      </c>
      <c r="AQ58">
        <f>VLOOKUP(B58,'[18]2025.9（定版）10.12'!$B$3:$CK$600,22,0)</f>
        <v>0</v>
      </c>
      <c r="AR58" s="32" t="e">
        <f>_xlfn.XLOOKUP(A58,[11]汇总!B:B,[11]汇总!B:B)</f>
        <v>#N/A</v>
      </c>
      <c r="AT58" s="30" t="str">
        <f>VLOOKUP(B58,[16]一线员工!$C$3:$CL$700,1,0)</f>
        <v>史双宇</v>
      </c>
    </row>
    <row r="59" s="30" customFormat="1" spans="1:46">
      <c r="A59" s="42">
        <f t="shared" si="14"/>
        <v>50</v>
      </c>
      <c r="B59" s="59" t="s">
        <v>177</v>
      </c>
      <c r="C59" s="60" t="s">
        <v>640</v>
      </c>
      <c r="D59" s="478" t="s">
        <v>645</v>
      </c>
      <c r="E59" s="55">
        <v>45579</v>
      </c>
      <c r="F59" s="58"/>
      <c r="G59" s="58"/>
      <c r="H59" s="58"/>
      <c r="I59" s="58"/>
      <c r="J59" s="60">
        <v>4308</v>
      </c>
      <c r="K59" s="60">
        <v>4308</v>
      </c>
      <c r="L59" s="60">
        <v>4027</v>
      </c>
      <c r="M59" s="60">
        <v>4308</v>
      </c>
      <c r="N59" s="58"/>
      <c r="O59" s="60">
        <v>150</v>
      </c>
      <c r="P59" s="64">
        <v>689.28</v>
      </c>
      <c r="Q59" s="58"/>
      <c r="R59" s="58"/>
      <c r="S59" s="60">
        <v>30.16</v>
      </c>
      <c r="T59" s="58"/>
      <c r="U59" s="60">
        <v>350.35</v>
      </c>
      <c r="V59" s="58"/>
      <c r="W59" s="60">
        <v>90.47</v>
      </c>
      <c r="X59" s="67"/>
      <c r="Y59" s="58"/>
      <c r="Z59" s="58"/>
      <c r="AA59" s="60">
        <f t="shared" si="15"/>
        <v>1160.26</v>
      </c>
      <c r="AB59" s="58"/>
      <c r="AC59" s="58"/>
      <c r="AD59" s="58"/>
      <c r="AE59" s="58"/>
      <c r="AF59" s="58"/>
      <c r="AG59" s="58"/>
      <c r="AH59" s="58"/>
      <c r="AI59" s="58"/>
      <c r="AJ59" s="58">
        <f t="shared" si="16"/>
        <v>0</v>
      </c>
      <c r="AK59" s="67">
        <f t="shared" si="17"/>
        <v>1160.26</v>
      </c>
      <c r="AL59" s="76"/>
      <c r="AM59" s="30" t="s">
        <v>318</v>
      </c>
      <c r="AN59" s="73" t="str">
        <f>VLOOKUP(B59,'[17]9月月报10.4'!$B$4:$CJ$500,49,0)</f>
        <v>劳务工</v>
      </c>
      <c r="AO59" s="31" t="str">
        <f>VLOOKUP(B59,'[17]9月月报10.4'!$B$4:$CJ$500,51,0)</f>
        <v>湖南诚展</v>
      </c>
      <c r="AP59" s="32">
        <f>VLOOKUP(B59,'[18]2025.9（定版）10.12'!$B$3:$CK$600,5,0)</f>
        <v>29</v>
      </c>
      <c r="AQ59">
        <f>VLOOKUP(B59,'[18]2025.9（定版）10.12'!$B$3:$CK$600,22,0)</f>
        <v>0</v>
      </c>
      <c r="AR59" s="32" t="e">
        <f>_xlfn.XLOOKUP(A59,[11]汇总!B:B,[11]汇总!B:B)</f>
        <v>#N/A</v>
      </c>
      <c r="AT59" s="30" t="str">
        <f>VLOOKUP(B59,[16]一线员工!$C$3:$CL$700,1,0)</f>
        <v>谢桂华</v>
      </c>
    </row>
    <row r="60" s="30" customFormat="1" spans="1:46">
      <c r="A60" s="42">
        <f t="shared" si="14"/>
        <v>51</v>
      </c>
      <c r="B60" s="59" t="s">
        <v>179</v>
      </c>
      <c r="C60" s="60" t="s">
        <v>640</v>
      </c>
      <c r="D60" s="478" t="s">
        <v>646</v>
      </c>
      <c r="E60" s="55">
        <v>45579</v>
      </c>
      <c r="F60" s="58"/>
      <c r="G60" s="58"/>
      <c r="H60" s="58"/>
      <c r="I60" s="58"/>
      <c r="J60" s="60">
        <v>4308</v>
      </c>
      <c r="K60" s="60">
        <v>4308</v>
      </c>
      <c r="L60" s="60">
        <v>4027</v>
      </c>
      <c r="M60" s="60">
        <v>4308</v>
      </c>
      <c r="N60" s="58"/>
      <c r="O60" s="60">
        <v>150</v>
      </c>
      <c r="P60" s="64">
        <v>689.28</v>
      </c>
      <c r="Q60" s="58"/>
      <c r="R60" s="58"/>
      <c r="S60" s="60">
        <v>30.16</v>
      </c>
      <c r="T60" s="58"/>
      <c r="U60" s="60">
        <v>350.35</v>
      </c>
      <c r="V60" s="58"/>
      <c r="W60" s="60">
        <v>90.47</v>
      </c>
      <c r="X60" s="67"/>
      <c r="Y60" s="58"/>
      <c r="Z60" s="58"/>
      <c r="AA60" s="60">
        <f t="shared" si="15"/>
        <v>1160.26</v>
      </c>
      <c r="AB60" s="58"/>
      <c r="AC60" s="58"/>
      <c r="AD60" s="58"/>
      <c r="AE60" s="58"/>
      <c r="AF60" s="58"/>
      <c r="AG60" s="58"/>
      <c r="AH60" s="58"/>
      <c r="AI60" s="58"/>
      <c r="AJ60" s="58">
        <f t="shared" si="16"/>
        <v>0</v>
      </c>
      <c r="AK60" s="67">
        <f t="shared" si="17"/>
        <v>1160.26</v>
      </c>
      <c r="AL60" s="76"/>
      <c r="AM60" s="30" t="s">
        <v>318</v>
      </c>
      <c r="AN60" s="73" t="str">
        <f>VLOOKUP(B60,'[17]9月月报10.4'!$B$4:$CJ$500,49,0)</f>
        <v>劳务工</v>
      </c>
      <c r="AO60" s="31" t="str">
        <f>VLOOKUP(B60,'[17]9月月报10.4'!$B$4:$CJ$500,51,0)</f>
        <v>湖南诚展</v>
      </c>
      <c r="AP60" s="32">
        <f>VLOOKUP(B60,'[18]2025.9（定版）10.12'!$B$3:$CK$600,5,0)</f>
        <v>26</v>
      </c>
      <c r="AQ60">
        <f>VLOOKUP(B60,'[18]2025.9（定版）10.12'!$B$3:$CK$600,22,0)</f>
        <v>0</v>
      </c>
      <c r="AR60" s="32" t="e">
        <f>_xlfn.XLOOKUP(A60,[11]汇总!B:B,[11]汇总!B:B)</f>
        <v>#N/A</v>
      </c>
      <c r="AT60" s="30" t="str">
        <f>VLOOKUP(B60,[16]一线员工!$C$3:$CL$700,1,0)</f>
        <v>张忠宝</v>
      </c>
    </row>
    <row r="61" s="30" customFormat="1" spans="1:46">
      <c r="A61" s="42">
        <f t="shared" si="14"/>
        <v>52</v>
      </c>
      <c r="B61" s="59" t="s">
        <v>182</v>
      </c>
      <c r="C61" s="60" t="s">
        <v>639</v>
      </c>
      <c r="D61" s="478" t="s">
        <v>647</v>
      </c>
      <c r="E61" s="55">
        <v>45587</v>
      </c>
      <c r="F61" s="58"/>
      <c r="G61" s="58"/>
      <c r="H61" s="58"/>
      <c r="I61" s="58"/>
      <c r="J61" s="60">
        <v>4308</v>
      </c>
      <c r="K61" s="60">
        <v>4308</v>
      </c>
      <c r="L61" s="60">
        <v>4027</v>
      </c>
      <c r="M61" s="60">
        <v>4308</v>
      </c>
      <c r="N61" s="58"/>
      <c r="O61" s="60">
        <v>150</v>
      </c>
      <c r="P61" s="64">
        <v>689.28</v>
      </c>
      <c r="Q61" s="58"/>
      <c r="R61" s="58"/>
      <c r="S61" s="60">
        <v>30.16</v>
      </c>
      <c r="T61" s="58"/>
      <c r="U61" s="60">
        <v>350.35</v>
      </c>
      <c r="V61" s="58"/>
      <c r="W61" s="60">
        <v>90.47</v>
      </c>
      <c r="X61" s="67"/>
      <c r="Y61" s="58"/>
      <c r="Z61" s="58"/>
      <c r="AA61" s="60">
        <f t="shared" si="15"/>
        <v>1160.26</v>
      </c>
      <c r="AB61" s="58"/>
      <c r="AC61" s="58"/>
      <c r="AD61" s="58"/>
      <c r="AE61" s="58"/>
      <c r="AF61" s="58"/>
      <c r="AG61" s="58"/>
      <c r="AH61" s="58"/>
      <c r="AI61" s="58"/>
      <c r="AJ61" s="58">
        <f t="shared" si="16"/>
        <v>0</v>
      </c>
      <c r="AK61" s="67">
        <f t="shared" si="17"/>
        <v>1160.26</v>
      </c>
      <c r="AL61" s="76"/>
      <c r="AM61" s="30" t="s">
        <v>318</v>
      </c>
      <c r="AN61" s="73" t="str">
        <f>VLOOKUP(B61,'[17]9月月报10.4'!$B$4:$CJ$500,49,0)</f>
        <v>劳务工</v>
      </c>
      <c r="AO61" s="31" t="str">
        <f>VLOOKUP(B61,'[17]9月月报10.4'!$B$4:$CJ$500,51,0)</f>
        <v>湖南诚展</v>
      </c>
      <c r="AP61" s="32">
        <f>VLOOKUP(B61,'[18]2025.9（定版）10.12'!$B$3:$CK$600,5,0)</f>
        <v>30</v>
      </c>
      <c r="AQ61">
        <f>VLOOKUP(B61,'[18]2025.9（定版）10.12'!$B$3:$CK$600,22,0)</f>
        <v>0</v>
      </c>
      <c r="AR61" s="32" t="e">
        <f>_xlfn.XLOOKUP(A61,[11]汇总!B:B,[11]汇总!B:B)</f>
        <v>#N/A</v>
      </c>
      <c r="AT61" s="30" t="str">
        <f>VLOOKUP(B61,[16]一线员工!$C$3:$CL$700,1,0)</f>
        <v>唐亮</v>
      </c>
    </row>
    <row r="62" s="30" customFormat="1" spans="1:46">
      <c r="A62" s="42">
        <f t="shared" si="14"/>
        <v>53</v>
      </c>
      <c r="B62" s="59" t="s">
        <v>208</v>
      </c>
      <c r="C62" s="60" t="s">
        <v>639</v>
      </c>
      <c r="D62" s="478" t="s">
        <v>648</v>
      </c>
      <c r="E62" s="55">
        <v>45587</v>
      </c>
      <c r="F62" s="58"/>
      <c r="G62" s="58"/>
      <c r="H62" s="58"/>
      <c r="I62" s="58"/>
      <c r="J62" s="60">
        <v>4308</v>
      </c>
      <c r="K62" s="60">
        <v>4308</v>
      </c>
      <c r="L62" s="60">
        <v>4027</v>
      </c>
      <c r="M62" s="60">
        <v>4308</v>
      </c>
      <c r="N62" s="58"/>
      <c r="O62" s="60">
        <v>150</v>
      </c>
      <c r="P62" s="64">
        <v>689.28</v>
      </c>
      <c r="Q62" s="58"/>
      <c r="R62" s="58"/>
      <c r="S62" s="60">
        <v>30.16</v>
      </c>
      <c r="T62" s="58"/>
      <c r="U62" s="60">
        <v>350.35</v>
      </c>
      <c r="V62" s="58"/>
      <c r="W62" s="60">
        <v>90.47</v>
      </c>
      <c r="X62" s="67"/>
      <c r="Y62" s="58"/>
      <c r="Z62" s="58"/>
      <c r="AA62" s="60">
        <f t="shared" si="15"/>
        <v>1160.26</v>
      </c>
      <c r="AB62" s="58"/>
      <c r="AC62" s="58"/>
      <c r="AD62" s="58"/>
      <c r="AE62" s="58"/>
      <c r="AF62" s="58"/>
      <c r="AG62" s="58"/>
      <c r="AH62" s="58"/>
      <c r="AI62" s="58"/>
      <c r="AJ62" s="58">
        <f t="shared" si="16"/>
        <v>0</v>
      </c>
      <c r="AK62" s="67">
        <f t="shared" si="17"/>
        <v>1160.26</v>
      </c>
      <c r="AL62" s="76"/>
      <c r="AM62" s="30" t="s">
        <v>318</v>
      </c>
      <c r="AN62" s="73" t="str">
        <f>VLOOKUP(B62,'[17]9月月报10.4'!$B$4:$CJ$500,49,0)</f>
        <v>劳务工</v>
      </c>
      <c r="AO62" s="31" t="str">
        <f>VLOOKUP(B62,'[17]9月月报10.4'!$B$4:$CJ$500,51,0)</f>
        <v>湖南诚展</v>
      </c>
      <c r="AP62" s="32">
        <f>VLOOKUP(B62,'[18]2025.9（定版）10.12'!$B$3:$CK$600,5,0)</f>
        <v>29</v>
      </c>
      <c r="AQ62">
        <f>VLOOKUP(B62,'[18]2025.9（定版）10.12'!$B$3:$CK$600,22,0)</f>
        <v>0</v>
      </c>
      <c r="AR62" s="32" t="e">
        <f>_xlfn.XLOOKUP(A62,[11]汇总!B:B,[11]汇总!B:B)</f>
        <v>#N/A</v>
      </c>
      <c r="AT62" s="30" t="str">
        <f>VLOOKUP(B62,[16]一线员工!$C$3:$CL$700,1,0)</f>
        <v>李需</v>
      </c>
    </row>
    <row r="63" s="30" customFormat="1" spans="1:46">
      <c r="A63" s="42">
        <f t="shared" si="14"/>
        <v>54</v>
      </c>
      <c r="B63" s="59" t="s">
        <v>181</v>
      </c>
      <c r="C63" s="60" t="s">
        <v>639</v>
      </c>
      <c r="D63" s="478" t="s">
        <v>649</v>
      </c>
      <c r="E63" s="55">
        <v>45591</v>
      </c>
      <c r="F63" s="58"/>
      <c r="G63" s="58"/>
      <c r="H63" s="58"/>
      <c r="I63" s="58"/>
      <c r="J63" s="60">
        <v>4308</v>
      </c>
      <c r="K63" s="60">
        <v>4308</v>
      </c>
      <c r="L63" s="60">
        <v>4027</v>
      </c>
      <c r="M63" s="60">
        <v>4308</v>
      </c>
      <c r="N63" s="58"/>
      <c r="O63" s="60">
        <v>150</v>
      </c>
      <c r="P63" s="64">
        <v>689.28</v>
      </c>
      <c r="Q63" s="58"/>
      <c r="R63" s="58"/>
      <c r="S63" s="60">
        <v>30.16</v>
      </c>
      <c r="T63" s="58"/>
      <c r="U63" s="60">
        <v>350.35</v>
      </c>
      <c r="V63" s="58"/>
      <c r="W63" s="60">
        <v>90.47</v>
      </c>
      <c r="X63" s="67"/>
      <c r="Y63" s="58"/>
      <c r="Z63" s="58"/>
      <c r="AA63" s="60">
        <f t="shared" si="15"/>
        <v>1160.26</v>
      </c>
      <c r="AB63" s="58"/>
      <c r="AC63" s="58"/>
      <c r="AD63" s="58"/>
      <c r="AE63" s="58"/>
      <c r="AF63" s="58"/>
      <c r="AG63" s="58"/>
      <c r="AH63" s="58"/>
      <c r="AI63" s="58"/>
      <c r="AJ63" s="58">
        <f t="shared" si="16"/>
        <v>0</v>
      </c>
      <c r="AK63" s="67">
        <f t="shared" si="17"/>
        <v>1160.26</v>
      </c>
      <c r="AL63" s="76"/>
      <c r="AM63" s="30" t="s">
        <v>318</v>
      </c>
      <c r="AN63" s="77" t="s">
        <v>650</v>
      </c>
      <c r="AO63" s="31" t="e">
        <f>VLOOKUP(B63,'[17]9月月报10.4'!$B$4:$CJ$500,51,0)</f>
        <v>#N/A</v>
      </c>
      <c r="AP63" s="32">
        <f>VLOOKUP(B63,'[18]2025.9（定版）10.12'!$B$3:$CK$600,5,0)</f>
        <v>15</v>
      </c>
      <c r="AQ63" t="str">
        <f>VLOOKUP(B63,'[18]2025.9（定版）10.12'!$B$3:$CK$600,22,0)</f>
        <v>2025/9/15离职</v>
      </c>
      <c r="AR63" s="32" t="e">
        <f>_xlfn.XLOOKUP(A63,[11]汇总!B:B,[11]汇总!B:B)</f>
        <v>#N/A</v>
      </c>
      <c r="AT63" s="30" t="str">
        <f>VLOOKUP(B63,[16]一线员工!$C$3:$CL$700,1,0)</f>
        <v>李力争</v>
      </c>
    </row>
    <row r="64" s="30" customFormat="1" spans="1:46">
      <c r="A64" s="42">
        <f t="shared" si="14"/>
        <v>55</v>
      </c>
      <c r="B64" s="59" t="s">
        <v>184</v>
      </c>
      <c r="C64" s="60" t="s">
        <v>639</v>
      </c>
      <c r="D64" s="478" t="s">
        <v>651</v>
      </c>
      <c r="E64" s="55">
        <v>45643</v>
      </c>
      <c r="F64" s="58"/>
      <c r="G64" s="58"/>
      <c r="H64" s="58"/>
      <c r="I64" s="58"/>
      <c r="J64" s="60">
        <v>4308</v>
      </c>
      <c r="K64" s="60">
        <v>4308</v>
      </c>
      <c r="L64" s="60">
        <v>4027</v>
      </c>
      <c r="M64" s="60">
        <v>4308</v>
      </c>
      <c r="N64" s="58"/>
      <c r="O64" s="60">
        <v>150</v>
      </c>
      <c r="P64" s="64">
        <v>689.28</v>
      </c>
      <c r="Q64" s="58"/>
      <c r="R64" s="58"/>
      <c r="S64" s="60">
        <v>30.16</v>
      </c>
      <c r="T64" s="58"/>
      <c r="U64" s="60">
        <v>350.35</v>
      </c>
      <c r="V64" s="58"/>
      <c r="W64" s="60">
        <v>90.47</v>
      </c>
      <c r="X64" s="67"/>
      <c r="Y64" s="58"/>
      <c r="Z64" s="58"/>
      <c r="AA64" s="60">
        <f t="shared" si="15"/>
        <v>1160.26</v>
      </c>
      <c r="AB64" s="58"/>
      <c r="AC64" s="58"/>
      <c r="AD64" s="58"/>
      <c r="AE64" s="58"/>
      <c r="AF64" s="58"/>
      <c r="AG64" s="58"/>
      <c r="AH64" s="58"/>
      <c r="AI64" s="58"/>
      <c r="AJ64" s="58">
        <f t="shared" si="16"/>
        <v>0</v>
      </c>
      <c r="AK64" s="67">
        <f t="shared" si="17"/>
        <v>1160.26</v>
      </c>
      <c r="AL64" s="76"/>
      <c r="AM64" s="30" t="s">
        <v>318</v>
      </c>
      <c r="AN64" s="73" t="str">
        <f>VLOOKUP(B64,'[17]9月月报10.4'!$B$4:$CJ$500,49,0)</f>
        <v>劳务工</v>
      </c>
      <c r="AO64" s="31" t="str">
        <f>VLOOKUP(B64,'[17]9月月报10.4'!$B$4:$CJ$500,51,0)</f>
        <v>湖南诚展</v>
      </c>
      <c r="AP64" s="32">
        <f>VLOOKUP(B64,'[18]2025.9（定版）10.12'!$B$3:$CK$600,5,0)</f>
        <v>28</v>
      </c>
      <c r="AQ64">
        <f>VLOOKUP(B64,'[18]2025.9（定版）10.12'!$B$3:$CK$600,22,0)</f>
        <v>0</v>
      </c>
      <c r="AR64" s="32" t="e">
        <f>_xlfn.XLOOKUP(A64,[11]汇总!B:B,[11]汇总!B:B)</f>
        <v>#N/A</v>
      </c>
      <c r="AT64" s="30" t="str">
        <f>VLOOKUP(B64,[16]一线员工!$C$3:$CL$700,1,0)</f>
        <v>谭金祥</v>
      </c>
    </row>
    <row r="65" s="30" customFormat="1" spans="1:46">
      <c r="A65" s="42">
        <f t="shared" si="14"/>
        <v>56</v>
      </c>
      <c r="B65" s="59" t="s">
        <v>75</v>
      </c>
      <c r="C65" s="60" t="s">
        <v>639</v>
      </c>
      <c r="D65" s="478" t="s">
        <v>652</v>
      </c>
      <c r="E65" s="55">
        <v>45677</v>
      </c>
      <c r="F65" s="58"/>
      <c r="G65" s="58"/>
      <c r="H65" s="58"/>
      <c r="I65" s="58"/>
      <c r="J65" s="60"/>
      <c r="K65" s="60"/>
      <c r="L65" s="60"/>
      <c r="M65" s="60"/>
      <c r="N65" s="58"/>
      <c r="O65" s="60">
        <v>150</v>
      </c>
      <c r="P65" s="64"/>
      <c r="Q65" s="58"/>
      <c r="R65" s="58"/>
      <c r="S65" s="60"/>
      <c r="T65" s="58"/>
      <c r="U65" s="60"/>
      <c r="V65" s="58"/>
      <c r="W65" s="60">
        <v>180</v>
      </c>
      <c r="X65" s="67"/>
      <c r="Y65" s="58"/>
      <c r="Z65" s="58"/>
      <c r="AA65" s="60">
        <f t="shared" si="15"/>
        <v>180</v>
      </c>
      <c r="AB65" s="58"/>
      <c r="AC65" s="58"/>
      <c r="AD65" s="58"/>
      <c r="AE65" s="58"/>
      <c r="AF65" s="58"/>
      <c r="AG65" s="58"/>
      <c r="AH65" s="58"/>
      <c r="AI65" s="58"/>
      <c r="AJ65" s="58">
        <f t="shared" si="16"/>
        <v>0</v>
      </c>
      <c r="AK65" s="67">
        <f t="shared" si="17"/>
        <v>180</v>
      </c>
      <c r="AL65" s="76"/>
      <c r="AM65" s="30" t="s">
        <v>318</v>
      </c>
      <c r="AN65" s="73" t="str">
        <f>VLOOKUP(B65,'[17]9月月报10.4'!$B$4:$CJ$500,49,0)</f>
        <v>合同工</v>
      </c>
      <c r="AO65" s="31" t="str">
        <f>VLOOKUP(B65,'[17]9月月报10.4'!$B$4:$CJ$500,51,0)</f>
        <v>光华荣昌</v>
      </c>
      <c r="AP65" s="32">
        <f>VLOOKUP(B65,'[18]2025.9（定版）10.12'!$B$3:$CK$600,5,0)</f>
        <v>30</v>
      </c>
      <c r="AQ65">
        <f>VLOOKUP(B65,'[18]2025.9（定版）10.12'!$B$3:$CK$600,22,0)</f>
        <v>0</v>
      </c>
      <c r="AR65" s="32" t="e">
        <f>_xlfn.XLOOKUP(A65,[11]汇总!B:B,[11]汇总!B:B)</f>
        <v>#N/A</v>
      </c>
      <c r="AT65" s="30" t="str">
        <f>VLOOKUP(B65,[16]一线员工!$C$3:$CL$700,1,0)</f>
        <v>黄龙</v>
      </c>
    </row>
    <row r="66" s="30" customFormat="1" spans="1:46">
      <c r="A66" s="42">
        <f t="shared" si="14"/>
        <v>57</v>
      </c>
      <c r="B66" s="59" t="s">
        <v>191</v>
      </c>
      <c r="C66" s="60" t="s">
        <v>639</v>
      </c>
      <c r="D66" s="478" t="s">
        <v>653</v>
      </c>
      <c r="E66" s="55">
        <v>45693</v>
      </c>
      <c r="F66" s="58"/>
      <c r="G66" s="58"/>
      <c r="H66" s="58"/>
      <c r="I66" s="58"/>
      <c r="J66" s="60">
        <v>4308</v>
      </c>
      <c r="K66" s="60">
        <v>4308</v>
      </c>
      <c r="L66" s="60">
        <v>4027</v>
      </c>
      <c r="M66" s="60">
        <v>4308</v>
      </c>
      <c r="N66" s="58"/>
      <c r="O66" s="60">
        <v>150</v>
      </c>
      <c r="P66" s="64">
        <v>689.28</v>
      </c>
      <c r="Q66" s="58"/>
      <c r="R66" s="58"/>
      <c r="S66" s="60">
        <v>30.16</v>
      </c>
      <c r="T66" s="58"/>
      <c r="U66" s="60">
        <v>350.35</v>
      </c>
      <c r="V66" s="58"/>
      <c r="W66" s="60">
        <v>90.47</v>
      </c>
      <c r="X66" s="67"/>
      <c r="Y66" s="58"/>
      <c r="Z66" s="58"/>
      <c r="AA66" s="60">
        <f t="shared" si="15"/>
        <v>1160.26</v>
      </c>
      <c r="AB66" s="58"/>
      <c r="AC66" s="58"/>
      <c r="AD66" s="58"/>
      <c r="AE66" s="58"/>
      <c r="AF66" s="58"/>
      <c r="AG66" s="58"/>
      <c r="AH66" s="58"/>
      <c r="AI66" s="58"/>
      <c r="AJ66" s="58">
        <f t="shared" si="16"/>
        <v>0</v>
      </c>
      <c r="AK66" s="67">
        <f t="shared" si="17"/>
        <v>1160.26</v>
      </c>
      <c r="AL66" s="76"/>
      <c r="AM66" s="30" t="s">
        <v>318</v>
      </c>
      <c r="AN66" s="73" t="str">
        <f>VLOOKUP(B66,'[17]9月月报10.4'!$B$4:$CJ$500,49,0)</f>
        <v>劳务工</v>
      </c>
      <c r="AO66" s="31" t="str">
        <f>VLOOKUP(B66,'[17]9月月报10.4'!$B$4:$CJ$500,51,0)</f>
        <v>湖南诚展</v>
      </c>
      <c r="AP66" s="32">
        <f>VLOOKUP(B66,'[18]2025.9（定版）10.12'!$B$3:$CK$600,5,0)</f>
        <v>28</v>
      </c>
      <c r="AQ66">
        <f>VLOOKUP(B66,'[18]2025.9（定版）10.12'!$B$3:$CK$600,22,0)</f>
        <v>0</v>
      </c>
      <c r="AR66" s="32" t="e">
        <f>_xlfn.XLOOKUP(A66,[11]汇总!B:B,[11]汇总!B:B)</f>
        <v>#N/A</v>
      </c>
      <c r="AT66" s="30" t="str">
        <f>VLOOKUP(B66,[16]一线员工!$C$3:$CL$700,1,0)</f>
        <v>李水平</v>
      </c>
    </row>
    <row r="67" s="30" customFormat="1" spans="1:46">
      <c r="A67" s="42">
        <f t="shared" si="14"/>
        <v>58</v>
      </c>
      <c r="B67" s="80" t="s">
        <v>192</v>
      </c>
      <c r="C67" s="81" t="s">
        <v>639</v>
      </c>
      <c r="D67" s="478" t="s">
        <v>654</v>
      </c>
      <c r="E67" s="55">
        <v>45703</v>
      </c>
      <c r="F67" s="58"/>
      <c r="G67" s="58"/>
      <c r="H67" s="58"/>
      <c r="I67" s="58"/>
      <c r="J67" s="60">
        <v>4308</v>
      </c>
      <c r="K67" s="60">
        <v>4308</v>
      </c>
      <c r="L67" s="60">
        <v>4027</v>
      </c>
      <c r="M67" s="60">
        <v>4308</v>
      </c>
      <c r="N67" s="58"/>
      <c r="O67" s="60">
        <v>150</v>
      </c>
      <c r="P67" s="64">
        <v>689.28</v>
      </c>
      <c r="Q67" s="58"/>
      <c r="R67" s="58"/>
      <c r="S67" s="60">
        <v>30.16</v>
      </c>
      <c r="T67" s="58"/>
      <c r="U67" s="60">
        <v>350.35</v>
      </c>
      <c r="V67" s="58"/>
      <c r="W67" s="60">
        <v>90.47</v>
      </c>
      <c r="X67" s="67"/>
      <c r="Y67" s="58"/>
      <c r="Z67" s="58"/>
      <c r="AA67" s="60">
        <f t="shared" si="15"/>
        <v>1160.26</v>
      </c>
      <c r="AB67" s="58"/>
      <c r="AC67" s="58"/>
      <c r="AD67" s="58"/>
      <c r="AE67" s="58"/>
      <c r="AF67" s="58"/>
      <c r="AG67" s="58"/>
      <c r="AH67" s="58"/>
      <c r="AI67" s="58"/>
      <c r="AJ67" s="58">
        <f t="shared" si="16"/>
        <v>0</v>
      </c>
      <c r="AK67" s="67">
        <f t="shared" si="17"/>
        <v>1160.26</v>
      </c>
      <c r="AL67" s="76"/>
      <c r="AM67" s="30" t="s">
        <v>318</v>
      </c>
      <c r="AN67" s="73" t="str">
        <f>VLOOKUP(B67,'[17]9月月报10.4'!$B$4:$CJ$500,49,0)</f>
        <v>劳务工</v>
      </c>
      <c r="AO67" s="31" t="str">
        <f>VLOOKUP(B67,'[17]9月月报10.4'!$B$4:$CJ$500,51,0)</f>
        <v>湖南诚展</v>
      </c>
      <c r="AP67" s="32">
        <f>VLOOKUP(B67,'[18]2025.9（定版）10.12'!$B$3:$CK$600,5,0)</f>
        <v>27</v>
      </c>
      <c r="AQ67">
        <f>VLOOKUP(B67,'[18]2025.9（定版）10.12'!$B$3:$CK$600,22,0)</f>
        <v>0</v>
      </c>
      <c r="AR67" s="32" t="e">
        <f>_xlfn.XLOOKUP(A67,[11]汇总!B:B,[11]汇总!B:B)</f>
        <v>#N/A</v>
      </c>
      <c r="AT67" s="30" t="str">
        <f>VLOOKUP(B67,[16]一线员工!$C$3:$CL$700,1,0)</f>
        <v>吴明贵</v>
      </c>
    </row>
    <row r="68" s="30" customFormat="1" spans="1:46">
      <c r="A68" s="42">
        <f t="shared" si="14"/>
        <v>59</v>
      </c>
      <c r="B68" s="59" t="s">
        <v>207</v>
      </c>
      <c r="C68" s="81" t="s">
        <v>639</v>
      </c>
      <c r="D68" s="478" t="s">
        <v>655</v>
      </c>
      <c r="E68" s="55">
        <v>45722</v>
      </c>
      <c r="F68" s="58"/>
      <c r="G68" s="58"/>
      <c r="H68" s="58"/>
      <c r="I68" s="58"/>
      <c r="J68" s="60">
        <v>4308</v>
      </c>
      <c r="K68" s="60">
        <v>4308</v>
      </c>
      <c r="L68" s="60">
        <v>4027</v>
      </c>
      <c r="M68" s="60">
        <v>4308</v>
      </c>
      <c r="N68" s="58"/>
      <c r="O68" s="60">
        <v>150</v>
      </c>
      <c r="P68" s="60">
        <v>689.28</v>
      </c>
      <c r="Q68" s="58"/>
      <c r="R68" s="58"/>
      <c r="S68" s="60">
        <v>30.16</v>
      </c>
      <c r="T68" s="58"/>
      <c r="U68" s="60">
        <v>350.35</v>
      </c>
      <c r="V68" s="58"/>
      <c r="W68" s="60">
        <v>90.47</v>
      </c>
      <c r="X68" s="67"/>
      <c r="Y68" s="58"/>
      <c r="Z68" s="58"/>
      <c r="AA68" s="60">
        <f t="shared" si="15"/>
        <v>1160.26</v>
      </c>
      <c r="AB68" s="58"/>
      <c r="AC68" s="58"/>
      <c r="AD68" s="58"/>
      <c r="AE68" s="58"/>
      <c r="AF68" s="58"/>
      <c r="AG68" s="58"/>
      <c r="AH68" s="58"/>
      <c r="AI68" s="58"/>
      <c r="AJ68" s="58">
        <f t="shared" si="16"/>
        <v>0</v>
      </c>
      <c r="AK68" s="67">
        <f t="shared" si="17"/>
        <v>1160.26</v>
      </c>
      <c r="AL68" s="76"/>
      <c r="AM68" s="30" t="s">
        <v>318</v>
      </c>
      <c r="AN68" s="73" t="str">
        <f>VLOOKUP(B68,'[17]9月月报10.4'!$B$4:$CJ$500,49,0)</f>
        <v>劳务工</v>
      </c>
      <c r="AO68" s="31" t="str">
        <f>VLOOKUP(B68,'[17]9月月报10.4'!$B$4:$CJ$500,51,0)</f>
        <v>湖南诚展</v>
      </c>
      <c r="AP68" s="32">
        <f>VLOOKUP(B68,'[18]2025.9（定版）10.12'!$B$3:$CK$600,5,0)</f>
        <v>26</v>
      </c>
      <c r="AQ68">
        <f>VLOOKUP(B68,'[18]2025.9（定版）10.12'!$B$3:$CK$600,22,0)</f>
        <v>0</v>
      </c>
      <c r="AR68" s="32" t="e">
        <f>_xlfn.XLOOKUP(A68,[11]汇总!B:B,[11]汇总!B:B)</f>
        <v>#N/A</v>
      </c>
      <c r="AT68" s="30" t="str">
        <f>VLOOKUP(B68,[16]一线员工!$C$3:$CL$700,1,0)</f>
        <v>刘顺新</v>
      </c>
    </row>
    <row r="69" s="30" customFormat="1" spans="1:46">
      <c r="A69" s="42">
        <f t="shared" si="14"/>
        <v>60</v>
      </c>
      <c r="B69" s="59" t="s">
        <v>217</v>
      </c>
      <c r="C69" s="81" t="s">
        <v>639</v>
      </c>
      <c r="D69" s="478" t="s">
        <v>504</v>
      </c>
      <c r="E69" s="55">
        <v>45727</v>
      </c>
      <c r="F69" s="58"/>
      <c r="G69" s="58"/>
      <c r="H69" s="58"/>
      <c r="I69" s="58"/>
      <c r="J69" s="60">
        <v>4308</v>
      </c>
      <c r="K69" s="60">
        <v>4308</v>
      </c>
      <c r="L69" s="60">
        <v>4027</v>
      </c>
      <c r="M69" s="60">
        <v>4308</v>
      </c>
      <c r="N69" s="58"/>
      <c r="O69" s="60">
        <v>150</v>
      </c>
      <c r="P69" s="64">
        <v>689.28</v>
      </c>
      <c r="Q69" s="58"/>
      <c r="R69" s="58"/>
      <c r="S69" s="60">
        <v>30.16</v>
      </c>
      <c r="T69" s="58"/>
      <c r="U69" s="60">
        <v>350.35</v>
      </c>
      <c r="V69" s="58"/>
      <c r="W69" s="60">
        <v>90.47</v>
      </c>
      <c r="X69" s="67"/>
      <c r="Y69" s="58"/>
      <c r="Z69" s="58"/>
      <c r="AA69" s="60">
        <f t="shared" si="15"/>
        <v>1160.26</v>
      </c>
      <c r="AB69" s="58"/>
      <c r="AC69" s="58"/>
      <c r="AD69" s="58"/>
      <c r="AE69" s="58"/>
      <c r="AF69" s="58"/>
      <c r="AG69" s="58"/>
      <c r="AH69" s="58"/>
      <c r="AI69" s="58"/>
      <c r="AJ69" s="58">
        <f t="shared" si="16"/>
        <v>0</v>
      </c>
      <c r="AK69" s="67">
        <f t="shared" si="17"/>
        <v>1160.26</v>
      </c>
      <c r="AL69" s="76"/>
      <c r="AM69" s="30" t="s">
        <v>318</v>
      </c>
      <c r="AN69" s="73" t="str">
        <f>VLOOKUP(B69,'[17]9月月报10.4'!$B$4:$CJ$500,49,0)</f>
        <v>劳务工</v>
      </c>
      <c r="AO69" s="31" t="str">
        <f>VLOOKUP(B69,'[17]9月月报10.4'!$B$4:$CJ$500,51,0)</f>
        <v>湖南诚展</v>
      </c>
      <c r="AP69" s="32">
        <f>VLOOKUP(B69,'[18]2025.9（定版）10.12'!$B$3:$CK$600,5,0)</f>
        <v>29</v>
      </c>
      <c r="AQ69">
        <f>VLOOKUP(B69,'[18]2025.9（定版）10.12'!$B$3:$CK$600,22,0)</f>
        <v>0</v>
      </c>
      <c r="AR69" s="32" t="e">
        <f>_xlfn.XLOOKUP(A69,[11]汇总!B:B,[11]汇总!B:B)</f>
        <v>#N/A</v>
      </c>
      <c r="AT69" s="30" t="str">
        <f>VLOOKUP(B69,[16]一线员工!$C$3:$CL$700,1,0)</f>
        <v>龙意倩</v>
      </c>
    </row>
    <row r="70" s="30" customFormat="1" spans="1:46">
      <c r="A70" s="42">
        <f t="shared" si="14"/>
        <v>61</v>
      </c>
      <c r="B70" s="59" t="s">
        <v>228</v>
      </c>
      <c r="C70" s="81" t="s">
        <v>639</v>
      </c>
      <c r="D70" s="478" t="s">
        <v>656</v>
      </c>
      <c r="E70" s="55">
        <v>45732</v>
      </c>
      <c r="F70" s="58"/>
      <c r="G70" s="58"/>
      <c r="H70" s="58"/>
      <c r="I70" s="58"/>
      <c r="J70" s="60">
        <v>4308</v>
      </c>
      <c r="K70" s="60">
        <v>4308</v>
      </c>
      <c r="L70" s="60">
        <v>4027</v>
      </c>
      <c r="M70" s="60">
        <v>4308</v>
      </c>
      <c r="N70" s="58"/>
      <c r="O70" s="60">
        <v>150</v>
      </c>
      <c r="P70" s="64">
        <v>689.28</v>
      </c>
      <c r="Q70" s="58"/>
      <c r="R70" s="58"/>
      <c r="S70" s="60">
        <v>30.16</v>
      </c>
      <c r="T70" s="58"/>
      <c r="U70" s="60">
        <v>350.35</v>
      </c>
      <c r="V70" s="58"/>
      <c r="W70" s="60">
        <v>90.47</v>
      </c>
      <c r="X70" s="67"/>
      <c r="Y70" s="58"/>
      <c r="Z70" s="58"/>
      <c r="AA70" s="60">
        <f t="shared" si="15"/>
        <v>1160.26</v>
      </c>
      <c r="AB70" s="58"/>
      <c r="AC70" s="58"/>
      <c r="AD70" s="58"/>
      <c r="AE70" s="58"/>
      <c r="AF70" s="58"/>
      <c r="AG70" s="58"/>
      <c r="AH70" s="58"/>
      <c r="AI70" s="58"/>
      <c r="AJ70" s="58">
        <f t="shared" si="16"/>
        <v>0</v>
      </c>
      <c r="AK70" s="67">
        <f t="shared" si="17"/>
        <v>1160.26</v>
      </c>
      <c r="AL70" s="76"/>
      <c r="AM70" s="30" t="s">
        <v>318</v>
      </c>
      <c r="AN70" s="73" t="str">
        <f>VLOOKUP(B70,'[17]9月月报10.4'!$B$4:$CJ$500,49,0)</f>
        <v>劳务工</v>
      </c>
      <c r="AO70" s="31" t="str">
        <f>VLOOKUP(B70,'[17]9月月报10.4'!$B$4:$CJ$500,51,0)</f>
        <v>湖南诚展</v>
      </c>
      <c r="AP70" s="32">
        <f>VLOOKUP(B70,'[18]2025.9（定版）10.12'!$B$3:$CK$600,5,0)</f>
        <v>26</v>
      </c>
      <c r="AQ70">
        <f>VLOOKUP(B70,'[18]2025.9（定版）10.12'!$B$3:$CK$600,22,0)</f>
        <v>0</v>
      </c>
      <c r="AR70" s="32" t="e">
        <f>_xlfn.XLOOKUP(A70,[11]汇总!B:B,[11]汇总!B:B)</f>
        <v>#N/A</v>
      </c>
      <c r="AT70" s="30" t="str">
        <f>VLOOKUP(B70,[16]一线员工!$C$3:$CL$700,1,0)</f>
        <v>佘军</v>
      </c>
    </row>
    <row r="71" s="30" customFormat="1" spans="1:46">
      <c r="A71" s="42">
        <f t="shared" si="14"/>
        <v>62</v>
      </c>
      <c r="B71" s="59" t="s">
        <v>240</v>
      </c>
      <c r="C71" s="81" t="s">
        <v>639</v>
      </c>
      <c r="D71" s="478" t="s">
        <v>657</v>
      </c>
      <c r="E71" s="55">
        <v>45733</v>
      </c>
      <c r="F71" s="58"/>
      <c r="G71" s="58"/>
      <c r="H71" s="58"/>
      <c r="I71" s="58"/>
      <c r="J71" s="60">
        <v>4308</v>
      </c>
      <c r="K71" s="60">
        <v>4308</v>
      </c>
      <c r="L71" s="60">
        <v>4027</v>
      </c>
      <c r="M71" s="60">
        <v>4308</v>
      </c>
      <c r="N71" s="58"/>
      <c r="O71" s="60">
        <v>150</v>
      </c>
      <c r="P71" s="64">
        <v>689.28</v>
      </c>
      <c r="Q71" s="58"/>
      <c r="R71" s="58"/>
      <c r="S71" s="60">
        <v>30.16</v>
      </c>
      <c r="T71" s="58"/>
      <c r="U71" s="60">
        <v>350.35</v>
      </c>
      <c r="V71" s="58"/>
      <c r="W71" s="60">
        <v>90.47</v>
      </c>
      <c r="X71" s="67"/>
      <c r="Y71" s="58"/>
      <c r="Z71" s="58"/>
      <c r="AA71" s="60">
        <f t="shared" si="15"/>
        <v>1160.26</v>
      </c>
      <c r="AB71" s="58"/>
      <c r="AC71" s="58"/>
      <c r="AD71" s="58"/>
      <c r="AE71" s="58"/>
      <c r="AF71" s="58"/>
      <c r="AG71" s="58"/>
      <c r="AH71" s="58"/>
      <c r="AI71" s="58"/>
      <c r="AJ71" s="58">
        <f t="shared" si="16"/>
        <v>0</v>
      </c>
      <c r="AK71" s="67">
        <f t="shared" si="17"/>
        <v>1160.26</v>
      </c>
      <c r="AL71" s="76"/>
      <c r="AM71" s="30" t="s">
        <v>318</v>
      </c>
      <c r="AN71" s="73" t="str">
        <f>VLOOKUP(B71,'[17]9月月报10.4'!$B$4:$CJ$500,49,0)</f>
        <v>劳务工</v>
      </c>
      <c r="AO71" s="31" t="str">
        <f>VLOOKUP(B71,'[17]9月月报10.4'!$B$4:$CJ$500,51,0)</f>
        <v>湖南诚展</v>
      </c>
      <c r="AP71" s="32">
        <f>VLOOKUP(B71,'[18]2025.9（定版）10.12'!$B$3:$CK$600,5,0)</f>
        <v>28</v>
      </c>
      <c r="AQ71">
        <f>VLOOKUP(B71,'[18]2025.9（定版）10.12'!$B$3:$CK$600,22,0)</f>
        <v>0</v>
      </c>
      <c r="AR71" s="32" t="e">
        <f>_xlfn.XLOOKUP(A71,[11]汇总!B:B,[11]汇总!B:B)</f>
        <v>#N/A</v>
      </c>
      <c r="AT71" s="30" t="str">
        <f>VLOOKUP(B71,[16]一线员工!$C$3:$CL$700,1,0)</f>
        <v>陶勇军</v>
      </c>
    </row>
    <row r="72" s="30" customFormat="1" spans="1:46">
      <c r="A72" s="42">
        <f t="shared" si="14"/>
        <v>63</v>
      </c>
      <c r="B72" s="59" t="s">
        <v>152</v>
      </c>
      <c r="C72" s="81" t="s">
        <v>639</v>
      </c>
      <c r="D72" s="478" t="s">
        <v>658</v>
      </c>
      <c r="E72" s="55">
        <v>45758</v>
      </c>
      <c r="F72" s="58"/>
      <c r="G72" s="58"/>
      <c r="H72" s="58"/>
      <c r="I72" s="58"/>
      <c r="J72" s="60">
        <v>4308</v>
      </c>
      <c r="K72" s="60">
        <v>4308</v>
      </c>
      <c r="L72" s="60">
        <v>4053</v>
      </c>
      <c r="M72" s="60">
        <v>4308</v>
      </c>
      <c r="N72" s="58"/>
      <c r="O72" s="60">
        <v>60</v>
      </c>
      <c r="P72" s="64">
        <v>689.28</v>
      </c>
      <c r="Q72" s="58"/>
      <c r="R72" s="58"/>
      <c r="S72" s="60">
        <v>30.16</v>
      </c>
      <c r="T72" s="58"/>
      <c r="U72" s="60">
        <v>352.61</v>
      </c>
      <c r="V72" s="58"/>
      <c r="W72" s="60">
        <v>90.47</v>
      </c>
      <c r="X72" s="67"/>
      <c r="Y72" s="58"/>
      <c r="Z72" s="58"/>
      <c r="AA72" s="60">
        <f t="shared" si="15"/>
        <v>1162.52</v>
      </c>
      <c r="AB72" s="58">
        <v>344.64</v>
      </c>
      <c r="AC72" s="58"/>
      <c r="AD72" s="58">
        <v>12.92</v>
      </c>
      <c r="AE72" s="58"/>
      <c r="AF72" s="58">
        <v>81.06</v>
      </c>
      <c r="AG72" s="58"/>
      <c r="AH72" s="58"/>
      <c r="AI72" s="58">
        <v>15</v>
      </c>
      <c r="AJ72" s="58">
        <v>453.62</v>
      </c>
      <c r="AK72" s="67">
        <f t="shared" si="17"/>
        <v>1616.14</v>
      </c>
      <c r="AL72" s="76"/>
      <c r="AM72" s="30" t="s">
        <v>318</v>
      </c>
      <c r="AN72" s="73" t="str">
        <f>VLOOKUP(B72,'[17]9月月报10.4'!$B$4:$CJ$500,49,0)</f>
        <v>劳务工</v>
      </c>
      <c r="AO72" s="31" t="str">
        <f>VLOOKUP(B72,'[17]9月月报10.4'!$B$4:$CJ$500,51,0)</f>
        <v>诚展</v>
      </c>
      <c r="AP72" s="32">
        <f>VLOOKUP(B72,'[18]2025.9（定版）10.12'!$B$3:$CK$600,5,0)</f>
        <v>17</v>
      </c>
      <c r="AQ72">
        <f>VLOOKUP(B72,'[18]2025.9（定版）10.12'!$B$3:$CK$600,22,0)</f>
        <v>0</v>
      </c>
      <c r="AR72" s="32" t="e">
        <f>_xlfn.XLOOKUP(A72,[11]汇总!B:B,[11]汇总!B:B)</f>
        <v>#N/A</v>
      </c>
      <c r="AT72" s="30" t="str">
        <f>VLOOKUP(B72,[16]一线员工!$C$3:$CL$700,1,0)</f>
        <v>王锋卡</v>
      </c>
    </row>
    <row r="73" s="30" customFormat="1" spans="1:46">
      <c r="A73" s="42">
        <f t="shared" si="14"/>
        <v>64</v>
      </c>
      <c r="B73" s="59" t="s">
        <v>148</v>
      </c>
      <c r="C73" s="81" t="s">
        <v>639</v>
      </c>
      <c r="D73" s="478" t="s">
        <v>659</v>
      </c>
      <c r="E73" s="55">
        <v>45759</v>
      </c>
      <c r="F73" s="58"/>
      <c r="G73" s="58"/>
      <c r="H73" s="58"/>
      <c r="I73" s="58"/>
      <c r="J73" s="60">
        <v>4308</v>
      </c>
      <c r="K73" s="60">
        <v>4308</v>
      </c>
      <c r="L73" s="60">
        <v>4053</v>
      </c>
      <c r="M73" s="60">
        <v>4308</v>
      </c>
      <c r="N73" s="58"/>
      <c r="O73" s="60">
        <v>60</v>
      </c>
      <c r="P73" s="60">
        <v>689.28</v>
      </c>
      <c r="Q73" s="58"/>
      <c r="R73" s="58"/>
      <c r="S73" s="60">
        <v>30.16</v>
      </c>
      <c r="T73" s="58"/>
      <c r="U73" s="60">
        <v>352.61</v>
      </c>
      <c r="V73" s="58"/>
      <c r="W73" s="60">
        <v>90.47</v>
      </c>
      <c r="X73" s="67"/>
      <c r="Y73" s="58"/>
      <c r="Z73" s="58"/>
      <c r="AA73" s="60">
        <f t="shared" si="15"/>
        <v>1162.52</v>
      </c>
      <c r="AB73" s="58">
        <v>344.64</v>
      </c>
      <c r="AC73" s="58"/>
      <c r="AD73" s="58">
        <v>12.92</v>
      </c>
      <c r="AE73" s="58"/>
      <c r="AF73" s="58">
        <v>81.06</v>
      </c>
      <c r="AG73" s="58"/>
      <c r="AH73" s="58"/>
      <c r="AI73" s="58">
        <v>15</v>
      </c>
      <c r="AJ73" s="58">
        <v>453.62</v>
      </c>
      <c r="AK73" s="67">
        <f t="shared" si="17"/>
        <v>1616.14</v>
      </c>
      <c r="AL73" s="76"/>
      <c r="AM73" s="30" t="s">
        <v>318</v>
      </c>
      <c r="AN73" s="73" t="str">
        <f>VLOOKUP(B73,'[17]9月月报10.4'!$B$4:$CJ$500,49,0)</f>
        <v>劳务工</v>
      </c>
      <c r="AO73" s="31" t="str">
        <f>VLOOKUP(B73,'[17]9月月报10.4'!$B$4:$CJ$500,51,0)</f>
        <v>诚展</v>
      </c>
      <c r="AP73" s="32">
        <f>VLOOKUP(B73,'[18]2025.9（定版）10.12'!$B$3:$CK$600,5,0)</f>
        <v>24.5</v>
      </c>
      <c r="AQ73">
        <f>VLOOKUP(B73,'[18]2025.9（定版）10.12'!$B$3:$CK$600,22,0)</f>
        <v>0</v>
      </c>
      <c r="AR73" s="32" t="e">
        <f>_xlfn.XLOOKUP(A73,[11]汇总!B:B,[11]汇总!B:B)</f>
        <v>#N/A</v>
      </c>
      <c r="AT73" s="30" t="str">
        <f>VLOOKUP(B73,[16]一线员工!$C$3:$CL$700,1,0)</f>
        <v>吴朗</v>
      </c>
    </row>
    <row r="74" s="30" customFormat="1" spans="1:46">
      <c r="A74" s="42">
        <f t="shared" si="14"/>
        <v>65</v>
      </c>
      <c r="B74" s="59" t="s">
        <v>77</v>
      </c>
      <c r="C74" s="81" t="s">
        <v>639</v>
      </c>
      <c r="D74" s="478" t="s">
        <v>660</v>
      </c>
      <c r="E74" s="55">
        <v>45772</v>
      </c>
      <c r="F74" s="58"/>
      <c r="G74" s="58"/>
      <c r="H74" s="58"/>
      <c r="I74" s="58"/>
      <c r="J74" s="60">
        <v>4308</v>
      </c>
      <c r="K74" s="60">
        <v>4308</v>
      </c>
      <c r="L74" s="60">
        <v>4053</v>
      </c>
      <c r="M74" s="60">
        <v>4308</v>
      </c>
      <c r="N74" s="58"/>
      <c r="O74" s="60">
        <v>60</v>
      </c>
      <c r="P74" s="64">
        <v>689.28</v>
      </c>
      <c r="Q74" s="58"/>
      <c r="R74" s="58"/>
      <c r="S74" s="60">
        <v>30.16</v>
      </c>
      <c r="T74" s="58"/>
      <c r="U74" s="60">
        <v>352.61</v>
      </c>
      <c r="V74" s="58"/>
      <c r="W74" s="60">
        <v>90.47</v>
      </c>
      <c r="X74" s="67"/>
      <c r="Y74" s="58"/>
      <c r="Z74" s="58"/>
      <c r="AA74" s="60">
        <f t="shared" si="15"/>
        <v>1162.52</v>
      </c>
      <c r="AB74" s="58">
        <v>344.64</v>
      </c>
      <c r="AC74" s="58"/>
      <c r="AD74" s="58">
        <v>12.92</v>
      </c>
      <c r="AE74" s="58"/>
      <c r="AF74" s="58">
        <v>81.06</v>
      </c>
      <c r="AG74" s="58"/>
      <c r="AH74" s="58"/>
      <c r="AI74" s="58">
        <v>15</v>
      </c>
      <c r="AJ74" s="58">
        <v>453.62</v>
      </c>
      <c r="AK74" s="67">
        <f t="shared" si="17"/>
        <v>1616.14</v>
      </c>
      <c r="AL74" s="76"/>
      <c r="AM74" s="30" t="s">
        <v>318</v>
      </c>
      <c r="AN74" s="73" t="str">
        <f>VLOOKUP(B74,'[17]9月月报10.4'!$B$4:$CJ$500,49,0)</f>
        <v>劳务工</v>
      </c>
      <c r="AO74" s="31" t="str">
        <f>VLOOKUP(B74,'[17]9月月报10.4'!$B$4:$CJ$500,51,0)</f>
        <v>光华荣昌</v>
      </c>
      <c r="AP74" s="32">
        <f>VLOOKUP(B74,'[18]2025.9（定版）10.12'!$B$3:$CK$600,5,0)</f>
        <v>26</v>
      </c>
      <c r="AQ74" t="str">
        <f>VLOOKUP(B74,'[18]2025.9（定版）10.12'!$B$3:$CK$600,22,0)</f>
        <v>长沙现服</v>
      </c>
      <c r="AR74" s="32" t="e">
        <f>_xlfn.XLOOKUP(A74,[11]汇总!B:B,[11]汇总!B:B)</f>
        <v>#N/A</v>
      </c>
      <c r="AT74" s="30" t="str">
        <f>VLOOKUP(B74,[16]一线员工!$C$3:$CL$700,1,0)</f>
        <v>谭建文</v>
      </c>
    </row>
    <row r="75" s="30" customFormat="1" spans="1:46">
      <c r="A75" s="42">
        <f t="shared" si="14"/>
        <v>66</v>
      </c>
      <c r="B75" s="59" t="s">
        <v>143</v>
      </c>
      <c r="C75" s="81" t="s">
        <v>639</v>
      </c>
      <c r="D75" s="478" t="s">
        <v>661</v>
      </c>
      <c r="E75" s="55">
        <v>45774</v>
      </c>
      <c r="F75" s="58"/>
      <c r="G75" s="58"/>
      <c r="H75" s="58"/>
      <c r="I75" s="58"/>
      <c r="J75" s="60">
        <v>6889</v>
      </c>
      <c r="K75" s="60">
        <v>6889</v>
      </c>
      <c r="L75" s="60">
        <v>6889</v>
      </c>
      <c r="M75" s="60">
        <v>6889</v>
      </c>
      <c r="N75" s="58"/>
      <c r="O75" s="60">
        <v>60</v>
      </c>
      <c r="P75" s="64">
        <v>1102.24</v>
      </c>
      <c r="Q75" s="58"/>
      <c r="R75" s="58"/>
      <c r="S75" s="60">
        <v>48.22</v>
      </c>
      <c r="T75" s="58"/>
      <c r="U75" s="60">
        <v>599.34</v>
      </c>
      <c r="V75" s="58"/>
      <c r="W75" s="60">
        <v>115.74</v>
      </c>
      <c r="X75" s="67"/>
      <c r="Y75" s="58"/>
      <c r="Z75" s="58"/>
      <c r="AA75" s="60">
        <f t="shared" si="15"/>
        <v>1865.54</v>
      </c>
      <c r="AB75" s="58">
        <v>551.12</v>
      </c>
      <c r="AC75" s="58"/>
      <c r="AD75" s="58">
        <v>20.67</v>
      </c>
      <c r="AE75" s="58"/>
      <c r="AF75" s="58">
        <v>137.78</v>
      </c>
      <c r="AG75" s="58"/>
      <c r="AH75" s="58"/>
      <c r="AI75" s="58">
        <v>15</v>
      </c>
      <c r="AJ75" s="58">
        <v>724.57</v>
      </c>
      <c r="AK75" s="67">
        <f t="shared" si="17"/>
        <v>2590.11</v>
      </c>
      <c r="AL75" s="76"/>
      <c r="AM75" s="30" t="s">
        <v>318</v>
      </c>
      <c r="AN75" s="73" t="str">
        <f>VLOOKUP(B75,'[17]9月月报10.4'!$B$4:$CJ$500,49,0)</f>
        <v>劳务工</v>
      </c>
      <c r="AO75" s="31" t="str">
        <f>VLOOKUP(B75,'[17]9月月报10.4'!$B$4:$CJ$500,51,0)</f>
        <v>光华荣昌</v>
      </c>
      <c r="AP75" s="32">
        <f>VLOOKUP(B75,'[18]2025.9（定版）10.12'!$B$3:$CK$600,5,0)</f>
        <v>30</v>
      </c>
      <c r="AQ75">
        <f>VLOOKUP(B75,'[18]2025.9（定版）10.12'!$B$3:$CK$600,22,0)</f>
        <v>0</v>
      </c>
      <c r="AR75" s="32" t="e">
        <f>_xlfn.XLOOKUP(A75,[11]汇总!B:B,[11]汇总!B:B)</f>
        <v>#N/A</v>
      </c>
      <c r="AT75" s="30" t="str">
        <f>VLOOKUP(B75,[16]一线员工!$C$3:$CL$700,1,0)</f>
        <v>伍志强</v>
      </c>
    </row>
    <row r="76" s="30" customFormat="1" spans="1:46">
      <c r="A76" s="42">
        <f t="shared" si="14"/>
        <v>67</v>
      </c>
      <c r="B76" s="59" t="s">
        <v>27</v>
      </c>
      <c r="C76" s="81" t="s">
        <v>639</v>
      </c>
      <c r="D76" s="478" t="s">
        <v>662</v>
      </c>
      <c r="E76" s="55">
        <v>45775</v>
      </c>
      <c r="F76" s="58"/>
      <c r="G76" s="58"/>
      <c r="H76" s="58"/>
      <c r="I76" s="58"/>
      <c r="J76" s="60"/>
      <c r="K76" s="60"/>
      <c r="L76" s="60"/>
      <c r="M76" s="60"/>
      <c r="N76" s="58"/>
      <c r="O76" s="60">
        <v>60</v>
      </c>
      <c r="P76" s="64"/>
      <c r="Q76" s="58"/>
      <c r="R76" s="58"/>
      <c r="S76" s="60"/>
      <c r="T76" s="58"/>
      <c r="U76" s="60"/>
      <c r="V76" s="58"/>
      <c r="W76" s="60">
        <v>180</v>
      </c>
      <c r="X76" s="67"/>
      <c r="Y76" s="58"/>
      <c r="Z76" s="58"/>
      <c r="AA76" s="60">
        <f t="shared" si="15"/>
        <v>180</v>
      </c>
      <c r="AB76" s="58"/>
      <c r="AC76" s="58"/>
      <c r="AD76" s="58"/>
      <c r="AE76" s="58"/>
      <c r="AF76" s="58"/>
      <c r="AG76" s="58"/>
      <c r="AH76" s="58"/>
      <c r="AI76" s="58"/>
      <c r="AJ76" s="58">
        <f t="shared" ref="AJ76:AJ113" si="18">SUM(AB76:AI76)</f>
        <v>0</v>
      </c>
      <c r="AK76" s="67">
        <f t="shared" si="17"/>
        <v>180</v>
      </c>
      <c r="AL76" s="76"/>
      <c r="AM76" s="30"/>
      <c r="AN76" s="73" t="str">
        <f>VLOOKUP(B76,'[17]9月月报10.4'!$B$4:$CJ$500,49,0)</f>
        <v>合同工</v>
      </c>
      <c r="AO76" s="31" t="str">
        <f>VLOOKUP(B76,'[17]9月月报10.4'!$B$4:$CJ$500,51,0)</f>
        <v>光华荣昌</v>
      </c>
      <c r="AP76" s="32">
        <f>VLOOKUP(B76,'[18]2025.9（定版）10.12'!$B$3:$CK$600,5,0)</f>
        <v>23</v>
      </c>
      <c r="AQ76">
        <f>VLOOKUP(B76,'[18]2025.9（定版）10.12'!$B$3:$CK$600,22,0)</f>
        <v>0</v>
      </c>
      <c r="AR76" s="32" t="e">
        <f>_xlfn.XLOOKUP(A76,[11]汇总!B:B,[11]汇总!B:B)</f>
        <v>#N/A</v>
      </c>
      <c r="AT76" s="30" t="str">
        <f>VLOOKUP(B76,[16]一线员工!$C$3:$CL$700,1,0)</f>
        <v>李开阳</v>
      </c>
    </row>
    <row r="77" s="30" customFormat="1" spans="1:47">
      <c r="A77" s="42"/>
      <c r="B77" s="58"/>
      <c r="C77" s="58"/>
      <c r="D77" s="58"/>
      <c r="E77" s="58">
        <f>COUNT(E58:E76)</f>
        <v>19</v>
      </c>
      <c r="F77" s="82"/>
      <c r="G77" s="82"/>
      <c r="H77" s="82"/>
      <c r="I77" s="82"/>
      <c r="J77" s="58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58"/>
      <c r="AB77" s="82"/>
      <c r="AC77" s="82"/>
      <c r="AD77" s="82"/>
      <c r="AE77" s="82"/>
      <c r="AF77" s="82"/>
      <c r="AG77" s="82"/>
      <c r="AH77" s="82"/>
      <c r="AI77" s="82"/>
      <c r="AJ77" s="58">
        <f t="shared" si="18"/>
        <v>0</v>
      </c>
      <c r="AK77" s="93"/>
      <c r="AL77" s="76"/>
      <c r="AM77" s="30"/>
      <c r="AN77" s="73"/>
      <c r="AO77" s="31"/>
      <c r="AP77" s="32"/>
      <c r="AQ77"/>
      <c r="AR77" s="73"/>
      <c r="AS77" s="73"/>
      <c r="AT77" s="73"/>
      <c r="AU77" s="73"/>
    </row>
    <row r="78" s="30" customFormat="1" spans="1:47">
      <c r="A78" s="42"/>
      <c r="B78" s="58"/>
      <c r="C78" s="58"/>
      <c r="D78" s="58"/>
      <c r="E78" s="58">
        <v>0</v>
      </c>
      <c r="F78" s="58"/>
      <c r="G78" s="58"/>
      <c r="H78" s="58"/>
      <c r="I78" s="82"/>
      <c r="J78" s="58"/>
      <c r="K78" s="58"/>
      <c r="L78" s="92"/>
      <c r="M78" s="58"/>
      <c r="N78" s="58"/>
      <c r="O78" s="58"/>
      <c r="P78" s="58"/>
      <c r="Q78" s="58"/>
      <c r="R78" s="58"/>
      <c r="S78" s="93"/>
      <c r="T78" s="58"/>
      <c r="U78" s="93"/>
      <c r="V78" s="58"/>
      <c r="W78" s="93"/>
      <c r="X78" s="58"/>
      <c r="Y78" s="58"/>
      <c r="Z78" s="58"/>
      <c r="AA78" s="93"/>
      <c r="AB78" s="58"/>
      <c r="AC78" s="58"/>
      <c r="AD78" s="93"/>
      <c r="AE78" s="58"/>
      <c r="AF78" s="93"/>
      <c r="AG78" s="58"/>
      <c r="AH78" s="58"/>
      <c r="AI78" s="58"/>
      <c r="AJ78" s="58">
        <v>0</v>
      </c>
      <c r="AK78" s="94">
        <v>0</v>
      </c>
      <c r="AL78" s="58"/>
      <c r="AM78" s="30"/>
      <c r="AN78" s="73"/>
      <c r="AO78" s="31"/>
      <c r="AP78" s="32"/>
      <c r="AQ78"/>
      <c r="AR78" s="73"/>
      <c r="AS78" s="73"/>
      <c r="AT78" s="73"/>
      <c r="AU78" s="73"/>
    </row>
    <row r="79" s="30" customFormat="1" ht="36" spans="1:47">
      <c r="A79" s="42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>
        <f t="shared" ref="O79:X79" si="19">SUM(O58:O78)</f>
        <v>2400</v>
      </c>
      <c r="P79" s="58">
        <f t="shared" si="19"/>
        <v>12130.72</v>
      </c>
      <c r="Q79" s="58">
        <f t="shared" si="19"/>
        <v>0</v>
      </c>
      <c r="R79" s="58">
        <f t="shared" si="19"/>
        <v>0</v>
      </c>
      <c r="S79" s="58">
        <f t="shared" si="19"/>
        <v>530.78</v>
      </c>
      <c r="T79" s="58">
        <f t="shared" si="19"/>
        <v>0</v>
      </c>
      <c r="U79" s="58">
        <f t="shared" si="19"/>
        <v>6211.72</v>
      </c>
      <c r="V79" s="58">
        <f t="shared" si="19"/>
        <v>0</v>
      </c>
      <c r="W79" s="58">
        <f t="shared" si="19"/>
        <v>1923.26</v>
      </c>
      <c r="X79" s="58">
        <f t="shared" si="19"/>
        <v>0</v>
      </c>
      <c r="Y79" s="58"/>
      <c r="Z79" s="58">
        <f t="shared" ref="Z79:AK79" si="20">SUM(Z58:Z78)</f>
        <v>0</v>
      </c>
      <c r="AA79" s="58">
        <f t="shared" si="20"/>
        <v>20796.48</v>
      </c>
      <c r="AB79" s="58">
        <f t="shared" si="20"/>
        <v>1585.04</v>
      </c>
      <c r="AC79" s="58">
        <f t="shared" si="20"/>
        <v>0</v>
      </c>
      <c r="AD79" s="58">
        <f t="shared" si="20"/>
        <v>59.43</v>
      </c>
      <c r="AE79" s="58">
        <f t="shared" si="20"/>
        <v>0</v>
      </c>
      <c r="AF79" s="58">
        <f t="shared" si="20"/>
        <v>380.96</v>
      </c>
      <c r="AG79" s="58">
        <f t="shared" si="20"/>
        <v>0</v>
      </c>
      <c r="AH79" s="58">
        <f t="shared" si="20"/>
        <v>0</v>
      </c>
      <c r="AI79" s="58">
        <f t="shared" si="20"/>
        <v>60</v>
      </c>
      <c r="AJ79" s="58">
        <f t="shared" si="20"/>
        <v>2085.43</v>
      </c>
      <c r="AK79" s="58">
        <f t="shared" si="20"/>
        <v>22881.91</v>
      </c>
      <c r="AL79" s="76" t="s">
        <v>643</v>
      </c>
      <c r="AM79" s="95">
        <f>AK79+O79</f>
        <v>25281.91</v>
      </c>
      <c r="AN79" s="73"/>
      <c r="AO79" s="31"/>
      <c r="AP79" s="32"/>
      <c r="AQ79"/>
      <c r="AR79" s="73"/>
      <c r="AS79" s="73"/>
      <c r="AT79" s="73"/>
      <c r="AU79" s="73"/>
    </row>
    <row r="80" customFormat="1" spans="1:47">
      <c r="A80" s="83" t="s">
        <v>211</v>
      </c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76"/>
      <c r="AM80" s="30"/>
      <c r="AN80" s="73"/>
      <c r="AO80" s="31"/>
      <c r="AP80" s="32"/>
      <c r="AQ80"/>
      <c r="AR80" s="73"/>
      <c r="AS80" s="73"/>
      <c r="AT80" s="73"/>
      <c r="AU80" s="73"/>
    </row>
    <row r="81" s="30" customFormat="1" spans="1:46">
      <c r="A81" s="42">
        <f t="shared" ref="A81:A113" si="21">ROW()-9-4</f>
        <v>68</v>
      </c>
      <c r="B81" s="67" t="s">
        <v>164</v>
      </c>
      <c r="C81" s="60" t="s">
        <v>640</v>
      </c>
      <c r="D81" s="84" t="s">
        <v>663</v>
      </c>
      <c r="E81" s="55">
        <v>45702</v>
      </c>
      <c r="F81" s="58"/>
      <c r="G81" s="58"/>
      <c r="H81" s="58"/>
      <c r="I81" s="58"/>
      <c r="J81" s="60">
        <v>4308</v>
      </c>
      <c r="K81" s="60">
        <v>4308</v>
      </c>
      <c r="L81" s="60">
        <v>4308</v>
      </c>
      <c r="M81" s="60">
        <v>4308</v>
      </c>
      <c r="N81" s="58"/>
      <c r="O81" s="64">
        <v>150</v>
      </c>
      <c r="P81" s="64">
        <v>689.3</v>
      </c>
      <c r="Q81" s="58"/>
      <c r="R81" s="58"/>
      <c r="S81" s="60">
        <v>30.16</v>
      </c>
      <c r="T81" s="58"/>
      <c r="U81" s="60">
        <v>374.8</v>
      </c>
      <c r="V81" s="58"/>
      <c r="W81" s="60">
        <v>51.7</v>
      </c>
      <c r="X81" s="67"/>
      <c r="Y81" s="58"/>
      <c r="Z81" s="58"/>
      <c r="AA81" s="60">
        <f t="shared" ref="AA81:AA113" si="22">SUM(P81:Z81)</f>
        <v>1145.96</v>
      </c>
      <c r="AB81" s="58"/>
      <c r="AC81" s="58"/>
      <c r="AD81" s="58"/>
      <c r="AE81" s="58"/>
      <c r="AF81" s="58"/>
      <c r="AG81" s="58"/>
      <c r="AH81" s="58"/>
      <c r="AI81" s="58"/>
      <c r="AJ81" s="58">
        <f t="shared" si="18"/>
        <v>0</v>
      </c>
      <c r="AK81" s="67">
        <f t="shared" ref="AK81:AK113" si="23">AA81+AJ81</f>
        <v>1145.96</v>
      </c>
      <c r="AL81" s="76"/>
      <c r="AM81" s="30" t="s">
        <v>211</v>
      </c>
      <c r="AN81" s="73" t="str">
        <f>VLOOKUP(B81,'[17]9月月报10.4'!$B$4:$CJ$500,49,0)</f>
        <v>劳务工</v>
      </c>
      <c r="AO81" s="31" t="str">
        <f>VLOOKUP(B81,'[17]9月月报10.4'!$B$4:$CJ$500,51,0)</f>
        <v>湘潭思泉</v>
      </c>
      <c r="AP81" s="32">
        <f>VLOOKUP(B81,'[18]2025.9（定版）10.12'!$B$3:$CK$600,5,0)</f>
        <v>27</v>
      </c>
      <c r="AQ81">
        <f>VLOOKUP(B81,'[18]2025.9（定版）10.12'!$B$3:$CK$600,22,0)</f>
        <v>0</v>
      </c>
      <c r="AR81" s="32" t="e">
        <f>_xlfn.XLOOKUP(A81,[11]汇总!B:B,[11]汇总!B:B)</f>
        <v>#N/A</v>
      </c>
      <c r="AT81" s="30" t="str">
        <f>VLOOKUP(B81,[16]一线员工!$C$3:$CL$700,1,0)</f>
        <v>马凤</v>
      </c>
    </row>
    <row r="82" s="30" customFormat="1" spans="1:46">
      <c r="A82" s="42">
        <f t="shared" si="21"/>
        <v>69</v>
      </c>
      <c r="B82" s="67" t="s">
        <v>194</v>
      </c>
      <c r="C82" s="60" t="s">
        <v>640</v>
      </c>
      <c r="D82" s="84" t="s">
        <v>664</v>
      </c>
      <c r="E82" s="55">
        <v>45726</v>
      </c>
      <c r="F82" s="58"/>
      <c r="G82" s="58"/>
      <c r="H82" s="58"/>
      <c r="I82" s="58"/>
      <c r="J82" s="60">
        <v>4308</v>
      </c>
      <c r="K82" s="60">
        <v>4308</v>
      </c>
      <c r="L82" s="60">
        <v>4308</v>
      </c>
      <c r="M82" s="60">
        <v>4308</v>
      </c>
      <c r="N82" s="58"/>
      <c r="O82" s="64">
        <v>150</v>
      </c>
      <c r="P82" s="64">
        <v>689.3</v>
      </c>
      <c r="Q82" s="58"/>
      <c r="R82" s="58"/>
      <c r="S82" s="60">
        <v>30.16</v>
      </c>
      <c r="T82" s="58"/>
      <c r="U82" s="60">
        <v>374.8</v>
      </c>
      <c r="V82" s="58"/>
      <c r="W82" s="60">
        <v>51.7</v>
      </c>
      <c r="X82" s="67"/>
      <c r="Y82" s="58"/>
      <c r="Z82" s="58"/>
      <c r="AA82" s="60">
        <f t="shared" si="22"/>
        <v>1145.96</v>
      </c>
      <c r="AB82" s="58"/>
      <c r="AC82" s="58"/>
      <c r="AD82" s="58"/>
      <c r="AE82" s="58"/>
      <c r="AF82" s="58"/>
      <c r="AG82" s="58"/>
      <c r="AH82" s="58"/>
      <c r="AI82" s="58"/>
      <c r="AJ82" s="58">
        <f t="shared" si="18"/>
        <v>0</v>
      </c>
      <c r="AK82" s="67">
        <f t="shared" si="23"/>
        <v>1145.96</v>
      </c>
      <c r="AL82" s="76"/>
      <c r="AM82" s="30" t="s">
        <v>211</v>
      </c>
      <c r="AN82" s="73" t="str">
        <f>VLOOKUP(B82,'[17]9月月报10.4'!$B$4:$CJ$500,49,0)</f>
        <v>劳务工</v>
      </c>
      <c r="AO82" s="31" t="str">
        <f>VLOOKUP(B82,'[17]9月月报10.4'!$B$4:$CJ$500,51,0)</f>
        <v>湘潭思泉</v>
      </c>
      <c r="AP82" s="32">
        <f>VLOOKUP(B82,'[18]2025.9（定版）10.12'!$B$3:$CK$600,5,0)</f>
        <v>28.25</v>
      </c>
      <c r="AQ82">
        <f>VLOOKUP(B82,'[18]2025.9（定版）10.12'!$B$3:$CK$600,22,0)</f>
        <v>0</v>
      </c>
      <c r="AR82" s="32" t="e">
        <f>_xlfn.XLOOKUP(A82,[11]汇总!B:B,[11]汇总!B:B)</f>
        <v>#N/A</v>
      </c>
      <c r="AT82" s="30" t="str">
        <f>VLOOKUP(B82,[16]一线员工!$C$3:$CL$700,1,0)</f>
        <v>瞿芬</v>
      </c>
    </row>
    <row r="83" s="30" customFormat="1" spans="1:46">
      <c r="A83" s="42">
        <f t="shared" si="21"/>
        <v>70</v>
      </c>
      <c r="B83" s="67" t="s">
        <v>195</v>
      </c>
      <c r="C83" s="60" t="s">
        <v>640</v>
      </c>
      <c r="D83" s="85" t="s">
        <v>665</v>
      </c>
      <c r="E83" s="55">
        <v>45726</v>
      </c>
      <c r="F83" s="58"/>
      <c r="G83" s="58"/>
      <c r="H83" s="58"/>
      <c r="I83" s="58"/>
      <c r="J83" s="60">
        <v>4308</v>
      </c>
      <c r="K83" s="60">
        <v>4308</v>
      </c>
      <c r="L83" s="60">
        <v>4308</v>
      </c>
      <c r="M83" s="60">
        <v>4308</v>
      </c>
      <c r="N83" s="58"/>
      <c r="O83" s="64">
        <v>150</v>
      </c>
      <c r="P83" s="64">
        <v>689.3</v>
      </c>
      <c r="Q83" s="58"/>
      <c r="R83" s="58"/>
      <c r="S83" s="60">
        <v>30.16</v>
      </c>
      <c r="T83" s="58"/>
      <c r="U83" s="60">
        <v>374.8</v>
      </c>
      <c r="V83" s="58"/>
      <c r="W83" s="60">
        <v>51.7</v>
      </c>
      <c r="X83" s="67"/>
      <c r="Y83" s="58"/>
      <c r="Z83" s="58"/>
      <c r="AA83" s="60">
        <f t="shared" si="22"/>
        <v>1145.96</v>
      </c>
      <c r="AB83" s="58"/>
      <c r="AC83" s="58"/>
      <c r="AD83" s="58"/>
      <c r="AE83" s="58"/>
      <c r="AF83" s="58"/>
      <c r="AG83" s="58"/>
      <c r="AH83" s="58"/>
      <c r="AI83" s="58"/>
      <c r="AJ83" s="58">
        <f t="shared" si="18"/>
        <v>0</v>
      </c>
      <c r="AK83" s="67">
        <f t="shared" si="23"/>
        <v>1145.96</v>
      </c>
      <c r="AL83" s="76"/>
      <c r="AM83" s="30" t="s">
        <v>211</v>
      </c>
      <c r="AN83" s="73" t="str">
        <f>VLOOKUP(B83,'[17]9月月报10.4'!$B$4:$CJ$500,49,0)</f>
        <v>劳务工</v>
      </c>
      <c r="AO83" s="31" t="str">
        <f>VLOOKUP(B83,'[17]9月月报10.4'!$B$4:$CJ$500,51,0)</f>
        <v>湘潭思泉</v>
      </c>
      <c r="AP83" s="32">
        <f>VLOOKUP(B83,'[18]2025.9（定版）10.12'!$B$3:$CK$600,5,0)</f>
        <v>28.25</v>
      </c>
      <c r="AQ83">
        <f>VLOOKUP(B83,'[18]2025.9（定版）10.12'!$B$3:$CK$600,22,0)</f>
        <v>0</v>
      </c>
      <c r="AR83" s="32" t="e">
        <f>_xlfn.XLOOKUP(A83,[11]汇总!B:B,[11]汇总!B:B)</f>
        <v>#N/A</v>
      </c>
      <c r="AT83" s="30" t="str">
        <f>VLOOKUP(B83,[16]一线员工!$C$3:$CL$700,1,0)</f>
        <v>瞿欢</v>
      </c>
    </row>
    <row r="84" s="30" customFormat="1" spans="1:46">
      <c r="A84" s="42">
        <f t="shared" si="21"/>
        <v>71</v>
      </c>
      <c r="B84" s="67" t="s">
        <v>196</v>
      </c>
      <c r="C84" s="60" t="s">
        <v>639</v>
      </c>
      <c r="D84" s="84" t="s">
        <v>666</v>
      </c>
      <c r="E84" s="55">
        <v>45726</v>
      </c>
      <c r="F84" s="58"/>
      <c r="G84" s="58"/>
      <c r="H84" s="58"/>
      <c r="I84" s="58"/>
      <c r="J84" s="60">
        <v>4308</v>
      </c>
      <c r="K84" s="60">
        <v>4308</v>
      </c>
      <c r="L84" s="60">
        <v>4308</v>
      </c>
      <c r="M84" s="60">
        <v>4308</v>
      </c>
      <c r="N84" s="58"/>
      <c r="O84" s="64">
        <v>150</v>
      </c>
      <c r="P84" s="64">
        <v>689.3</v>
      </c>
      <c r="Q84" s="58"/>
      <c r="R84" s="58"/>
      <c r="S84" s="60">
        <v>30.16</v>
      </c>
      <c r="T84" s="58"/>
      <c r="U84" s="60">
        <v>374.8</v>
      </c>
      <c r="V84" s="58"/>
      <c r="W84" s="60">
        <v>51.7</v>
      </c>
      <c r="X84" s="67"/>
      <c r="Y84" s="58"/>
      <c r="Z84" s="58"/>
      <c r="AA84" s="60">
        <f t="shared" si="22"/>
        <v>1145.96</v>
      </c>
      <c r="AB84" s="58"/>
      <c r="AC84" s="58"/>
      <c r="AD84" s="58"/>
      <c r="AE84" s="58"/>
      <c r="AF84" s="58"/>
      <c r="AG84" s="58"/>
      <c r="AH84" s="58"/>
      <c r="AI84" s="58"/>
      <c r="AJ84" s="58">
        <f t="shared" si="18"/>
        <v>0</v>
      </c>
      <c r="AK84" s="67">
        <f t="shared" si="23"/>
        <v>1145.96</v>
      </c>
      <c r="AL84" s="76"/>
      <c r="AM84" s="30" t="s">
        <v>211</v>
      </c>
      <c r="AN84" s="73" t="str">
        <f>VLOOKUP(B84,'[17]9月月报10.4'!$B$4:$CJ$500,49,0)</f>
        <v>劳务工</v>
      </c>
      <c r="AO84" s="31" t="str">
        <f>VLOOKUP(B84,'[17]9月月报10.4'!$B$4:$CJ$500,51,0)</f>
        <v>湘潭思泉</v>
      </c>
      <c r="AP84" s="32">
        <f>VLOOKUP(B84,'[18]2025.9（定版）10.12'!$B$3:$CK$600,5,0)</f>
        <v>29</v>
      </c>
      <c r="AQ84">
        <f>VLOOKUP(B84,'[18]2025.9（定版）10.12'!$B$3:$CK$600,22,0)</f>
        <v>0</v>
      </c>
      <c r="AR84" s="32" t="e">
        <f>_xlfn.XLOOKUP(A84,[11]汇总!B:B,[11]汇总!B:B)</f>
        <v>#N/A</v>
      </c>
      <c r="AT84" s="30" t="str">
        <f>VLOOKUP(B84,[16]一线员工!$C$3:$CL$700,1,0)</f>
        <v>彭智勇</v>
      </c>
    </row>
    <row r="85" s="30" customFormat="1" spans="1:46">
      <c r="A85" s="42">
        <f t="shared" si="21"/>
        <v>72</v>
      </c>
      <c r="B85" s="67" t="s">
        <v>219</v>
      </c>
      <c r="C85" s="60" t="s">
        <v>639</v>
      </c>
      <c r="D85" s="86" t="s">
        <v>667</v>
      </c>
      <c r="E85" s="55">
        <v>45801</v>
      </c>
      <c r="F85" s="58"/>
      <c r="G85" s="58"/>
      <c r="H85" s="58"/>
      <c r="I85" s="58"/>
      <c r="J85" s="60">
        <v>4308</v>
      </c>
      <c r="K85" s="60">
        <v>4308</v>
      </c>
      <c r="L85" s="60">
        <v>4308</v>
      </c>
      <c r="M85" s="60">
        <v>4308</v>
      </c>
      <c r="N85" s="58"/>
      <c r="O85" s="64">
        <v>150</v>
      </c>
      <c r="P85" s="64">
        <v>689.3</v>
      </c>
      <c r="Q85" s="58"/>
      <c r="R85" s="58"/>
      <c r="S85" s="60">
        <v>30.16</v>
      </c>
      <c r="T85" s="58"/>
      <c r="U85" s="60">
        <v>374.8</v>
      </c>
      <c r="V85" s="58"/>
      <c r="W85" s="60">
        <v>51.7</v>
      </c>
      <c r="X85" s="67"/>
      <c r="Y85" s="58"/>
      <c r="Z85" s="58"/>
      <c r="AA85" s="60">
        <f t="shared" si="22"/>
        <v>1145.96</v>
      </c>
      <c r="AB85" s="58"/>
      <c r="AC85" s="58"/>
      <c r="AD85" s="58"/>
      <c r="AE85" s="58"/>
      <c r="AF85" s="58"/>
      <c r="AG85" s="58"/>
      <c r="AH85" s="58"/>
      <c r="AI85" s="58"/>
      <c r="AJ85" s="58">
        <f t="shared" si="18"/>
        <v>0</v>
      </c>
      <c r="AK85" s="67">
        <f t="shared" si="23"/>
        <v>1145.96</v>
      </c>
      <c r="AL85" s="76"/>
      <c r="AM85" s="30" t="s">
        <v>211</v>
      </c>
      <c r="AN85" s="73" t="str">
        <f>VLOOKUP(B85,'[17]9月月报10.4'!$B$4:$CJ$500,49,0)</f>
        <v>劳务工</v>
      </c>
      <c r="AO85" s="31" t="str">
        <f>VLOOKUP(B85,'[17]9月月报10.4'!$B$4:$CJ$500,51,0)</f>
        <v>湘潭思泉</v>
      </c>
      <c r="AP85" s="32">
        <f>VLOOKUP(B85,'[18]2025.9（定版）10.12'!$B$3:$CK$600,5,0)</f>
        <v>29</v>
      </c>
      <c r="AQ85">
        <f>VLOOKUP(B85,'[18]2025.9（定版）10.12'!$B$3:$CK$600,22,0)</f>
        <v>0</v>
      </c>
      <c r="AR85" s="32" t="e">
        <f>_xlfn.XLOOKUP(A85,[11]汇总!B:B,[11]汇总!B:B)</f>
        <v>#N/A</v>
      </c>
      <c r="AT85" s="30" t="str">
        <f>VLOOKUP(B85,[16]一线员工!$C$3:$CL$700,1,0)</f>
        <v>肖军奇</v>
      </c>
    </row>
    <row r="86" s="30" customFormat="1" spans="1:46">
      <c r="A86" s="42">
        <f t="shared" si="21"/>
        <v>73</v>
      </c>
      <c r="B86" s="67" t="s">
        <v>229</v>
      </c>
      <c r="C86" s="60" t="s">
        <v>639</v>
      </c>
      <c r="D86" s="86" t="s">
        <v>668</v>
      </c>
      <c r="E86" s="55">
        <v>45805</v>
      </c>
      <c r="F86" s="58"/>
      <c r="G86" s="58"/>
      <c r="H86" s="58"/>
      <c r="I86" s="58"/>
      <c r="J86" s="60">
        <v>4308</v>
      </c>
      <c r="K86" s="60">
        <v>4308</v>
      </c>
      <c r="L86" s="60">
        <v>4308</v>
      </c>
      <c r="M86" s="60">
        <v>4308</v>
      </c>
      <c r="N86" s="58"/>
      <c r="O86" s="64">
        <v>150</v>
      </c>
      <c r="P86" s="64">
        <v>689.3</v>
      </c>
      <c r="Q86" s="58"/>
      <c r="R86" s="58"/>
      <c r="S86" s="60">
        <v>30.16</v>
      </c>
      <c r="T86" s="58"/>
      <c r="U86" s="60">
        <v>374.8</v>
      </c>
      <c r="V86" s="58"/>
      <c r="W86" s="60">
        <v>51.7</v>
      </c>
      <c r="X86" s="67"/>
      <c r="Y86" s="58"/>
      <c r="Z86" s="58"/>
      <c r="AA86" s="60">
        <f t="shared" si="22"/>
        <v>1145.96</v>
      </c>
      <c r="AB86" s="58"/>
      <c r="AC86" s="58"/>
      <c r="AD86" s="58"/>
      <c r="AE86" s="58"/>
      <c r="AF86" s="58"/>
      <c r="AG86" s="58"/>
      <c r="AH86" s="58"/>
      <c r="AI86" s="58"/>
      <c r="AJ86" s="58">
        <f t="shared" si="18"/>
        <v>0</v>
      </c>
      <c r="AK86" s="67">
        <f t="shared" si="23"/>
        <v>1145.96</v>
      </c>
      <c r="AL86" s="76"/>
      <c r="AM86" s="30" t="s">
        <v>211</v>
      </c>
      <c r="AN86" s="73" t="str">
        <f>VLOOKUP(B86,'[17]9月月报10.4'!$B$4:$CJ$500,49,0)</f>
        <v>劳务工</v>
      </c>
      <c r="AO86" s="31" t="str">
        <f>VLOOKUP(B86,'[17]9月月报10.4'!$B$4:$CJ$500,51,0)</f>
        <v>湘潭思泉</v>
      </c>
      <c r="AP86" s="32">
        <f>VLOOKUP(B86,'[18]2025.9（定版）10.12'!$B$3:$CK$600,5,0)</f>
        <v>28</v>
      </c>
      <c r="AQ86">
        <f>VLOOKUP(B86,'[18]2025.9（定版）10.12'!$B$3:$CK$600,22,0)</f>
        <v>0</v>
      </c>
      <c r="AR86" s="32" t="e">
        <f>_xlfn.XLOOKUP(A86,[11]汇总!B:B,[11]汇总!B:B)</f>
        <v>#N/A</v>
      </c>
      <c r="AT86" s="30" t="str">
        <f>VLOOKUP(B86,[16]一线员工!$C$3:$CL$700,1,0)</f>
        <v>刘爱国</v>
      </c>
    </row>
    <row r="87" s="30" customFormat="1" spans="1:46">
      <c r="A87" s="42">
        <f t="shared" si="21"/>
        <v>74</v>
      </c>
      <c r="B87" s="67" t="s">
        <v>242</v>
      </c>
      <c r="C87" s="60" t="s">
        <v>639</v>
      </c>
      <c r="D87" s="86" t="s">
        <v>669</v>
      </c>
      <c r="E87" s="55">
        <v>45813</v>
      </c>
      <c r="F87" s="58"/>
      <c r="G87" s="58"/>
      <c r="H87" s="58"/>
      <c r="I87" s="58"/>
      <c r="J87" s="60">
        <v>4308</v>
      </c>
      <c r="K87" s="60">
        <v>4308</v>
      </c>
      <c r="L87" s="60">
        <v>4308</v>
      </c>
      <c r="M87" s="60">
        <v>4308</v>
      </c>
      <c r="N87" s="58"/>
      <c r="O87" s="64">
        <v>150</v>
      </c>
      <c r="P87" s="64">
        <v>689.3</v>
      </c>
      <c r="Q87" s="58"/>
      <c r="R87" s="58"/>
      <c r="S87" s="60">
        <v>30.16</v>
      </c>
      <c r="T87" s="58"/>
      <c r="U87" s="60">
        <v>374.8</v>
      </c>
      <c r="V87" s="58"/>
      <c r="W87" s="60">
        <v>51.7</v>
      </c>
      <c r="X87" s="67"/>
      <c r="Y87" s="58"/>
      <c r="Z87" s="58"/>
      <c r="AA87" s="60">
        <f t="shared" si="22"/>
        <v>1145.96</v>
      </c>
      <c r="AB87" s="58"/>
      <c r="AC87" s="58"/>
      <c r="AD87" s="58"/>
      <c r="AE87" s="58"/>
      <c r="AF87" s="58"/>
      <c r="AG87" s="58"/>
      <c r="AH87" s="58"/>
      <c r="AI87" s="58"/>
      <c r="AJ87" s="58">
        <f t="shared" si="18"/>
        <v>0</v>
      </c>
      <c r="AK87" s="67">
        <f t="shared" si="23"/>
        <v>1145.96</v>
      </c>
      <c r="AL87" s="76"/>
      <c r="AM87" s="30" t="s">
        <v>211</v>
      </c>
      <c r="AN87" s="73" t="str">
        <f>VLOOKUP(B87,'[17]9月月报10.4'!$B$4:$CJ$500,49,0)</f>
        <v>劳务工</v>
      </c>
      <c r="AO87" s="31" t="str">
        <f>VLOOKUP(B87,'[17]9月月报10.4'!$B$4:$CJ$500,51,0)</f>
        <v>湘潭思泉</v>
      </c>
      <c r="AP87" s="32">
        <f>VLOOKUP(B87,'[18]2025.9（定版）10.12'!$B$3:$CK$600,5,0)</f>
        <v>28</v>
      </c>
      <c r="AQ87">
        <f>VLOOKUP(B87,'[18]2025.9（定版）10.12'!$B$3:$CK$600,22,0)</f>
        <v>0</v>
      </c>
      <c r="AR87" s="32" t="e">
        <f>_xlfn.XLOOKUP(A87,[11]汇总!B:B,[11]汇总!B:B)</f>
        <v>#N/A</v>
      </c>
      <c r="AT87" s="30" t="str">
        <f>VLOOKUP(B87,[16]一线员工!$C$3:$CL$700,1,0)</f>
        <v>蔡建兵</v>
      </c>
    </row>
    <row r="88" s="30" customFormat="1" spans="1:46">
      <c r="A88" s="42">
        <f t="shared" si="21"/>
        <v>75</v>
      </c>
      <c r="B88" s="67" t="s">
        <v>244</v>
      </c>
      <c r="C88" s="60" t="s">
        <v>639</v>
      </c>
      <c r="D88" s="84" t="s">
        <v>670</v>
      </c>
      <c r="E88" s="55">
        <v>45814</v>
      </c>
      <c r="F88" s="58"/>
      <c r="G88" s="58"/>
      <c r="H88" s="58"/>
      <c r="I88" s="58"/>
      <c r="J88" s="60">
        <v>4308</v>
      </c>
      <c r="K88" s="60">
        <v>4308</v>
      </c>
      <c r="L88" s="60">
        <v>4308</v>
      </c>
      <c r="M88" s="60">
        <v>4308</v>
      </c>
      <c r="N88" s="58"/>
      <c r="O88" s="64">
        <v>150</v>
      </c>
      <c r="P88" s="64">
        <v>689.3</v>
      </c>
      <c r="Q88" s="58"/>
      <c r="R88" s="58"/>
      <c r="S88" s="60">
        <v>30.16</v>
      </c>
      <c r="T88" s="58"/>
      <c r="U88" s="60">
        <v>374.8</v>
      </c>
      <c r="V88" s="58"/>
      <c r="W88" s="60">
        <v>51.7</v>
      </c>
      <c r="X88" s="67"/>
      <c r="Y88" s="58"/>
      <c r="Z88" s="58"/>
      <c r="AA88" s="60">
        <f t="shared" si="22"/>
        <v>1145.96</v>
      </c>
      <c r="AB88" s="58"/>
      <c r="AC88" s="58"/>
      <c r="AD88" s="58"/>
      <c r="AE88" s="58"/>
      <c r="AF88" s="58"/>
      <c r="AG88" s="58"/>
      <c r="AH88" s="58"/>
      <c r="AI88" s="58"/>
      <c r="AJ88" s="58">
        <f t="shared" si="18"/>
        <v>0</v>
      </c>
      <c r="AK88" s="67">
        <f t="shared" si="23"/>
        <v>1145.96</v>
      </c>
      <c r="AL88" s="76"/>
      <c r="AM88" s="30" t="s">
        <v>211</v>
      </c>
      <c r="AN88" s="73" t="str">
        <f>VLOOKUP(B88,'[17]9月月报10.4'!$B$4:$CJ$500,49,0)</f>
        <v>劳务工</v>
      </c>
      <c r="AO88" s="31" t="str">
        <f>VLOOKUP(B88,'[17]9月月报10.4'!$B$4:$CJ$500,51,0)</f>
        <v>湘潭思泉</v>
      </c>
      <c r="AP88" s="32">
        <f>VLOOKUP(B88,'[18]2025.9（定版）10.12'!$B$3:$CK$600,5,0)</f>
        <v>28</v>
      </c>
      <c r="AQ88">
        <f>VLOOKUP(B88,'[18]2025.9（定版）10.12'!$B$3:$CK$600,22,0)</f>
        <v>0</v>
      </c>
      <c r="AR88" s="32" t="e">
        <f>_xlfn.XLOOKUP(A88,[11]汇总!B:B,[11]汇总!B:B)</f>
        <v>#N/A</v>
      </c>
      <c r="AT88" s="30" t="str">
        <f>VLOOKUP(B88,[16]一线员工!$C$3:$CL$700,1,0)</f>
        <v>李先文</v>
      </c>
    </row>
    <row r="89" s="30" customFormat="1" spans="1:46">
      <c r="A89" s="42">
        <f t="shared" si="21"/>
        <v>76</v>
      </c>
      <c r="B89" s="67" t="s">
        <v>251</v>
      </c>
      <c r="C89" s="60" t="s">
        <v>639</v>
      </c>
      <c r="D89" s="86" t="s">
        <v>671</v>
      </c>
      <c r="E89" s="55">
        <v>45817</v>
      </c>
      <c r="F89" s="58"/>
      <c r="G89" s="58"/>
      <c r="H89" s="58"/>
      <c r="I89" s="58"/>
      <c r="J89" s="60">
        <v>4308</v>
      </c>
      <c r="K89" s="60">
        <v>4308</v>
      </c>
      <c r="L89" s="60">
        <v>4308</v>
      </c>
      <c r="M89" s="60">
        <v>4308</v>
      </c>
      <c r="N89" s="58"/>
      <c r="O89" s="64">
        <v>150</v>
      </c>
      <c r="P89" s="64">
        <v>689.3</v>
      </c>
      <c r="Q89" s="58"/>
      <c r="R89" s="58"/>
      <c r="S89" s="60">
        <v>30.16</v>
      </c>
      <c r="T89" s="58"/>
      <c r="U89" s="60">
        <v>374.8</v>
      </c>
      <c r="V89" s="58"/>
      <c r="W89" s="60">
        <v>51.7</v>
      </c>
      <c r="X89" s="67"/>
      <c r="Y89" s="58"/>
      <c r="Z89" s="58"/>
      <c r="AA89" s="60">
        <f t="shared" si="22"/>
        <v>1145.96</v>
      </c>
      <c r="AB89" s="58"/>
      <c r="AC89" s="58"/>
      <c r="AD89" s="58"/>
      <c r="AE89" s="58"/>
      <c r="AF89" s="58"/>
      <c r="AG89" s="58"/>
      <c r="AH89" s="58"/>
      <c r="AI89" s="58"/>
      <c r="AJ89" s="58">
        <f t="shared" si="18"/>
        <v>0</v>
      </c>
      <c r="AK89" s="67">
        <f t="shared" si="23"/>
        <v>1145.96</v>
      </c>
      <c r="AL89" s="76"/>
      <c r="AM89" s="30" t="s">
        <v>211</v>
      </c>
      <c r="AN89" s="73" t="str">
        <f>VLOOKUP(B89,'[17]9月月报10.4'!$B$4:$CJ$500,49,0)</f>
        <v>劳务工</v>
      </c>
      <c r="AO89" s="31" t="str">
        <f>VLOOKUP(B89,'[17]9月月报10.4'!$B$4:$CJ$500,51,0)</f>
        <v>湘潭思泉</v>
      </c>
      <c r="AP89" s="32">
        <f>VLOOKUP(B89,'[18]2025.9（定版）10.12'!$B$3:$CK$600,5,0)</f>
        <v>30</v>
      </c>
      <c r="AQ89">
        <f>VLOOKUP(B89,'[18]2025.9（定版）10.12'!$B$3:$CK$600,22,0)</f>
        <v>0</v>
      </c>
      <c r="AR89" s="32" t="e">
        <f>_xlfn.XLOOKUP(A89,[11]汇总!B:B,[11]汇总!B:B)</f>
        <v>#N/A</v>
      </c>
      <c r="AT89" s="30" t="str">
        <f>VLOOKUP(B89,[16]一线员工!$C$3:$CL$700,1,0)</f>
        <v>张波滔</v>
      </c>
    </row>
    <row r="90" s="30" customFormat="1" spans="1:46">
      <c r="A90" s="42">
        <f t="shared" si="21"/>
        <v>77</v>
      </c>
      <c r="B90" s="67" t="s">
        <v>248</v>
      </c>
      <c r="C90" s="60" t="s">
        <v>639</v>
      </c>
      <c r="D90" s="84" t="s">
        <v>672</v>
      </c>
      <c r="E90" s="55">
        <v>45825</v>
      </c>
      <c r="F90" s="58"/>
      <c r="G90" s="58"/>
      <c r="H90" s="58"/>
      <c r="I90" s="58"/>
      <c r="J90" s="60">
        <v>4308</v>
      </c>
      <c r="K90" s="60">
        <v>4308</v>
      </c>
      <c r="L90" s="60">
        <v>4308</v>
      </c>
      <c r="M90" s="60">
        <v>4308</v>
      </c>
      <c r="N90" s="58"/>
      <c r="O90" s="64">
        <v>150</v>
      </c>
      <c r="P90" s="64">
        <v>689.3</v>
      </c>
      <c r="Q90" s="58"/>
      <c r="R90" s="58"/>
      <c r="S90" s="60">
        <v>30.16</v>
      </c>
      <c r="T90" s="58"/>
      <c r="U90" s="60">
        <v>374.8</v>
      </c>
      <c r="V90" s="58"/>
      <c r="W90" s="60">
        <v>51.7</v>
      </c>
      <c r="X90" s="67"/>
      <c r="Y90" s="58"/>
      <c r="Z90" s="58"/>
      <c r="AA90" s="60">
        <f t="shared" si="22"/>
        <v>1145.96</v>
      </c>
      <c r="AB90" s="58"/>
      <c r="AC90" s="58"/>
      <c r="AD90" s="58"/>
      <c r="AE90" s="58"/>
      <c r="AF90" s="58"/>
      <c r="AG90" s="58"/>
      <c r="AH90" s="58"/>
      <c r="AI90" s="58"/>
      <c r="AJ90" s="58">
        <f t="shared" si="18"/>
        <v>0</v>
      </c>
      <c r="AK90" s="67">
        <f t="shared" si="23"/>
        <v>1145.96</v>
      </c>
      <c r="AL90" s="76"/>
      <c r="AM90" s="30" t="s">
        <v>211</v>
      </c>
      <c r="AN90" s="73" t="str">
        <f>VLOOKUP(B90,'[17]9月月报10.4'!$B$4:$CJ$500,49,0)</f>
        <v>劳务工</v>
      </c>
      <c r="AO90" s="31" t="str">
        <f>VLOOKUP(B90,'[17]9月月报10.4'!$B$4:$CJ$500,51,0)</f>
        <v>湘潭思泉</v>
      </c>
      <c r="AP90" s="32">
        <f>VLOOKUP(B90,'[18]2025.9（定版）10.12'!$B$3:$CK$600,5,0)</f>
        <v>29</v>
      </c>
      <c r="AQ90">
        <f>VLOOKUP(B90,'[18]2025.9（定版）10.12'!$B$3:$CK$600,22,0)</f>
        <v>0</v>
      </c>
      <c r="AR90" s="32" t="e">
        <f>_xlfn.XLOOKUP(A90,[11]汇总!B:B,[11]汇总!B:B)</f>
        <v>#N/A</v>
      </c>
      <c r="AT90" s="30" t="str">
        <f>VLOOKUP(B90,[16]一线员工!$C$3:$CL$700,1,0)</f>
        <v>王攀</v>
      </c>
    </row>
    <row r="91" s="30" customFormat="1" spans="1:46">
      <c r="A91" s="42">
        <f t="shared" si="21"/>
        <v>78</v>
      </c>
      <c r="B91" s="84" t="s">
        <v>203</v>
      </c>
      <c r="C91" s="60" t="s">
        <v>639</v>
      </c>
      <c r="D91" s="84" t="s">
        <v>673</v>
      </c>
      <c r="E91" s="55">
        <v>45770</v>
      </c>
      <c r="F91" s="58"/>
      <c r="G91" s="58"/>
      <c r="H91" s="58"/>
      <c r="I91" s="58"/>
      <c r="J91" s="60">
        <v>4308</v>
      </c>
      <c r="K91" s="60">
        <v>4308</v>
      </c>
      <c r="L91" s="60">
        <v>4308</v>
      </c>
      <c r="M91" s="60">
        <v>4308</v>
      </c>
      <c r="N91" s="58"/>
      <c r="O91" s="64">
        <v>150</v>
      </c>
      <c r="P91" s="64">
        <v>689.3</v>
      </c>
      <c r="Q91" s="58"/>
      <c r="R91" s="58"/>
      <c r="S91" s="60">
        <v>30.16</v>
      </c>
      <c r="T91" s="58"/>
      <c r="U91" s="60">
        <v>374.8</v>
      </c>
      <c r="V91" s="58"/>
      <c r="W91" s="60">
        <v>51.7</v>
      </c>
      <c r="X91" s="67"/>
      <c r="Y91" s="58"/>
      <c r="Z91" s="58"/>
      <c r="AA91" s="60">
        <f t="shared" si="22"/>
        <v>1145.96</v>
      </c>
      <c r="AB91" s="58"/>
      <c r="AC91" s="58"/>
      <c r="AD91" s="58"/>
      <c r="AE91" s="58"/>
      <c r="AF91" s="58"/>
      <c r="AG91" s="58"/>
      <c r="AH91" s="58"/>
      <c r="AI91" s="58"/>
      <c r="AJ91" s="58">
        <f t="shared" si="18"/>
        <v>0</v>
      </c>
      <c r="AK91" s="67">
        <f t="shared" si="23"/>
        <v>1145.96</v>
      </c>
      <c r="AL91" s="76"/>
      <c r="AM91" s="30" t="s">
        <v>211</v>
      </c>
      <c r="AN91" s="73" t="str">
        <f>VLOOKUP(B91,'[15]7月月报8.8'!$B$4:$CL$700,49,0)</f>
        <v>劳务工</v>
      </c>
      <c r="AO91" s="31" t="str">
        <f>VLOOKUP(B91,'[12]8月月报9.1'!$B$4:$CG$599,51,0)</f>
        <v>湘潭思泉</v>
      </c>
      <c r="AP91" s="32">
        <f>VLOOKUP(B91,'[18]2025.9（定版）10.12'!$B$3:$CK$600,5,0)</f>
        <v>28</v>
      </c>
      <c r="AQ91" t="str">
        <f>VLOOKUP(B91,'[18]2025.9（定版）10.12'!$B$3:$CK$600,22,0)</f>
        <v>2025/9/30离职</v>
      </c>
      <c r="AR91" s="32" t="e">
        <f>_xlfn.XLOOKUP(A91,[11]汇总!B:B,[11]汇总!B:B)</f>
        <v>#N/A</v>
      </c>
      <c r="AT91" s="30" t="str">
        <f>VLOOKUP(B91,[16]一线员工!$C$3:$CL$700,1,0)</f>
        <v>卫伟伟</v>
      </c>
    </row>
    <row r="92" s="30" customFormat="1" spans="1:44">
      <c r="A92" s="42">
        <f t="shared" si="21"/>
        <v>79</v>
      </c>
      <c r="B92" s="87" t="s">
        <v>289</v>
      </c>
      <c r="C92" s="60" t="s">
        <v>639</v>
      </c>
      <c r="D92" s="479" t="s">
        <v>674</v>
      </c>
      <c r="E92" s="55">
        <v>45898</v>
      </c>
      <c r="F92" s="58"/>
      <c r="G92" s="58"/>
      <c r="H92" s="58"/>
      <c r="I92" s="58"/>
      <c r="J92" s="60">
        <v>4308</v>
      </c>
      <c r="K92" s="60">
        <v>4308</v>
      </c>
      <c r="L92" s="60">
        <v>4308</v>
      </c>
      <c r="M92" s="60">
        <v>4308</v>
      </c>
      <c r="N92" s="58"/>
      <c r="O92" s="64">
        <v>150</v>
      </c>
      <c r="P92" s="64">
        <v>689.3</v>
      </c>
      <c r="Q92" s="58"/>
      <c r="R92" s="58"/>
      <c r="S92" s="58">
        <v>30.16</v>
      </c>
      <c r="T92" s="58"/>
      <c r="U92" s="58">
        <v>374.8</v>
      </c>
      <c r="V92" s="58"/>
      <c r="W92" s="60">
        <v>51.7</v>
      </c>
      <c r="X92" s="67"/>
      <c r="Y92" s="58"/>
      <c r="Z92" s="58"/>
      <c r="AA92" s="60">
        <f t="shared" si="22"/>
        <v>1145.96</v>
      </c>
      <c r="AB92" s="58"/>
      <c r="AC92" s="58"/>
      <c r="AD92" s="58"/>
      <c r="AE92" s="58"/>
      <c r="AF92" s="58"/>
      <c r="AG92" s="58"/>
      <c r="AH92" s="58"/>
      <c r="AI92" s="58"/>
      <c r="AJ92" s="58">
        <f t="shared" si="18"/>
        <v>0</v>
      </c>
      <c r="AK92" s="67">
        <f t="shared" si="23"/>
        <v>1145.96</v>
      </c>
      <c r="AL92" s="76"/>
      <c r="AM92" s="30" t="s">
        <v>211</v>
      </c>
      <c r="AN92" s="73" t="str">
        <f>VLOOKUP(B92,'[17]9月月报10.4'!$B$4:$CJ$500,49,0)</f>
        <v>劳务工</v>
      </c>
      <c r="AO92" s="31" t="str">
        <f>VLOOKUP(B92,'[17]9月月报10.4'!$B$4:$CJ$500,51,0)</f>
        <v>湘潭思泉</v>
      </c>
      <c r="AP92" s="32">
        <f>VLOOKUP(B92,'[18]2025.9（定版）10.12'!$B$3:$CK$600,5,0)</f>
        <v>29</v>
      </c>
      <c r="AQ92">
        <f>VLOOKUP(B92,'[18]2025.9（定版）10.12'!$B$3:$CK$600,22,0)</f>
        <v>0</v>
      </c>
      <c r="AR92" s="32"/>
    </row>
    <row r="93" s="30" customFormat="1" spans="1:44">
      <c r="A93" s="42">
        <f t="shared" si="21"/>
        <v>80</v>
      </c>
      <c r="B93" s="87" t="s">
        <v>180</v>
      </c>
      <c r="C93" s="60" t="s">
        <v>639</v>
      </c>
      <c r="D93" s="479" t="s">
        <v>649</v>
      </c>
      <c r="E93" s="55">
        <v>45900</v>
      </c>
      <c r="F93" s="58"/>
      <c r="G93" s="58"/>
      <c r="H93" s="58"/>
      <c r="I93" s="58"/>
      <c r="J93" s="60">
        <v>4308</v>
      </c>
      <c r="K93" s="60">
        <v>4308</v>
      </c>
      <c r="L93" s="60">
        <v>4308</v>
      </c>
      <c r="M93" s="60">
        <v>4308</v>
      </c>
      <c r="N93" s="58"/>
      <c r="O93" s="64">
        <v>150</v>
      </c>
      <c r="P93" s="64">
        <v>689.3</v>
      </c>
      <c r="Q93" s="58"/>
      <c r="R93" s="58"/>
      <c r="S93" s="58">
        <v>30.16</v>
      </c>
      <c r="T93" s="58"/>
      <c r="U93" s="58">
        <v>374.8</v>
      </c>
      <c r="V93" s="58"/>
      <c r="W93" s="60">
        <v>51.7</v>
      </c>
      <c r="X93" s="67"/>
      <c r="Y93" s="58"/>
      <c r="Z93" s="58"/>
      <c r="AA93" s="60">
        <f t="shared" si="22"/>
        <v>1145.96</v>
      </c>
      <c r="AB93" s="58"/>
      <c r="AC93" s="58"/>
      <c r="AD93" s="58"/>
      <c r="AE93" s="58"/>
      <c r="AF93" s="58"/>
      <c r="AG93" s="58"/>
      <c r="AH93" s="58"/>
      <c r="AI93" s="58"/>
      <c r="AJ93" s="58">
        <f t="shared" si="18"/>
        <v>0</v>
      </c>
      <c r="AK93" s="67">
        <f t="shared" si="23"/>
        <v>1145.96</v>
      </c>
      <c r="AL93" s="76"/>
      <c r="AM93" s="30" t="s">
        <v>211</v>
      </c>
      <c r="AN93" s="73" t="str">
        <f>VLOOKUP(B93,'[17]9月月报10.4'!$B$4:$CJ$500,49,0)</f>
        <v>劳务工</v>
      </c>
      <c r="AO93" s="31" t="str">
        <f>VLOOKUP(B93,'[17]9月月报10.4'!$B$4:$CJ$500,51,0)</f>
        <v>湘潭思泉</v>
      </c>
      <c r="AP93" s="32">
        <f>VLOOKUP(B93,'[18]2025.9（定版）10.12'!$B$3:$CK$600,5,0)</f>
        <v>28.8</v>
      </c>
      <c r="AQ93">
        <f>VLOOKUP(B93,'[18]2025.9（定版）10.12'!$B$3:$CK$600,22,0)</f>
        <v>0</v>
      </c>
      <c r="AR93" s="32"/>
    </row>
    <row r="94" s="30" customFormat="1" spans="1:44">
      <c r="A94" s="42">
        <f t="shared" si="21"/>
        <v>81</v>
      </c>
      <c r="B94" s="87" t="s">
        <v>534</v>
      </c>
      <c r="C94" s="60" t="s">
        <v>639</v>
      </c>
      <c r="D94" s="479" t="s">
        <v>675</v>
      </c>
      <c r="E94" s="55">
        <v>45901</v>
      </c>
      <c r="F94" s="58"/>
      <c r="G94" s="58"/>
      <c r="H94" s="58"/>
      <c r="I94" s="58"/>
      <c r="J94" s="60">
        <v>4308</v>
      </c>
      <c r="K94" s="60">
        <v>4308</v>
      </c>
      <c r="L94" s="60">
        <v>4308</v>
      </c>
      <c r="M94" s="60">
        <v>4308</v>
      </c>
      <c r="N94" s="58"/>
      <c r="O94" s="64">
        <v>150</v>
      </c>
      <c r="P94" s="64">
        <v>689.3</v>
      </c>
      <c r="Q94" s="58"/>
      <c r="R94" s="58"/>
      <c r="S94" s="58">
        <v>30.16</v>
      </c>
      <c r="T94" s="58"/>
      <c r="U94" s="58">
        <v>374.8</v>
      </c>
      <c r="V94" s="58"/>
      <c r="W94" s="60">
        <v>51.7</v>
      </c>
      <c r="X94" s="67"/>
      <c r="Y94" s="58"/>
      <c r="Z94" s="58"/>
      <c r="AA94" s="60">
        <f t="shared" si="22"/>
        <v>1145.96</v>
      </c>
      <c r="AB94" s="58"/>
      <c r="AC94" s="58"/>
      <c r="AD94" s="58"/>
      <c r="AE94" s="58"/>
      <c r="AF94" s="58"/>
      <c r="AG94" s="58"/>
      <c r="AH94" s="58"/>
      <c r="AI94" s="58"/>
      <c r="AJ94" s="58">
        <f t="shared" si="18"/>
        <v>0</v>
      </c>
      <c r="AK94" s="67">
        <f t="shared" si="23"/>
        <v>1145.96</v>
      </c>
      <c r="AL94" s="76"/>
      <c r="AM94" s="30" t="s">
        <v>211</v>
      </c>
      <c r="AN94" s="73" t="str">
        <f>VLOOKUP(B94,'[17]9月月报10.4'!$B$4:$CJ$500,49,0)</f>
        <v>劳务工</v>
      </c>
      <c r="AO94" s="31" t="str">
        <f>VLOOKUP(B94,'[17]9月月报10.4'!$B$4:$CJ$500,51,0)</f>
        <v>湘潭思泉</v>
      </c>
      <c r="AP94" s="32">
        <f>VLOOKUP(B94,'[18]2025.9（定版）10.12'!$B$3:$CK$600,5,0)</f>
        <v>28</v>
      </c>
      <c r="AQ94">
        <f>VLOOKUP(B94,'[18]2025.9（定版）10.12'!$B$3:$CK$600,22,0)</f>
        <v>0</v>
      </c>
      <c r="AR94" s="32"/>
    </row>
    <row r="95" s="30" customFormat="1" spans="1:44">
      <c r="A95" s="42">
        <f t="shared" si="21"/>
        <v>82</v>
      </c>
      <c r="B95" s="87" t="s">
        <v>535</v>
      </c>
      <c r="C95" s="60" t="s">
        <v>639</v>
      </c>
      <c r="D95" s="479" t="s">
        <v>676</v>
      </c>
      <c r="E95" s="55">
        <v>45903</v>
      </c>
      <c r="F95" s="58"/>
      <c r="G95" s="58"/>
      <c r="H95" s="58"/>
      <c r="I95" s="58"/>
      <c r="J95" s="60">
        <v>4308</v>
      </c>
      <c r="K95" s="60">
        <v>4308</v>
      </c>
      <c r="L95" s="60">
        <v>4308</v>
      </c>
      <c r="M95" s="60">
        <v>4308</v>
      </c>
      <c r="N95" s="58"/>
      <c r="O95" s="64">
        <v>150</v>
      </c>
      <c r="P95" s="64">
        <v>689.3</v>
      </c>
      <c r="Q95" s="58"/>
      <c r="R95" s="58"/>
      <c r="S95" s="58">
        <v>30.16</v>
      </c>
      <c r="T95" s="58"/>
      <c r="U95" s="58">
        <v>374.8</v>
      </c>
      <c r="V95" s="58"/>
      <c r="W95" s="60">
        <v>51.7</v>
      </c>
      <c r="X95" s="67"/>
      <c r="Y95" s="58"/>
      <c r="Z95" s="58"/>
      <c r="AA95" s="60">
        <f t="shared" si="22"/>
        <v>1145.96</v>
      </c>
      <c r="AB95" s="58"/>
      <c r="AC95" s="58"/>
      <c r="AD95" s="58"/>
      <c r="AE95" s="58"/>
      <c r="AF95" s="58"/>
      <c r="AG95" s="58"/>
      <c r="AH95" s="58"/>
      <c r="AI95" s="58"/>
      <c r="AJ95" s="58">
        <f t="shared" si="18"/>
        <v>0</v>
      </c>
      <c r="AK95" s="67">
        <f t="shared" si="23"/>
        <v>1145.96</v>
      </c>
      <c r="AL95" s="76"/>
      <c r="AM95" s="30" t="s">
        <v>211</v>
      </c>
      <c r="AN95" s="73" t="str">
        <f>VLOOKUP(B95,'[17]9月月报10.4'!$B$4:$CJ$500,49,0)</f>
        <v>劳务工</v>
      </c>
      <c r="AO95" s="31" t="str">
        <f>VLOOKUP(B95,'[17]9月月报10.4'!$B$4:$CJ$500,51,0)</f>
        <v>湘潭思泉</v>
      </c>
      <c r="AP95" s="32">
        <f>VLOOKUP(B95,'[18]2025.9（定版）10.12'!$B$3:$CK$600,5,0)</f>
        <v>24.5</v>
      </c>
      <c r="AQ95">
        <f>VLOOKUP(B95,'[18]2025.9（定版）10.12'!$B$3:$CK$600,22,0)</f>
        <v>0</v>
      </c>
      <c r="AR95" s="32"/>
    </row>
    <row r="96" s="30" customFormat="1" spans="1:44">
      <c r="A96" s="42">
        <f t="shared" si="21"/>
        <v>83</v>
      </c>
      <c r="B96" s="87" t="s">
        <v>536</v>
      </c>
      <c r="C96" s="60" t="s">
        <v>640</v>
      </c>
      <c r="D96" s="479" t="s">
        <v>677</v>
      </c>
      <c r="E96" s="55">
        <v>45904</v>
      </c>
      <c r="F96" s="58"/>
      <c r="G96" s="58"/>
      <c r="H96" s="58"/>
      <c r="I96" s="58"/>
      <c r="J96" s="60">
        <v>4308</v>
      </c>
      <c r="K96" s="60">
        <v>4308</v>
      </c>
      <c r="L96" s="60">
        <v>4308</v>
      </c>
      <c r="M96" s="60">
        <v>4308</v>
      </c>
      <c r="N96" s="58"/>
      <c r="O96" s="64">
        <v>150</v>
      </c>
      <c r="P96" s="64">
        <v>689.3</v>
      </c>
      <c r="Q96" s="58"/>
      <c r="R96" s="58"/>
      <c r="S96" s="58">
        <v>30.16</v>
      </c>
      <c r="T96" s="58"/>
      <c r="U96" s="58">
        <v>374.8</v>
      </c>
      <c r="V96" s="58"/>
      <c r="W96" s="60">
        <v>51.7</v>
      </c>
      <c r="X96" s="67"/>
      <c r="Y96" s="58"/>
      <c r="Z96" s="58"/>
      <c r="AA96" s="60">
        <f t="shared" si="22"/>
        <v>1145.96</v>
      </c>
      <c r="AB96" s="58"/>
      <c r="AC96" s="58"/>
      <c r="AD96" s="58"/>
      <c r="AE96" s="58"/>
      <c r="AF96" s="58"/>
      <c r="AG96" s="58"/>
      <c r="AH96" s="58"/>
      <c r="AI96" s="58"/>
      <c r="AJ96" s="58">
        <f t="shared" si="18"/>
        <v>0</v>
      </c>
      <c r="AK96" s="67">
        <f t="shared" si="23"/>
        <v>1145.96</v>
      </c>
      <c r="AL96" s="76"/>
      <c r="AM96" s="30" t="s">
        <v>211</v>
      </c>
      <c r="AN96" s="73" t="str">
        <f>VLOOKUP(B96,'[17]9月月报10.4'!$B$4:$CJ$500,49,0)</f>
        <v>劳务工</v>
      </c>
      <c r="AO96" s="31" t="str">
        <f>VLOOKUP(B96,'[17]9月月报10.4'!$B$4:$CJ$500,51,0)</f>
        <v>湘潭思泉</v>
      </c>
      <c r="AP96" s="32">
        <f>VLOOKUP(B96,'[18]2025.9（定版）10.12'!$B$3:$CK$600,5,0)</f>
        <v>26</v>
      </c>
      <c r="AQ96">
        <f>VLOOKUP(B96,'[18]2025.9（定版）10.12'!$B$3:$CK$600,22,0)</f>
        <v>0</v>
      </c>
      <c r="AR96" s="32"/>
    </row>
    <row r="97" s="30" customFormat="1" spans="1:44">
      <c r="A97" s="42">
        <f t="shared" si="21"/>
        <v>84</v>
      </c>
      <c r="B97" s="87" t="s">
        <v>539</v>
      </c>
      <c r="C97" s="60" t="s">
        <v>639</v>
      </c>
      <c r="D97" s="479" t="s">
        <v>678</v>
      </c>
      <c r="E97" s="55">
        <v>45908</v>
      </c>
      <c r="F97" s="58"/>
      <c r="G97" s="58"/>
      <c r="H97" s="58"/>
      <c r="I97" s="58"/>
      <c r="J97" s="60">
        <v>4308</v>
      </c>
      <c r="K97" s="60">
        <v>4308</v>
      </c>
      <c r="L97" s="60">
        <v>4308</v>
      </c>
      <c r="M97" s="60">
        <v>4308</v>
      </c>
      <c r="N97" s="58"/>
      <c r="O97" s="64">
        <v>150</v>
      </c>
      <c r="P97" s="64">
        <v>689.3</v>
      </c>
      <c r="Q97" s="58"/>
      <c r="R97" s="58"/>
      <c r="S97" s="58">
        <v>30.16</v>
      </c>
      <c r="T97" s="58"/>
      <c r="U97" s="58">
        <v>374.8</v>
      </c>
      <c r="V97" s="58"/>
      <c r="W97" s="60">
        <v>51.7</v>
      </c>
      <c r="X97" s="67"/>
      <c r="Y97" s="58"/>
      <c r="Z97" s="58"/>
      <c r="AA97" s="60">
        <f t="shared" si="22"/>
        <v>1145.96</v>
      </c>
      <c r="AB97" s="58"/>
      <c r="AC97" s="58"/>
      <c r="AD97" s="58"/>
      <c r="AE97" s="58"/>
      <c r="AF97" s="58"/>
      <c r="AG97" s="58"/>
      <c r="AH97" s="58"/>
      <c r="AI97" s="58"/>
      <c r="AJ97" s="58">
        <f t="shared" si="18"/>
        <v>0</v>
      </c>
      <c r="AK97" s="67">
        <f t="shared" si="23"/>
        <v>1145.96</v>
      </c>
      <c r="AL97" s="76"/>
      <c r="AM97" s="30" t="s">
        <v>211</v>
      </c>
      <c r="AN97" s="73" t="str">
        <f>VLOOKUP(B97,'[17]9月月报10.4'!$B$4:$CJ$500,49,0)</f>
        <v>劳务工</v>
      </c>
      <c r="AO97" s="31" t="str">
        <f>VLOOKUP(B97,'[17]9月月报10.4'!$B$4:$CJ$500,51,0)</f>
        <v>湘潭思泉</v>
      </c>
      <c r="AP97" s="32">
        <f>VLOOKUP(B97,'[18]2025.9（定版）10.12'!$B$3:$CK$600,5,0)</f>
        <v>21</v>
      </c>
      <c r="AQ97">
        <f>VLOOKUP(B97,'[18]2025.9（定版）10.12'!$B$3:$CK$600,22,0)</f>
        <v>0</v>
      </c>
      <c r="AR97" s="32"/>
    </row>
    <row r="98" s="30" customFormat="1" spans="1:44">
      <c r="A98" s="42">
        <f t="shared" si="21"/>
        <v>85</v>
      </c>
      <c r="B98" s="87" t="s">
        <v>538</v>
      </c>
      <c r="C98" s="60" t="s">
        <v>639</v>
      </c>
      <c r="D98" s="479" t="s">
        <v>679</v>
      </c>
      <c r="E98" s="55">
        <v>45912</v>
      </c>
      <c r="F98" s="58"/>
      <c r="G98" s="58"/>
      <c r="H98" s="58"/>
      <c r="I98" s="58"/>
      <c r="J98" s="60">
        <v>4308</v>
      </c>
      <c r="K98" s="60">
        <v>4308</v>
      </c>
      <c r="L98" s="60">
        <v>4308</v>
      </c>
      <c r="M98" s="60">
        <v>4308</v>
      </c>
      <c r="N98" s="58"/>
      <c r="O98" s="64">
        <v>150</v>
      </c>
      <c r="P98" s="64">
        <v>689.3</v>
      </c>
      <c r="Q98" s="58"/>
      <c r="R98" s="58"/>
      <c r="S98" s="58">
        <v>30.16</v>
      </c>
      <c r="T98" s="58"/>
      <c r="U98" s="58">
        <v>374.8</v>
      </c>
      <c r="V98" s="58"/>
      <c r="W98" s="60">
        <v>51.7</v>
      </c>
      <c r="X98" s="67"/>
      <c r="Y98" s="58"/>
      <c r="Z98" s="58"/>
      <c r="AA98" s="60">
        <f t="shared" si="22"/>
        <v>1145.96</v>
      </c>
      <c r="AB98" s="58"/>
      <c r="AC98" s="58"/>
      <c r="AD98" s="58"/>
      <c r="AE98" s="58"/>
      <c r="AF98" s="58"/>
      <c r="AG98" s="58"/>
      <c r="AH98" s="58"/>
      <c r="AI98" s="58"/>
      <c r="AJ98" s="58">
        <f t="shared" si="18"/>
        <v>0</v>
      </c>
      <c r="AK98" s="67">
        <f t="shared" si="23"/>
        <v>1145.96</v>
      </c>
      <c r="AL98" s="76"/>
      <c r="AM98" s="30" t="s">
        <v>211</v>
      </c>
      <c r="AN98" s="73" t="str">
        <f>VLOOKUP(B98,'[17]9月月报10.4'!$B$4:$CJ$500,49,0)</f>
        <v>劳务工</v>
      </c>
      <c r="AO98" s="31" t="str">
        <f>VLOOKUP(B98,'[17]9月月报10.4'!$B$4:$CJ$500,51,0)</f>
        <v>湘潭思泉</v>
      </c>
      <c r="AP98" s="32">
        <f>VLOOKUP(B98,'[18]2025.9（定版）10.12'!$B$3:$CK$600,5,0)</f>
        <v>16</v>
      </c>
      <c r="AQ98">
        <f>VLOOKUP(B98,'[18]2025.9（定版）10.12'!$B$3:$CK$600,22,0)</f>
        <v>0</v>
      </c>
      <c r="AR98" s="32"/>
    </row>
    <row r="99" s="30" customFormat="1" spans="1:44">
      <c r="A99" s="42">
        <f t="shared" si="21"/>
        <v>86</v>
      </c>
      <c r="B99" s="87" t="s">
        <v>541</v>
      </c>
      <c r="C99" s="60" t="s">
        <v>639</v>
      </c>
      <c r="D99" s="479" t="s">
        <v>680</v>
      </c>
      <c r="E99" s="55">
        <v>45912</v>
      </c>
      <c r="F99" s="58"/>
      <c r="G99" s="58"/>
      <c r="H99" s="58"/>
      <c r="I99" s="58"/>
      <c r="J99" s="60">
        <v>4308</v>
      </c>
      <c r="K99" s="60">
        <v>4308</v>
      </c>
      <c r="L99" s="60">
        <v>4308</v>
      </c>
      <c r="M99" s="60">
        <v>4308</v>
      </c>
      <c r="N99" s="58"/>
      <c r="O99" s="64">
        <v>150</v>
      </c>
      <c r="P99" s="64">
        <v>689.3</v>
      </c>
      <c r="Q99" s="58"/>
      <c r="R99" s="58"/>
      <c r="S99" s="58">
        <v>30.16</v>
      </c>
      <c r="T99" s="58"/>
      <c r="U99" s="58">
        <v>374.8</v>
      </c>
      <c r="V99" s="58"/>
      <c r="W99" s="60">
        <v>51.7</v>
      </c>
      <c r="X99" s="67"/>
      <c r="Y99" s="58"/>
      <c r="Z99" s="58"/>
      <c r="AA99" s="60">
        <f t="shared" si="22"/>
        <v>1145.96</v>
      </c>
      <c r="AB99" s="58"/>
      <c r="AC99" s="58"/>
      <c r="AD99" s="58"/>
      <c r="AE99" s="58"/>
      <c r="AF99" s="58"/>
      <c r="AG99" s="58"/>
      <c r="AH99" s="58"/>
      <c r="AI99" s="58"/>
      <c r="AJ99" s="58">
        <f t="shared" si="18"/>
        <v>0</v>
      </c>
      <c r="AK99" s="67">
        <f t="shared" si="23"/>
        <v>1145.96</v>
      </c>
      <c r="AL99" s="76"/>
      <c r="AM99" s="30" t="s">
        <v>211</v>
      </c>
      <c r="AN99" s="73" t="str">
        <f>VLOOKUP(B99,'[17]9月月报10.4'!$B$4:$CJ$500,49,0)</f>
        <v>劳务工</v>
      </c>
      <c r="AO99" s="31" t="str">
        <f>VLOOKUP(B99,'[17]9月月报10.4'!$B$4:$CJ$500,51,0)</f>
        <v>湘潭思泉</v>
      </c>
      <c r="AP99" s="32">
        <f>VLOOKUP(B99,'[18]2025.9（定版）10.12'!$B$3:$CK$600,5,0)</f>
        <v>18</v>
      </c>
      <c r="AQ99">
        <f>VLOOKUP(B99,'[18]2025.9（定版）10.12'!$B$3:$CK$600,22,0)</f>
        <v>0</v>
      </c>
      <c r="AR99" s="32"/>
    </row>
    <row r="100" s="30" customFormat="1" spans="1:44">
      <c r="A100" s="42">
        <f t="shared" si="21"/>
        <v>87</v>
      </c>
      <c r="B100" s="87" t="s">
        <v>543</v>
      </c>
      <c r="C100" s="60" t="s">
        <v>639</v>
      </c>
      <c r="D100" s="479" t="s">
        <v>681</v>
      </c>
      <c r="E100" s="55">
        <v>45914</v>
      </c>
      <c r="F100" s="58"/>
      <c r="G100" s="58"/>
      <c r="H100" s="58"/>
      <c r="I100" s="58"/>
      <c r="J100" s="60">
        <v>4308</v>
      </c>
      <c r="K100" s="60">
        <v>4308</v>
      </c>
      <c r="L100" s="60">
        <v>4308</v>
      </c>
      <c r="M100" s="60">
        <v>4308</v>
      </c>
      <c r="N100" s="58"/>
      <c r="O100" s="64">
        <v>150</v>
      </c>
      <c r="P100" s="64">
        <v>689.3</v>
      </c>
      <c r="Q100" s="58"/>
      <c r="R100" s="58"/>
      <c r="S100" s="58">
        <v>30.16</v>
      </c>
      <c r="T100" s="58"/>
      <c r="U100" s="58">
        <v>374.8</v>
      </c>
      <c r="V100" s="58"/>
      <c r="W100" s="60">
        <v>51.7</v>
      </c>
      <c r="X100" s="67"/>
      <c r="Y100" s="58"/>
      <c r="Z100" s="58"/>
      <c r="AA100" s="60">
        <f t="shared" si="22"/>
        <v>1145.96</v>
      </c>
      <c r="AB100" s="58"/>
      <c r="AC100" s="58"/>
      <c r="AD100" s="58"/>
      <c r="AE100" s="58"/>
      <c r="AF100" s="58"/>
      <c r="AG100" s="58"/>
      <c r="AH100" s="58"/>
      <c r="AI100" s="58"/>
      <c r="AJ100" s="58">
        <f t="shared" si="18"/>
        <v>0</v>
      </c>
      <c r="AK100" s="67">
        <f t="shared" si="23"/>
        <v>1145.96</v>
      </c>
      <c r="AL100" s="76"/>
      <c r="AM100" s="30" t="s">
        <v>211</v>
      </c>
      <c r="AN100" s="73" t="str">
        <f>VLOOKUP(B100,'[17]9月月报10.4'!$B$4:$CJ$500,49,0)</f>
        <v>劳务工</v>
      </c>
      <c r="AO100" s="31" t="str">
        <f>VLOOKUP(B100,'[17]9月月报10.4'!$B$4:$CJ$500,51,0)</f>
        <v>湘潭思泉</v>
      </c>
      <c r="AP100" s="32">
        <f>VLOOKUP(B100,'[18]2025.9（定版）10.12'!$B$3:$CK$600,5,0)</f>
        <v>15</v>
      </c>
      <c r="AQ100">
        <f>VLOOKUP(B100,'[18]2025.9（定版）10.12'!$B$3:$CK$600,22,0)</f>
        <v>0</v>
      </c>
      <c r="AR100" s="32"/>
    </row>
    <row r="101" s="30" customFormat="1" spans="1:44">
      <c r="A101" s="42">
        <f t="shared" si="21"/>
        <v>88</v>
      </c>
      <c r="B101" s="87" t="s">
        <v>542</v>
      </c>
      <c r="C101" s="60" t="s">
        <v>639</v>
      </c>
      <c r="D101" s="479" t="s">
        <v>682</v>
      </c>
      <c r="E101" s="55">
        <v>45914</v>
      </c>
      <c r="F101" s="58"/>
      <c r="G101" s="58"/>
      <c r="H101" s="58"/>
      <c r="I101" s="58"/>
      <c r="J101" s="60">
        <v>4308</v>
      </c>
      <c r="K101" s="60">
        <v>4308</v>
      </c>
      <c r="L101" s="60">
        <v>4308</v>
      </c>
      <c r="M101" s="60">
        <v>4308</v>
      </c>
      <c r="N101" s="58"/>
      <c r="O101" s="64">
        <v>150</v>
      </c>
      <c r="P101" s="64">
        <v>689.3</v>
      </c>
      <c r="Q101" s="58"/>
      <c r="R101" s="58"/>
      <c r="S101" s="58">
        <v>30.16</v>
      </c>
      <c r="T101" s="58"/>
      <c r="U101" s="58">
        <v>374.8</v>
      </c>
      <c r="V101" s="58"/>
      <c r="W101" s="60">
        <v>51.7</v>
      </c>
      <c r="X101" s="67"/>
      <c r="Y101" s="58"/>
      <c r="Z101" s="58"/>
      <c r="AA101" s="60">
        <f t="shared" si="22"/>
        <v>1145.96</v>
      </c>
      <c r="AB101" s="58"/>
      <c r="AC101" s="58"/>
      <c r="AD101" s="58"/>
      <c r="AE101" s="58"/>
      <c r="AF101" s="58"/>
      <c r="AG101" s="58"/>
      <c r="AH101" s="58"/>
      <c r="AI101" s="58"/>
      <c r="AJ101" s="58">
        <f t="shared" si="18"/>
        <v>0</v>
      </c>
      <c r="AK101" s="67">
        <f t="shared" si="23"/>
        <v>1145.96</v>
      </c>
      <c r="AL101" s="76"/>
      <c r="AM101" s="30" t="s">
        <v>211</v>
      </c>
      <c r="AN101" s="73" t="str">
        <f>VLOOKUP(B101,'[17]9月月报10.4'!$B$4:$CJ$500,49,0)</f>
        <v>劳务工</v>
      </c>
      <c r="AO101" s="31" t="str">
        <f>VLOOKUP(B101,'[17]9月月报10.4'!$B$4:$CJ$500,51,0)</f>
        <v>湘潭思泉</v>
      </c>
      <c r="AP101" s="32">
        <f>VLOOKUP(B101,'[18]2025.9（定版）10.12'!$B$3:$CK$600,5,0)</f>
        <v>15</v>
      </c>
      <c r="AQ101">
        <f>VLOOKUP(B101,'[18]2025.9（定版）10.12'!$B$3:$CK$600,22,0)</f>
        <v>0</v>
      </c>
      <c r="AR101" s="32"/>
    </row>
    <row r="102" s="30" customFormat="1" spans="1:44">
      <c r="A102" s="42">
        <f t="shared" si="21"/>
        <v>89</v>
      </c>
      <c r="B102" s="87" t="s">
        <v>544</v>
      </c>
      <c r="C102" s="60" t="s">
        <v>639</v>
      </c>
      <c r="D102" s="84" t="s">
        <v>683</v>
      </c>
      <c r="E102" s="55">
        <v>45917</v>
      </c>
      <c r="F102" s="58"/>
      <c r="G102" s="58"/>
      <c r="H102" s="58"/>
      <c r="I102" s="58"/>
      <c r="J102" s="60">
        <v>4308</v>
      </c>
      <c r="K102" s="60">
        <v>4308</v>
      </c>
      <c r="L102" s="60">
        <v>4308</v>
      </c>
      <c r="M102" s="60">
        <v>4308</v>
      </c>
      <c r="N102" s="58"/>
      <c r="O102" s="64">
        <v>150</v>
      </c>
      <c r="P102" s="64">
        <v>689.3</v>
      </c>
      <c r="Q102" s="58"/>
      <c r="R102" s="58"/>
      <c r="S102" s="58">
        <v>30.16</v>
      </c>
      <c r="T102" s="58"/>
      <c r="U102" s="58">
        <v>374.8</v>
      </c>
      <c r="V102" s="58"/>
      <c r="W102" s="60">
        <v>51.7</v>
      </c>
      <c r="X102" s="67"/>
      <c r="Y102" s="58"/>
      <c r="Z102" s="58"/>
      <c r="AA102" s="60">
        <f t="shared" si="22"/>
        <v>1145.96</v>
      </c>
      <c r="AB102" s="58"/>
      <c r="AC102" s="58"/>
      <c r="AD102" s="58"/>
      <c r="AE102" s="58"/>
      <c r="AF102" s="58"/>
      <c r="AG102" s="58"/>
      <c r="AH102" s="58"/>
      <c r="AI102" s="58"/>
      <c r="AJ102" s="58">
        <f t="shared" si="18"/>
        <v>0</v>
      </c>
      <c r="AK102" s="67">
        <f t="shared" si="23"/>
        <v>1145.96</v>
      </c>
      <c r="AL102" s="76"/>
      <c r="AM102" s="30" t="s">
        <v>211</v>
      </c>
      <c r="AN102" s="73" t="str">
        <f>VLOOKUP(B102,'[17]9月月报10.4'!$B$4:$CJ$500,49,0)</f>
        <v>劳务工</v>
      </c>
      <c r="AO102" s="31" t="str">
        <f>VLOOKUP(B102,'[17]9月月报10.4'!$B$4:$CJ$500,51,0)</f>
        <v>湘潭思泉</v>
      </c>
      <c r="AP102" s="32">
        <f>VLOOKUP(B102,'[18]2025.9（定版）10.12'!$B$3:$CK$600,5,0)</f>
        <v>14</v>
      </c>
      <c r="AQ102">
        <f>VLOOKUP(B102,'[18]2025.9（定版）10.12'!$B$3:$CK$600,22,0)</f>
        <v>0</v>
      </c>
      <c r="AR102" s="32"/>
    </row>
    <row r="103" s="30" customFormat="1" spans="1:44">
      <c r="A103" s="42">
        <f t="shared" si="21"/>
        <v>90</v>
      </c>
      <c r="B103" s="87" t="s">
        <v>545</v>
      </c>
      <c r="C103" s="60" t="s">
        <v>639</v>
      </c>
      <c r="D103" s="84" t="s">
        <v>684</v>
      </c>
      <c r="E103" s="55">
        <v>45908</v>
      </c>
      <c r="F103" s="58"/>
      <c r="G103" s="58"/>
      <c r="H103" s="58"/>
      <c r="I103" s="58"/>
      <c r="J103" s="60">
        <v>4308</v>
      </c>
      <c r="K103" s="60">
        <v>4308</v>
      </c>
      <c r="L103" s="60">
        <v>4308</v>
      </c>
      <c r="M103" s="60">
        <v>4308</v>
      </c>
      <c r="N103" s="58"/>
      <c r="O103" s="64">
        <v>150</v>
      </c>
      <c r="P103" s="64">
        <v>689.3</v>
      </c>
      <c r="Q103" s="58"/>
      <c r="R103" s="58"/>
      <c r="S103" s="58">
        <v>30.16</v>
      </c>
      <c r="T103" s="58"/>
      <c r="U103" s="58">
        <v>374.8</v>
      </c>
      <c r="V103" s="58"/>
      <c r="W103" s="60">
        <v>51.7</v>
      </c>
      <c r="X103" s="67"/>
      <c r="Y103" s="58"/>
      <c r="Z103" s="58"/>
      <c r="AA103" s="60">
        <f t="shared" si="22"/>
        <v>1145.96</v>
      </c>
      <c r="AB103" s="58"/>
      <c r="AC103" s="58"/>
      <c r="AD103" s="58"/>
      <c r="AE103" s="58"/>
      <c r="AF103" s="58"/>
      <c r="AG103" s="58"/>
      <c r="AH103" s="58"/>
      <c r="AI103" s="58"/>
      <c r="AJ103" s="58">
        <f t="shared" si="18"/>
        <v>0</v>
      </c>
      <c r="AK103" s="67">
        <f t="shared" si="23"/>
        <v>1145.96</v>
      </c>
      <c r="AL103" s="76"/>
      <c r="AM103" s="30" t="s">
        <v>211</v>
      </c>
      <c r="AN103" s="73" t="str">
        <f>VLOOKUP(B103,'[17]9月月报10.4'!$B$4:$CJ$500,49,0)</f>
        <v>劳务工</v>
      </c>
      <c r="AO103" s="31" t="str">
        <f>VLOOKUP(B103,'[17]9月月报10.4'!$B$4:$CJ$500,51,0)</f>
        <v>湘潭思泉</v>
      </c>
      <c r="AP103" s="32">
        <f>VLOOKUP(B103,'[18]2025.9（定版）10.12'!$B$3:$CK$600,5,0)</f>
        <v>11</v>
      </c>
      <c r="AQ103">
        <f>VLOOKUP(B103,'[18]2025.9（定版）10.12'!$B$3:$CK$600,22,0)</f>
        <v>0</v>
      </c>
      <c r="AR103" s="32"/>
    </row>
    <row r="104" s="30" customFormat="1" spans="1:44">
      <c r="A104" s="42">
        <f t="shared" si="21"/>
        <v>91</v>
      </c>
      <c r="B104" s="87" t="s">
        <v>546</v>
      </c>
      <c r="C104" s="60" t="s">
        <v>640</v>
      </c>
      <c r="D104" s="479" t="s">
        <v>685</v>
      </c>
      <c r="E104" s="55">
        <v>45922</v>
      </c>
      <c r="F104" s="58"/>
      <c r="G104" s="58"/>
      <c r="H104" s="58"/>
      <c r="I104" s="58"/>
      <c r="J104" s="60"/>
      <c r="K104" s="60"/>
      <c r="L104" s="60"/>
      <c r="M104" s="60"/>
      <c r="N104" s="58"/>
      <c r="O104" s="64">
        <v>150</v>
      </c>
      <c r="P104" s="64"/>
      <c r="Q104" s="58"/>
      <c r="R104" s="58"/>
      <c r="S104" s="58"/>
      <c r="T104" s="58"/>
      <c r="U104" s="58"/>
      <c r="V104" s="58"/>
      <c r="W104" s="60">
        <v>75</v>
      </c>
      <c r="X104" s="67"/>
      <c r="Y104" s="58"/>
      <c r="Z104" s="58"/>
      <c r="AA104" s="60">
        <f t="shared" si="22"/>
        <v>75</v>
      </c>
      <c r="AB104" s="58"/>
      <c r="AC104" s="58"/>
      <c r="AD104" s="58"/>
      <c r="AE104" s="58"/>
      <c r="AF104" s="58"/>
      <c r="AG104" s="58"/>
      <c r="AH104" s="58"/>
      <c r="AI104" s="58"/>
      <c r="AJ104" s="58">
        <f t="shared" si="18"/>
        <v>0</v>
      </c>
      <c r="AK104" s="67">
        <f t="shared" si="23"/>
        <v>75</v>
      </c>
      <c r="AL104" s="76"/>
      <c r="AM104" s="30" t="s">
        <v>211</v>
      </c>
      <c r="AN104" s="73" t="str">
        <f>VLOOKUP(B104,'[17]9月月报10.4'!$B$4:$CJ$500,49,0)</f>
        <v>劳务工</v>
      </c>
      <c r="AO104" s="31" t="str">
        <f>VLOOKUP(B104,'[17]9月月报10.4'!$B$4:$CJ$500,51,0)</f>
        <v>湘潭思泉</v>
      </c>
      <c r="AP104" s="32">
        <f>VLOOKUP(B104,'[18]2025.9（定版）10.12'!$B$3:$CK$600,5,0)</f>
        <v>10</v>
      </c>
      <c r="AQ104">
        <f>VLOOKUP(B104,'[18]2025.9（定版）10.12'!$B$3:$CK$600,22,0)</f>
        <v>0</v>
      </c>
      <c r="AR104" s="32"/>
    </row>
    <row r="105" s="30" customFormat="1" spans="1:44">
      <c r="A105" s="42">
        <f t="shared" si="21"/>
        <v>92</v>
      </c>
      <c r="B105" s="87" t="s">
        <v>547</v>
      </c>
      <c r="C105" s="60" t="s">
        <v>639</v>
      </c>
      <c r="D105" s="479" t="s">
        <v>686</v>
      </c>
      <c r="E105" s="55">
        <v>45923</v>
      </c>
      <c r="F105" s="58"/>
      <c r="G105" s="58"/>
      <c r="H105" s="58"/>
      <c r="I105" s="58"/>
      <c r="J105" s="60"/>
      <c r="K105" s="60"/>
      <c r="L105" s="60"/>
      <c r="M105" s="60"/>
      <c r="N105" s="58"/>
      <c r="O105" s="64">
        <v>150</v>
      </c>
      <c r="P105" s="64"/>
      <c r="Q105" s="58"/>
      <c r="R105" s="58"/>
      <c r="S105" s="58"/>
      <c r="T105" s="58"/>
      <c r="U105" s="58"/>
      <c r="V105" s="58"/>
      <c r="W105" s="60">
        <v>75</v>
      </c>
      <c r="X105" s="67"/>
      <c r="Y105" s="58"/>
      <c r="Z105" s="58"/>
      <c r="AA105" s="60">
        <f t="shared" si="22"/>
        <v>75</v>
      </c>
      <c r="AB105" s="58"/>
      <c r="AC105" s="58"/>
      <c r="AD105" s="58"/>
      <c r="AE105" s="58"/>
      <c r="AF105" s="58"/>
      <c r="AG105" s="58"/>
      <c r="AH105" s="58"/>
      <c r="AI105" s="58"/>
      <c r="AJ105" s="58">
        <f t="shared" si="18"/>
        <v>0</v>
      </c>
      <c r="AK105" s="67">
        <f t="shared" si="23"/>
        <v>75</v>
      </c>
      <c r="AL105" s="76"/>
      <c r="AM105" s="30" t="s">
        <v>211</v>
      </c>
      <c r="AN105" s="73" t="str">
        <f>VLOOKUP(B105,'[17]9月月报10.4'!$B$4:$CJ$500,49,0)</f>
        <v>劳务工</v>
      </c>
      <c r="AO105" s="31" t="str">
        <f>VLOOKUP(B105,'[17]9月月报10.4'!$B$4:$CJ$500,51,0)</f>
        <v>湘潭思泉</v>
      </c>
      <c r="AP105" s="32">
        <f>VLOOKUP(B105,'[18]2025.9（定版）10.12'!$B$3:$CK$600,5,0)</f>
        <v>8</v>
      </c>
      <c r="AQ105">
        <f>VLOOKUP(B105,'[18]2025.9（定版）10.12'!$B$3:$CK$600,22,0)</f>
        <v>0</v>
      </c>
      <c r="AR105" s="32"/>
    </row>
    <row r="106" s="30" customFormat="1" spans="1:44">
      <c r="A106" s="42">
        <f t="shared" si="21"/>
        <v>93</v>
      </c>
      <c r="B106" s="87" t="s">
        <v>548</v>
      </c>
      <c r="C106" s="60" t="s">
        <v>639</v>
      </c>
      <c r="D106" s="479" t="s">
        <v>687</v>
      </c>
      <c r="E106" s="55">
        <v>45925</v>
      </c>
      <c r="F106" s="58"/>
      <c r="G106" s="58"/>
      <c r="H106" s="58"/>
      <c r="I106" s="58"/>
      <c r="J106" s="60"/>
      <c r="K106" s="60"/>
      <c r="L106" s="60"/>
      <c r="M106" s="60"/>
      <c r="N106" s="58"/>
      <c r="O106" s="64">
        <v>150</v>
      </c>
      <c r="P106" s="64"/>
      <c r="Q106" s="58"/>
      <c r="R106" s="58"/>
      <c r="S106" s="58"/>
      <c r="T106" s="58"/>
      <c r="U106" s="58"/>
      <c r="V106" s="58"/>
      <c r="W106" s="60">
        <v>75</v>
      </c>
      <c r="X106" s="67"/>
      <c r="Y106" s="58"/>
      <c r="Z106" s="58"/>
      <c r="AA106" s="60">
        <f t="shared" si="22"/>
        <v>75</v>
      </c>
      <c r="AB106" s="58"/>
      <c r="AC106" s="58"/>
      <c r="AD106" s="58"/>
      <c r="AE106" s="58"/>
      <c r="AF106" s="58"/>
      <c r="AG106" s="58"/>
      <c r="AH106" s="58"/>
      <c r="AI106" s="58"/>
      <c r="AJ106" s="58">
        <f t="shared" si="18"/>
        <v>0</v>
      </c>
      <c r="AK106" s="67">
        <f t="shared" si="23"/>
        <v>75</v>
      </c>
      <c r="AL106" s="76"/>
      <c r="AM106" s="30" t="s">
        <v>211</v>
      </c>
      <c r="AN106" s="73" t="str">
        <f>VLOOKUP(B106,'[17]9月月报10.4'!$B$4:$CJ$500,49,0)</f>
        <v>劳务工</v>
      </c>
      <c r="AO106" s="31" t="str">
        <f>VLOOKUP(B106,'[17]9月月报10.4'!$B$4:$CJ$500,51,0)</f>
        <v>湘潭思泉</v>
      </c>
      <c r="AP106" s="32">
        <f>VLOOKUP(B106,'[18]2025.9（定版）10.12'!$B$3:$CK$600,5,0)</f>
        <v>6</v>
      </c>
      <c r="AQ106">
        <f>VLOOKUP(B106,'[18]2025.9（定版）10.12'!$B$3:$CK$600,22,0)</f>
        <v>0</v>
      </c>
      <c r="AR106" s="32"/>
    </row>
    <row r="107" s="30" customFormat="1" spans="1:44">
      <c r="A107" s="42">
        <f t="shared" si="21"/>
        <v>94</v>
      </c>
      <c r="B107" s="87" t="s">
        <v>549</v>
      </c>
      <c r="C107" s="60" t="s">
        <v>639</v>
      </c>
      <c r="D107" s="479" t="s">
        <v>688</v>
      </c>
      <c r="E107" s="55">
        <v>45927</v>
      </c>
      <c r="F107" s="58"/>
      <c r="G107" s="58"/>
      <c r="H107" s="58"/>
      <c r="I107" s="58"/>
      <c r="J107" s="60"/>
      <c r="K107" s="60"/>
      <c r="L107" s="60"/>
      <c r="M107" s="60"/>
      <c r="N107" s="58"/>
      <c r="O107" s="64">
        <v>150</v>
      </c>
      <c r="P107" s="64"/>
      <c r="Q107" s="58"/>
      <c r="R107" s="58"/>
      <c r="S107" s="58"/>
      <c r="T107" s="58"/>
      <c r="U107" s="58"/>
      <c r="V107" s="58"/>
      <c r="W107" s="60">
        <v>75</v>
      </c>
      <c r="X107" s="67"/>
      <c r="Y107" s="58"/>
      <c r="Z107" s="58"/>
      <c r="AA107" s="60">
        <f t="shared" si="22"/>
        <v>75</v>
      </c>
      <c r="AB107" s="58"/>
      <c r="AC107" s="58"/>
      <c r="AD107" s="58"/>
      <c r="AE107" s="58"/>
      <c r="AF107" s="58"/>
      <c r="AG107" s="58"/>
      <c r="AH107" s="58"/>
      <c r="AI107" s="58"/>
      <c r="AJ107" s="58">
        <f t="shared" si="18"/>
        <v>0</v>
      </c>
      <c r="AK107" s="67">
        <f t="shared" si="23"/>
        <v>75</v>
      </c>
      <c r="AL107" s="76"/>
      <c r="AM107" s="30" t="s">
        <v>211</v>
      </c>
      <c r="AN107" s="73" t="str">
        <f>VLOOKUP(B107,'[17]9月月报10.4'!$B$4:$CJ$500,49,0)</f>
        <v>劳务工</v>
      </c>
      <c r="AO107" s="31" t="str">
        <f>VLOOKUP(B107,'[17]9月月报10.4'!$B$4:$CJ$500,51,0)</f>
        <v>湘潭思泉</v>
      </c>
      <c r="AP107" s="32">
        <f>VLOOKUP(B107,'[18]2025.9（定版）10.12'!$B$3:$CK$600,5,0)</f>
        <v>4</v>
      </c>
      <c r="AQ107">
        <f>VLOOKUP(B107,'[18]2025.9（定版）10.12'!$B$3:$CK$600,22,0)</f>
        <v>0</v>
      </c>
      <c r="AR107" s="32"/>
    </row>
    <row r="108" s="30" customFormat="1" spans="1:44">
      <c r="A108" s="42">
        <f t="shared" si="21"/>
        <v>95</v>
      </c>
      <c r="B108" s="87" t="s">
        <v>559</v>
      </c>
      <c r="C108" s="60" t="s">
        <v>639</v>
      </c>
      <c r="D108" s="479" t="s">
        <v>689</v>
      </c>
      <c r="E108" s="55">
        <v>45902</v>
      </c>
      <c r="F108" s="58">
        <v>4308</v>
      </c>
      <c r="G108" s="58"/>
      <c r="H108" s="58"/>
      <c r="I108" s="58"/>
      <c r="J108" s="60">
        <v>4308</v>
      </c>
      <c r="K108" s="60">
        <v>4308</v>
      </c>
      <c r="L108" s="60">
        <v>4308</v>
      </c>
      <c r="M108" s="60">
        <v>4308</v>
      </c>
      <c r="N108" s="58"/>
      <c r="O108" s="64">
        <v>150</v>
      </c>
      <c r="P108" s="64">
        <v>689.3</v>
      </c>
      <c r="Q108" s="58"/>
      <c r="R108" s="58"/>
      <c r="S108" s="58">
        <v>30.16</v>
      </c>
      <c r="T108" s="58"/>
      <c r="U108" s="58">
        <v>374.8</v>
      </c>
      <c r="V108" s="58"/>
      <c r="W108" s="60">
        <v>51.7</v>
      </c>
      <c r="X108" s="67"/>
      <c r="Y108" s="58"/>
      <c r="Z108" s="58"/>
      <c r="AA108" s="60">
        <f t="shared" si="22"/>
        <v>1145.96</v>
      </c>
      <c r="AB108" s="58"/>
      <c r="AC108" s="58"/>
      <c r="AD108" s="58"/>
      <c r="AE108" s="58"/>
      <c r="AF108" s="58"/>
      <c r="AG108" s="58"/>
      <c r="AH108" s="58"/>
      <c r="AI108" s="58"/>
      <c r="AJ108" s="58">
        <f t="shared" si="18"/>
        <v>0</v>
      </c>
      <c r="AK108" s="67">
        <f t="shared" si="23"/>
        <v>1145.96</v>
      </c>
      <c r="AL108" s="76"/>
      <c r="AM108" s="30" t="s">
        <v>211</v>
      </c>
      <c r="AN108" s="77" t="s">
        <v>650</v>
      </c>
      <c r="AO108" s="97" t="s">
        <v>211</v>
      </c>
      <c r="AP108" s="32">
        <f>VLOOKUP(B108,'[18]2025.9（定版）10.12'!$B$3:$CK$600,5,0)</f>
        <v>12</v>
      </c>
      <c r="AQ108" t="str">
        <f>VLOOKUP(B108,'[18]2025.9（定版）10.12'!$B$3:$CK$600,22,0)</f>
        <v>2025/9/14退回</v>
      </c>
      <c r="AR108" s="32"/>
    </row>
    <row r="109" s="30" customFormat="1" spans="1:44">
      <c r="A109" s="42">
        <f t="shared" si="21"/>
        <v>96</v>
      </c>
      <c r="B109" s="87" t="s">
        <v>565</v>
      </c>
      <c r="C109" s="60" t="s">
        <v>639</v>
      </c>
      <c r="D109" s="84" t="s">
        <v>690</v>
      </c>
      <c r="E109" s="55">
        <v>45903</v>
      </c>
      <c r="F109" s="58">
        <v>4308</v>
      </c>
      <c r="G109" s="58"/>
      <c r="H109" s="58"/>
      <c r="I109" s="58"/>
      <c r="J109" s="60">
        <v>4308</v>
      </c>
      <c r="K109" s="60">
        <v>4308</v>
      </c>
      <c r="L109" s="60">
        <v>4308</v>
      </c>
      <c r="M109" s="60">
        <v>4308</v>
      </c>
      <c r="N109" s="58"/>
      <c r="O109" s="64">
        <v>150</v>
      </c>
      <c r="P109" s="64">
        <v>689.3</v>
      </c>
      <c r="Q109" s="58"/>
      <c r="R109" s="58"/>
      <c r="S109" s="58">
        <v>30.16</v>
      </c>
      <c r="T109" s="58"/>
      <c r="U109" s="58">
        <v>374.8</v>
      </c>
      <c r="V109" s="58"/>
      <c r="W109" s="60">
        <v>51.7</v>
      </c>
      <c r="X109" s="67"/>
      <c r="Y109" s="58"/>
      <c r="Z109" s="58"/>
      <c r="AA109" s="60">
        <f t="shared" si="22"/>
        <v>1145.96</v>
      </c>
      <c r="AB109" s="58"/>
      <c r="AC109" s="58"/>
      <c r="AD109" s="58"/>
      <c r="AE109" s="58"/>
      <c r="AF109" s="58"/>
      <c r="AG109" s="58"/>
      <c r="AH109" s="58"/>
      <c r="AI109" s="58"/>
      <c r="AJ109" s="58">
        <f t="shared" si="18"/>
        <v>0</v>
      </c>
      <c r="AK109" s="67">
        <f t="shared" si="23"/>
        <v>1145.96</v>
      </c>
      <c r="AL109" s="76"/>
      <c r="AM109" s="30" t="s">
        <v>211</v>
      </c>
      <c r="AN109" s="77" t="s">
        <v>650</v>
      </c>
      <c r="AO109" s="97" t="s">
        <v>211</v>
      </c>
      <c r="AP109" s="32">
        <f>VLOOKUP(B109,'[18]2025.9（定版）10.12'!$B$3:$CK$600,5,0)</f>
        <v>19</v>
      </c>
      <c r="AQ109" t="str">
        <f>VLOOKUP(B109,'[18]2025.9（定版）10.12'!$B$3:$CK$600,22,0)</f>
        <v>2025/9/22离职</v>
      </c>
      <c r="AR109" s="32"/>
    </row>
    <row r="110" s="30" customFormat="1" spans="1:44">
      <c r="A110" s="42">
        <f t="shared" si="21"/>
        <v>97</v>
      </c>
      <c r="B110" s="87" t="s">
        <v>554</v>
      </c>
      <c r="C110" s="60" t="s">
        <v>639</v>
      </c>
      <c r="D110" s="479" t="s">
        <v>691</v>
      </c>
      <c r="E110" s="55">
        <v>45904</v>
      </c>
      <c r="F110" s="58"/>
      <c r="G110" s="58"/>
      <c r="H110" s="58"/>
      <c r="I110" s="58"/>
      <c r="J110" s="60"/>
      <c r="K110" s="60"/>
      <c r="L110" s="60"/>
      <c r="M110" s="60"/>
      <c r="N110" s="58"/>
      <c r="O110" s="64">
        <v>150</v>
      </c>
      <c r="P110" s="64"/>
      <c r="Q110" s="58"/>
      <c r="R110" s="58"/>
      <c r="S110" s="58"/>
      <c r="T110" s="58"/>
      <c r="U110" s="58"/>
      <c r="V110" s="58"/>
      <c r="W110" s="60">
        <v>75</v>
      </c>
      <c r="X110" s="67"/>
      <c r="Y110" s="58"/>
      <c r="Z110" s="58"/>
      <c r="AA110" s="60">
        <f t="shared" si="22"/>
        <v>75</v>
      </c>
      <c r="AB110" s="58"/>
      <c r="AC110" s="58"/>
      <c r="AD110" s="58"/>
      <c r="AE110" s="58"/>
      <c r="AF110" s="58"/>
      <c r="AG110" s="58"/>
      <c r="AH110" s="58"/>
      <c r="AI110" s="58"/>
      <c r="AJ110" s="58">
        <f t="shared" si="18"/>
        <v>0</v>
      </c>
      <c r="AK110" s="67">
        <f t="shared" si="23"/>
        <v>75</v>
      </c>
      <c r="AL110" s="76"/>
      <c r="AM110" s="30" t="s">
        <v>211</v>
      </c>
      <c r="AN110" s="77" t="s">
        <v>650</v>
      </c>
      <c r="AO110" s="97" t="s">
        <v>211</v>
      </c>
      <c r="AP110" s="32">
        <f>VLOOKUP(B110,'[18]2025.9（定版）10.12'!$B$3:$CK$600,5,0)</f>
        <v>6</v>
      </c>
      <c r="AQ110" t="str">
        <f>VLOOKUP(B110,'[18]2025.9（定版）10.12'!$B$3:$CK$600,22,0)</f>
        <v>2025/9/9退回</v>
      </c>
      <c r="AR110" s="32"/>
    </row>
    <row r="111" s="30" customFormat="1" spans="1:44">
      <c r="A111" s="42">
        <f t="shared" si="21"/>
        <v>98</v>
      </c>
      <c r="B111" s="87" t="s">
        <v>561</v>
      </c>
      <c r="C111" s="60" t="s">
        <v>639</v>
      </c>
      <c r="D111" s="479" t="s">
        <v>692</v>
      </c>
      <c r="E111" s="55">
        <v>45909</v>
      </c>
      <c r="F111" s="58"/>
      <c r="G111" s="58"/>
      <c r="H111" s="58"/>
      <c r="I111" s="58"/>
      <c r="J111" s="60"/>
      <c r="K111" s="60"/>
      <c r="L111" s="60"/>
      <c r="M111" s="60"/>
      <c r="N111" s="58"/>
      <c r="O111" s="64">
        <v>150</v>
      </c>
      <c r="P111" s="64"/>
      <c r="Q111" s="58"/>
      <c r="R111" s="58"/>
      <c r="S111" s="58"/>
      <c r="T111" s="58"/>
      <c r="U111" s="58"/>
      <c r="V111" s="58"/>
      <c r="W111" s="60">
        <v>75</v>
      </c>
      <c r="X111" s="67"/>
      <c r="Y111" s="58"/>
      <c r="Z111" s="58"/>
      <c r="AA111" s="60">
        <f t="shared" si="22"/>
        <v>75</v>
      </c>
      <c r="AB111" s="58"/>
      <c r="AC111" s="58"/>
      <c r="AD111" s="58"/>
      <c r="AE111" s="58"/>
      <c r="AF111" s="58"/>
      <c r="AG111" s="58"/>
      <c r="AH111" s="58"/>
      <c r="AI111" s="58"/>
      <c r="AJ111" s="58">
        <f t="shared" si="18"/>
        <v>0</v>
      </c>
      <c r="AK111" s="67">
        <f t="shared" si="23"/>
        <v>75</v>
      </c>
      <c r="AL111" s="76"/>
      <c r="AM111" s="30" t="s">
        <v>211</v>
      </c>
      <c r="AN111" s="77" t="s">
        <v>650</v>
      </c>
      <c r="AO111" s="97" t="s">
        <v>211</v>
      </c>
      <c r="AP111" s="32">
        <f>VLOOKUP(B111,'[18]2025.9（定版）10.12'!$B$3:$CK$600,5,0)</f>
        <v>6</v>
      </c>
      <c r="AQ111" t="str">
        <f>VLOOKUP(B111,'[18]2025.9（定版）10.12'!$B$3:$CK$600,22,0)</f>
        <v>2025/9/15退回</v>
      </c>
      <c r="AR111" s="32"/>
    </row>
    <row r="112" s="30" customFormat="1" spans="1:44">
      <c r="A112" s="42">
        <f t="shared" si="21"/>
        <v>99</v>
      </c>
      <c r="B112" s="87" t="s">
        <v>79</v>
      </c>
      <c r="C112" s="60" t="s">
        <v>639</v>
      </c>
      <c r="D112" s="479" t="s">
        <v>505</v>
      </c>
      <c r="E112" s="55">
        <v>45901</v>
      </c>
      <c r="F112" s="58"/>
      <c r="G112" s="58"/>
      <c r="H112" s="58"/>
      <c r="I112" s="58"/>
      <c r="J112" s="60"/>
      <c r="K112" s="60"/>
      <c r="L112" s="60"/>
      <c r="M112" s="60"/>
      <c r="N112" s="58"/>
      <c r="O112" s="64"/>
      <c r="P112" s="64"/>
      <c r="Q112" s="58"/>
      <c r="R112" s="58"/>
      <c r="S112" s="58"/>
      <c r="T112" s="58"/>
      <c r="U112" s="58"/>
      <c r="V112" s="58"/>
      <c r="W112" s="60">
        <v>75</v>
      </c>
      <c r="X112" s="67"/>
      <c r="Y112" s="58"/>
      <c r="Z112" s="58"/>
      <c r="AA112" s="60">
        <f t="shared" si="22"/>
        <v>75</v>
      </c>
      <c r="AB112" s="58"/>
      <c r="AC112" s="58"/>
      <c r="AD112" s="58"/>
      <c r="AE112" s="58"/>
      <c r="AF112" s="58"/>
      <c r="AG112" s="58"/>
      <c r="AH112" s="58"/>
      <c r="AI112" s="58"/>
      <c r="AJ112" s="58">
        <f t="shared" si="18"/>
        <v>0</v>
      </c>
      <c r="AK112" s="67">
        <f t="shared" si="23"/>
        <v>75</v>
      </c>
      <c r="AL112" s="76"/>
      <c r="AM112" s="30" t="s">
        <v>211</v>
      </c>
      <c r="AN112" s="73" t="str">
        <f>VLOOKUP(B112,'[17]9月月报10.4'!$B$4:$CJ$500,49,0)</f>
        <v>合同工</v>
      </c>
      <c r="AO112" s="31" t="str">
        <f>VLOOKUP(B112,'[17]9月月报10.4'!$B$4:$CJ$500,51,0)</f>
        <v>光华荣昌</v>
      </c>
      <c r="AP112" s="32">
        <f>VLOOKUP(B112,'[18]2025.9（定版）10.12'!$B$3:$CK$600,5,0)</f>
        <v>30</v>
      </c>
      <c r="AQ112">
        <f>VLOOKUP(B112,'[18]2025.9（定版）10.12'!$B$3:$CK$600,22,0)</f>
        <v>0</v>
      </c>
      <c r="AR112" s="32"/>
    </row>
    <row r="113" s="30" customFormat="1" spans="1:44">
      <c r="A113" s="42">
        <f t="shared" si="21"/>
        <v>100</v>
      </c>
      <c r="B113" s="87" t="s">
        <v>125</v>
      </c>
      <c r="C113" s="60" t="s">
        <v>639</v>
      </c>
      <c r="D113" s="479" t="s">
        <v>452</v>
      </c>
      <c r="E113" s="55">
        <v>45901</v>
      </c>
      <c r="F113" s="58"/>
      <c r="G113" s="58"/>
      <c r="H113" s="58"/>
      <c r="I113" s="58"/>
      <c r="J113" s="60"/>
      <c r="K113" s="60"/>
      <c r="L113" s="60"/>
      <c r="M113" s="60"/>
      <c r="N113" s="58"/>
      <c r="O113" s="64"/>
      <c r="P113" s="64"/>
      <c r="Q113" s="58"/>
      <c r="R113" s="58"/>
      <c r="S113" s="58"/>
      <c r="T113" s="58"/>
      <c r="U113" s="58"/>
      <c r="V113" s="58"/>
      <c r="W113" s="60">
        <v>75</v>
      </c>
      <c r="X113" s="67"/>
      <c r="Y113" s="58"/>
      <c r="Z113" s="58"/>
      <c r="AA113" s="60">
        <f t="shared" si="22"/>
        <v>75</v>
      </c>
      <c r="AB113" s="58"/>
      <c r="AC113" s="58"/>
      <c r="AD113" s="58"/>
      <c r="AE113" s="58"/>
      <c r="AF113" s="58"/>
      <c r="AG113" s="58"/>
      <c r="AH113" s="58"/>
      <c r="AI113" s="58"/>
      <c r="AJ113" s="58">
        <f t="shared" si="18"/>
        <v>0</v>
      </c>
      <c r="AK113" s="67">
        <f t="shared" si="23"/>
        <v>75</v>
      </c>
      <c r="AL113" s="76"/>
      <c r="AM113" s="30" t="s">
        <v>211</v>
      </c>
      <c r="AN113" s="73" t="str">
        <f>VLOOKUP(B113,'[17]9月月报10.4'!$B$4:$CJ$500,49,0)</f>
        <v>劳务工</v>
      </c>
      <c r="AO113" s="31" t="str">
        <f>VLOOKUP(B113,'[17]9月月报10.4'!$B$4:$CJ$500,51,0)</f>
        <v>湖南红海</v>
      </c>
      <c r="AP113" s="32">
        <f>VLOOKUP(B113,'[18]2025.9（定版）10.12'!$B$3:$CK$600,5,0)</f>
        <v>29</v>
      </c>
      <c r="AQ113">
        <f>VLOOKUP(B113,'[18]2025.9（定版）10.12'!$B$3:$CK$600,22,0)</f>
        <v>0</v>
      </c>
      <c r="AR113" s="32"/>
    </row>
    <row r="114" s="30" customFormat="1" spans="1:44">
      <c r="A114" s="42"/>
      <c r="B114" s="58"/>
      <c r="C114" s="58"/>
      <c r="D114" s="58"/>
      <c r="E114" s="58">
        <f>COUNT(E81:E113)</f>
        <v>33</v>
      </c>
      <c r="F114" s="82"/>
      <c r="G114" s="82"/>
      <c r="H114" s="82"/>
      <c r="I114" s="82"/>
      <c r="J114" s="58"/>
      <c r="K114" s="82"/>
      <c r="L114" s="82"/>
      <c r="M114" s="82"/>
      <c r="N114" s="82"/>
      <c r="O114" s="82"/>
      <c r="P114" s="82"/>
      <c r="Q114" s="58"/>
      <c r="R114" s="58"/>
      <c r="S114" s="82"/>
      <c r="T114" s="82"/>
      <c r="U114" s="82"/>
      <c r="V114" s="82"/>
      <c r="W114" s="82"/>
      <c r="X114" s="82"/>
      <c r="Y114" s="82"/>
      <c r="Z114" s="82"/>
      <c r="AA114" s="58"/>
      <c r="AB114" s="82"/>
      <c r="AC114" s="82"/>
      <c r="AD114" s="82"/>
      <c r="AE114" s="82"/>
      <c r="AF114" s="82"/>
      <c r="AG114" s="82"/>
      <c r="AH114" s="82"/>
      <c r="AI114" s="82"/>
      <c r="AJ114" s="96"/>
      <c r="AK114" s="93"/>
      <c r="AL114" s="82"/>
      <c r="AM114" s="30"/>
      <c r="AN114" s="73"/>
      <c r="AO114" s="31"/>
      <c r="AP114" s="32"/>
      <c r="AQ114"/>
      <c r="AR114" s="32"/>
    </row>
    <row r="115" s="30" customFormat="1" spans="1:44">
      <c r="A115" s="42"/>
      <c r="B115" s="58"/>
      <c r="C115" s="58"/>
      <c r="D115" s="58"/>
      <c r="E115" s="58">
        <v>0</v>
      </c>
      <c r="F115" s="58"/>
      <c r="G115" s="58"/>
      <c r="H115" s="58"/>
      <c r="I115" s="82"/>
      <c r="J115" s="58"/>
      <c r="K115" s="58"/>
      <c r="L115" s="92"/>
      <c r="M115" s="58"/>
      <c r="N115" s="58"/>
      <c r="O115" s="58"/>
      <c r="P115" s="58"/>
      <c r="Q115" s="58"/>
      <c r="R115" s="58"/>
      <c r="S115" s="93"/>
      <c r="T115" s="58"/>
      <c r="U115" s="93"/>
      <c r="V115" s="58"/>
      <c r="W115" s="93"/>
      <c r="X115" s="58"/>
      <c r="Y115" s="58"/>
      <c r="Z115" s="58"/>
      <c r="AA115" s="93"/>
      <c r="AB115" s="58"/>
      <c r="AC115" s="58"/>
      <c r="AD115" s="93"/>
      <c r="AE115" s="58"/>
      <c r="AF115" s="93"/>
      <c r="AG115" s="58"/>
      <c r="AH115" s="58"/>
      <c r="AI115" s="58"/>
      <c r="AJ115" s="58">
        <v>0</v>
      </c>
      <c r="AK115" s="94">
        <v>0</v>
      </c>
      <c r="AL115" s="58"/>
      <c r="AM115" s="30"/>
      <c r="AN115" s="73"/>
      <c r="AO115" s="31"/>
      <c r="AP115" s="32"/>
      <c r="AQ115"/>
      <c r="AR115" s="32"/>
    </row>
    <row r="116" s="30" customFormat="1" ht="36" spans="1:44">
      <c r="A116" s="4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>
        <f t="shared" ref="O116:X116" si="24">SUM(O81:O115)</f>
        <v>4650</v>
      </c>
      <c r="P116" s="58">
        <f t="shared" si="24"/>
        <v>17232.5</v>
      </c>
      <c r="Q116" s="58">
        <f t="shared" si="24"/>
        <v>0</v>
      </c>
      <c r="R116" s="58">
        <f t="shared" si="24"/>
        <v>0</v>
      </c>
      <c r="S116" s="58">
        <f t="shared" si="24"/>
        <v>754</v>
      </c>
      <c r="T116" s="58">
        <f t="shared" si="24"/>
        <v>0</v>
      </c>
      <c r="U116" s="58">
        <f t="shared" si="24"/>
        <v>9370</v>
      </c>
      <c r="V116" s="58">
        <f t="shared" si="24"/>
        <v>0</v>
      </c>
      <c r="W116" s="58">
        <f t="shared" si="24"/>
        <v>1892.5</v>
      </c>
      <c r="X116" s="58">
        <f t="shared" si="24"/>
        <v>0</v>
      </c>
      <c r="Y116" s="58"/>
      <c r="Z116" s="58">
        <f t="shared" ref="Z116:AK116" si="25">SUM(Z81:Z115)</f>
        <v>0</v>
      </c>
      <c r="AA116" s="58">
        <f t="shared" si="25"/>
        <v>29249</v>
      </c>
      <c r="AB116" s="58">
        <f t="shared" si="25"/>
        <v>0</v>
      </c>
      <c r="AC116" s="58">
        <f t="shared" si="25"/>
        <v>0</v>
      </c>
      <c r="AD116" s="58">
        <f t="shared" si="25"/>
        <v>0</v>
      </c>
      <c r="AE116" s="58">
        <f t="shared" si="25"/>
        <v>0</v>
      </c>
      <c r="AF116" s="58">
        <f t="shared" si="25"/>
        <v>0</v>
      </c>
      <c r="AG116" s="58">
        <f t="shared" si="25"/>
        <v>0</v>
      </c>
      <c r="AH116" s="58">
        <f t="shared" si="25"/>
        <v>0</v>
      </c>
      <c r="AI116" s="58">
        <f t="shared" si="25"/>
        <v>0</v>
      </c>
      <c r="AJ116" s="58">
        <f t="shared" si="25"/>
        <v>0</v>
      </c>
      <c r="AK116" s="58">
        <f t="shared" si="25"/>
        <v>29249</v>
      </c>
      <c r="AL116" s="76" t="s">
        <v>643</v>
      </c>
      <c r="AM116" s="95">
        <f>AA116+O116</f>
        <v>33899</v>
      </c>
      <c r="AN116" s="73"/>
      <c r="AO116" s="31"/>
      <c r="AP116" s="32"/>
      <c r="AQ116"/>
      <c r="AR116" s="32"/>
    </row>
    <row r="117" s="30" customFormat="1" spans="1:44">
      <c r="A117" s="42" t="s">
        <v>291</v>
      </c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76"/>
      <c r="AM117" s="30"/>
      <c r="AN117" s="73"/>
      <c r="AO117" s="31"/>
      <c r="AP117" s="32"/>
      <c r="AQ117"/>
      <c r="AR117" s="32"/>
    </row>
    <row r="118" s="30" customFormat="1" spans="1:46">
      <c r="A118" s="42">
        <f t="shared" ref="A118:A126" si="26">ROW()-9-4-4</f>
        <v>101</v>
      </c>
      <c r="B118" s="88" t="s">
        <v>227</v>
      </c>
      <c r="C118" s="60" t="s">
        <v>640</v>
      </c>
      <c r="D118" s="89"/>
      <c r="E118" s="55">
        <v>45802</v>
      </c>
      <c r="F118" s="58"/>
      <c r="G118" s="58"/>
      <c r="H118" s="58"/>
      <c r="I118" s="58"/>
      <c r="J118" s="58">
        <v>4308</v>
      </c>
      <c r="K118" s="58">
        <v>4308</v>
      </c>
      <c r="L118" s="58">
        <v>4308</v>
      </c>
      <c r="M118" s="58">
        <v>4308</v>
      </c>
      <c r="N118" s="58"/>
      <c r="O118" s="64">
        <v>150</v>
      </c>
      <c r="P118" s="62">
        <v>689.28</v>
      </c>
      <c r="Q118" s="58"/>
      <c r="R118" s="58"/>
      <c r="S118" s="62">
        <v>30.16</v>
      </c>
      <c r="T118" s="58"/>
      <c r="U118" s="62">
        <v>374.8</v>
      </c>
      <c r="V118" s="58"/>
      <c r="W118" s="62">
        <v>72.37</v>
      </c>
      <c r="X118" s="67"/>
      <c r="Y118" s="58"/>
      <c r="Z118" s="58"/>
      <c r="AA118" s="60">
        <f t="shared" ref="AA118:AA126" si="27">SUM(P118:Z118)</f>
        <v>1166.61</v>
      </c>
      <c r="AB118" s="58"/>
      <c r="AC118" s="58"/>
      <c r="AD118" s="58"/>
      <c r="AE118" s="58"/>
      <c r="AF118" s="58"/>
      <c r="AG118" s="58"/>
      <c r="AH118" s="58"/>
      <c r="AI118" s="58"/>
      <c r="AJ118" s="58">
        <f t="shared" ref="AJ118:AJ127" si="28">SUM(AB118:AI118)</f>
        <v>0</v>
      </c>
      <c r="AK118" s="67">
        <f t="shared" ref="AK118:AK126" si="29">AA118+AJ118</f>
        <v>1166.61</v>
      </c>
      <c r="AL118" s="76"/>
      <c r="AM118" s="30" t="s">
        <v>291</v>
      </c>
      <c r="AN118" s="73" t="str">
        <f>VLOOKUP(B118,'[17]9月月报10.4'!$B$4:$CJ$500,49,0)</f>
        <v>劳务工</v>
      </c>
      <c r="AO118" s="31" t="str">
        <f>VLOOKUP(B118,'[17]9月月报10.4'!$B$4:$CJ$500,51,0)</f>
        <v>湘潭宏顺</v>
      </c>
      <c r="AP118" s="32">
        <f>VLOOKUP(B118,'[18]2025.9（定版）10.12'!$B$3:$CK$600,5,0)</f>
        <v>22.3</v>
      </c>
      <c r="AQ118">
        <f>VLOOKUP(B118,'[18]2025.9（定版）10.12'!$B$3:$CK$600,22,0)</f>
        <v>0</v>
      </c>
      <c r="AR118" s="32" t="e">
        <f>_xlfn.XLOOKUP(A118,[11]汇总!B:B,[11]汇总!B:B)</f>
        <v>#N/A</v>
      </c>
      <c r="AT118" s="30" t="str">
        <f>VLOOKUP(B118,[16]一线员工!$C$3:$CL$700,1,0)</f>
        <v>卢喜春</v>
      </c>
    </row>
    <row r="119" s="30" customFormat="1" spans="1:46">
      <c r="A119" s="42">
        <f t="shared" si="26"/>
        <v>102</v>
      </c>
      <c r="B119" s="62" t="s">
        <v>226</v>
      </c>
      <c r="C119" s="60" t="s">
        <v>639</v>
      </c>
      <c r="D119" s="89"/>
      <c r="E119" s="55">
        <v>45802</v>
      </c>
      <c r="F119" s="58"/>
      <c r="G119" s="58"/>
      <c r="H119" s="58"/>
      <c r="I119" s="58"/>
      <c r="J119" s="58">
        <v>4308</v>
      </c>
      <c r="K119" s="58">
        <v>4308</v>
      </c>
      <c r="L119" s="58">
        <v>4308</v>
      </c>
      <c r="M119" s="58">
        <v>4308</v>
      </c>
      <c r="N119" s="58"/>
      <c r="O119" s="64">
        <v>150</v>
      </c>
      <c r="P119" s="62">
        <v>689.28</v>
      </c>
      <c r="Q119" s="58"/>
      <c r="R119" s="58"/>
      <c r="S119" s="62">
        <v>30.16</v>
      </c>
      <c r="T119" s="58"/>
      <c r="U119" s="62">
        <v>374.8</v>
      </c>
      <c r="V119" s="58"/>
      <c r="W119" s="62">
        <v>72.37</v>
      </c>
      <c r="X119" s="67"/>
      <c r="Y119" s="58"/>
      <c r="Z119" s="58"/>
      <c r="AA119" s="60">
        <f t="shared" si="27"/>
        <v>1166.61</v>
      </c>
      <c r="AB119" s="58"/>
      <c r="AC119" s="58"/>
      <c r="AD119" s="58"/>
      <c r="AE119" s="58"/>
      <c r="AF119" s="58"/>
      <c r="AG119" s="58"/>
      <c r="AH119" s="58"/>
      <c r="AI119" s="58"/>
      <c r="AJ119" s="58">
        <f t="shared" si="28"/>
        <v>0</v>
      </c>
      <c r="AK119" s="67">
        <f t="shared" si="29"/>
        <v>1166.61</v>
      </c>
      <c r="AL119" s="76"/>
      <c r="AM119" s="30" t="s">
        <v>291</v>
      </c>
      <c r="AN119" s="73" t="str">
        <f>VLOOKUP(B119,'[17]9月月报10.4'!$B$4:$CJ$500,49,0)</f>
        <v>劳务工</v>
      </c>
      <c r="AO119" s="31" t="str">
        <f>VLOOKUP(B119,'[17]9月月报10.4'!$B$4:$CJ$500,51,0)</f>
        <v>湘潭宏顺</v>
      </c>
      <c r="AP119" s="32">
        <f>VLOOKUP(B119,'[18]2025.9（定版）10.12'!$B$3:$CK$600,5,0)</f>
        <v>27</v>
      </c>
      <c r="AQ119">
        <f>VLOOKUP(B119,'[18]2025.9（定版）10.12'!$B$3:$CK$600,22,0)</f>
        <v>0</v>
      </c>
      <c r="AR119" s="32" t="e">
        <f>_xlfn.XLOOKUP(A119,[11]汇总!B:B,[11]汇总!B:B)</f>
        <v>#N/A</v>
      </c>
      <c r="AT119" s="30" t="str">
        <f>VLOOKUP(B119,[16]一线员工!$C$3:$CL$700,1,0)</f>
        <v>张永桂</v>
      </c>
    </row>
    <row r="120" s="30" customFormat="1" spans="1:46">
      <c r="A120" s="42">
        <f t="shared" si="26"/>
        <v>103</v>
      </c>
      <c r="B120" s="62" t="s">
        <v>214</v>
      </c>
      <c r="C120" s="60" t="s">
        <v>639</v>
      </c>
      <c r="D120" s="89"/>
      <c r="E120" s="55">
        <v>45802</v>
      </c>
      <c r="F120" s="58"/>
      <c r="G120" s="58"/>
      <c r="H120" s="58"/>
      <c r="I120" s="58"/>
      <c r="J120" s="58">
        <v>4308</v>
      </c>
      <c r="K120" s="58">
        <v>4308</v>
      </c>
      <c r="L120" s="58">
        <v>4308</v>
      </c>
      <c r="M120" s="58">
        <v>4308</v>
      </c>
      <c r="N120" s="58"/>
      <c r="O120" s="64">
        <v>150</v>
      </c>
      <c r="P120" s="62">
        <v>689.28</v>
      </c>
      <c r="Q120" s="58"/>
      <c r="R120" s="58"/>
      <c r="S120" s="62">
        <v>30.16</v>
      </c>
      <c r="T120" s="58"/>
      <c r="U120" s="62">
        <v>374.8</v>
      </c>
      <c r="V120" s="58"/>
      <c r="W120" s="62">
        <v>72.37</v>
      </c>
      <c r="X120" s="67"/>
      <c r="Y120" s="58"/>
      <c r="Z120" s="58"/>
      <c r="AA120" s="60">
        <f t="shared" si="27"/>
        <v>1166.61</v>
      </c>
      <c r="AB120" s="58"/>
      <c r="AC120" s="58"/>
      <c r="AD120" s="58"/>
      <c r="AE120" s="58"/>
      <c r="AF120" s="58"/>
      <c r="AG120" s="58"/>
      <c r="AH120" s="58"/>
      <c r="AI120" s="58"/>
      <c r="AJ120" s="58">
        <f t="shared" si="28"/>
        <v>0</v>
      </c>
      <c r="AK120" s="67">
        <f t="shared" si="29"/>
        <v>1166.61</v>
      </c>
      <c r="AL120" s="76"/>
      <c r="AM120" s="30" t="s">
        <v>291</v>
      </c>
      <c r="AN120" s="73" t="str">
        <f>VLOOKUP(B120,'[17]9月月报10.4'!$B$4:$CJ$500,49,0)</f>
        <v>劳务工</v>
      </c>
      <c r="AO120" s="31" t="str">
        <f>VLOOKUP(B120,'[17]9月月报10.4'!$B$4:$CJ$500,51,0)</f>
        <v>湘潭宏顺</v>
      </c>
      <c r="AP120" s="32">
        <f>VLOOKUP(B120,'[18]2025.9（定版）10.12'!$B$3:$CK$600,5,0)</f>
        <v>13</v>
      </c>
      <c r="AQ120">
        <f>VLOOKUP(B120,'[18]2025.9（定版）10.12'!$B$3:$CK$600,22,0)</f>
        <v>0</v>
      </c>
      <c r="AR120" s="32" t="e">
        <f>_xlfn.XLOOKUP(A120,[11]汇总!B:B,[11]汇总!B:B)</f>
        <v>#N/A</v>
      </c>
      <c r="AT120" s="30" t="str">
        <f>VLOOKUP(B120,[16]一线员工!$C$3:$CL$700,1,0)</f>
        <v>周建华</v>
      </c>
    </row>
    <row r="121" s="30" customFormat="1" spans="1:46">
      <c r="A121" s="42">
        <f t="shared" si="26"/>
        <v>104</v>
      </c>
      <c r="B121" s="62" t="s">
        <v>223</v>
      </c>
      <c r="C121" s="60" t="s">
        <v>640</v>
      </c>
      <c r="D121" s="89"/>
      <c r="E121" s="55">
        <v>45803</v>
      </c>
      <c r="F121" s="58"/>
      <c r="G121" s="58"/>
      <c r="H121" s="58"/>
      <c r="I121" s="58"/>
      <c r="J121" s="58">
        <v>4308</v>
      </c>
      <c r="K121" s="58">
        <v>4308</v>
      </c>
      <c r="L121" s="58">
        <v>4308</v>
      </c>
      <c r="M121" s="58">
        <v>4308</v>
      </c>
      <c r="N121" s="58"/>
      <c r="O121" s="64">
        <v>150</v>
      </c>
      <c r="P121" s="62">
        <v>689.28</v>
      </c>
      <c r="Q121" s="58"/>
      <c r="R121" s="58"/>
      <c r="S121" s="62">
        <v>30.16</v>
      </c>
      <c r="T121" s="58"/>
      <c r="U121" s="62">
        <v>374.8</v>
      </c>
      <c r="V121" s="58"/>
      <c r="W121" s="62">
        <v>72.37</v>
      </c>
      <c r="X121" s="67"/>
      <c r="Y121" s="58"/>
      <c r="Z121" s="58"/>
      <c r="AA121" s="60">
        <f t="shared" si="27"/>
        <v>1166.61</v>
      </c>
      <c r="AB121" s="58"/>
      <c r="AC121" s="58"/>
      <c r="AD121" s="58"/>
      <c r="AE121" s="58"/>
      <c r="AF121" s="58"/>
      <c r="AG121" s="58"/>
      <c r="AH121" s="58"/>
      <c r="AI121" s="58"/>
      <c r="AJ121" s="58">
        <f t="shared" si="28"/>
        <v>0</v>
      </c>
      <c r="AK121" s="67">
        <f t="shared" si="29"/>
        <v>1166.61</v>
      </c>
      <c r="AL121" s="76"/>
      <c r="AM121" s="30" t="s">
        <v>291</v>
      </c>
      <c r="AN121" s="73" t="str">
        <f>VLOOKUP(B121,'[17]9月月报10.4'!$B$4:$CJ$500,49,0)</f>
        <v>劳务工</v>
      </c>
      <c r="AO121" s="31" t="str">
        <f>VLOOKUP(B121,'[17]9月月报10.4'!$B$4:$CJ$500,51,0)</f>
        <v>湘潭宏顺</v>
      </c>
      <c r="AP121" s="32">
        <f>VLOOKUP(B121,'[18]2025.9（定版）10.12'!$B$3:$CK$600,5,0)</f>
        <v>30</v>
      </c>
      <c r="AQ121">
        <f>VLOOKUP(B121,'[18]2025.9（定版）10.12'!$B$3:$CK$600,22,0)</f>
        <v>0</v>
      </c>
      <c r="AR121" s="32" t="e">
        <f>_xlfn.XLOOKUP(A121,[11]汇总!B:B,[11]汇总!B:B)</f>
        <v>#N/A</v>
      </c>
      <c r="AT121" s="30" t="str">
        <f>VLOOKUP(B121,[16]一线员工!$C$3:$CL$700,1,0)</f>
        <v>高玉霞</v>
      </c>
    </row>
    <row r="122" s="30" customFormat="1" spans="1:46">
      <c r="A122" s="42">
        <f t="shared" si="26"/>
        <v>105</v>
      </c>
      <c r="B122" s="62" t="s">
        <v>256</v>
      </c>
      <c r="C122" s="60" t="s">
        <v>639</v>
      </c>
      <c r="D122" s="89"/>
      <c r="E122" s="55">
        <v>45804</v>
      </c>
      <c r="F122" s="58"/>
      <c r="G122" s="58"/>
      <c r="H122" s="58"/>
      <c r="I122" s="58"/>
      <c r="J122" s="58">
        <v>4308</v>
      </c>
      <c r="K122" s="58">
        <v>4308</v>
      </c>
      <c r="L122" s="58">
        <v>4308</v>
      </c>
      <c r="M122" s="58">
        <v>4308</v>
      </c>
      <c r="N122" s="58"/>
      <c r="O122" s="64">
        <v>150</v>
      </c>
      <c r="P122" s="62">
        <v>689.28</v>
      </c>
      <c r="Q122" s="58"/>
      <c r="R122" s="58"/>
      <c r="S122" s="62">
        <v>30.16</v>
      </c>
      <c r="T122" s="58"/>
      <c r="U122" s="62">
        <v>374.8</v>
      </c>
      <c r="V122" s="58"/>
      <c r="W122" s="62">
        <v>72.37</v>
      </c>
      <c r="X122" s="67"/>
      <c r="Y122" s="58"/>
      <c r="Z122" s="58"/>
      <c r="AA122" s="60">
        <f t="shared" si="27"/>
        <v>1166.61</v>
      </c>
      <c r="AB122" s="58"/>
      <c r="AC122" s="58"/>
      <c r="AD122" s="58"/>
      <c r="AE122" s="58"/>
      <c r="AF122" s="58"/>
      <c r="AG122" s="58"/>
      <c r="AH122" s="58"/>
      <c r="AI122" s="58"/>
      <c r="AJ122" s="58">
        <f t="shared" si="28"/>
        <v>0</v>
      </c>
      <c r="AK122" s="67">
        <f t="shared" si="29"/>
        <v>1166.61</v>
      </c>
      <c r="AL122" s="76"/>
      <c r="AM122" s="30" t="s">
        <v>291</v>
      </c>
      <c r="AN122" s="73" t="str">
        <f>VLOOKUP(B122,'[17]9月月报10.4'!$B$4:$CJ$500,49,0)</f>
        <v>劳务工</v>
      </c>
      <c r="AO122" s="31" t="str">
        <f>VLOOKUP(B122,'[17]9月月报10.4'!$B$4:$CJ$500,51,0)</f>
        <v>湘潭宏顺</v>
      </c>
      <c r="AP122" s="32">
        <f>VLOOKUP(B122,'[18]2025.9（定版）10.12'!$B$3:$CK$600,5,0)</f>
        <v>26</v>
      </c>
      <c r="AQ122">
        <f>VLOOKUP(B122,'[18]2025.9（定版）10.12'!$B$3:$CK$600,22,0)</f>
        <v>0</v>
      </c>
      <c r="AR122" s="32" t="e">
        <f>_xlfn.XLOOKUP(A122,[11]汇总!B:B,[11]汇总!B:B)</f>
        <v>#N/A</v>
      </c>
      <c r="AT122" s="30" t="str">
        <f>VLOOKUP(B122,[16]一线员工!$C$3:$CL$700,1,0)</f>
        <v>赖金龙</v>
      </c>
    </row>
    <row r="123" s="30" customFormat="1" spans="1:46">
      <c r="A123" s="42">
        <f t="shared" si="26"/>
        <v>106</v>
      </c>
      <c r="B123" s="62" t="s">
        <v>290</v>
      </c>
      <c r="C123" s="60" t="s">
        <v>639</v>
      </c>
      <c r="D123" s="89"/>
      <c r="E123" s="55">
        <v>45804</v>
      </c>
      <c r="F123" s="58"/>
      <c r="G123" s="58"/>
      <c r="H123" s="58"/>
      <c r="I123" s="58"/>
      <c r="J123" s="58">
        <v>4308</v>
      </c>
      <c r="K123" s="58">
        <v>4308</v>
      </c>
      <c r="L123" s="58">
        <v>4308</v>
      </c>
      <c r="M123" s="58">
        <v>4308</v>
      </c>
      <c r="N123" s="58"/>
      <c r="O123" s="64">
        <v>150</v>
      </c>
      <c r="P123" s="62">
        <v>689.28</v>
      </c>
      <c r="Q123" s="58"/>
      <c r="R123" s="58"/>
      <c r="S123" s="62">
        <v>30.16</v>
      </c>
      <c r="T123" s="58"/>
      <c r="U123" s="62">
        <v>374.8</v>
      </c>
      <c r="V123" s="58"/>
      <c r="W123" s="62">
        <v>72.37</v>
      </c>
      <c r="X123" s="67"/>
      <c r="Y123" s="58"/>
      <c r="Z123" s="58"/>
      <c r="AA123" s="60">
        <f t="shared" si="27"/>
        <v>1166.61</v>
      </c>
      <c r="AB123" s="58"/>
      <c r="AC123" s="58"/>
      <c r="AD123" s="58"/>
      <c r="AE123" s="58"/>
      <c r="AF123" s="58"/>
      <c r="AG123" s="58"/>
      <c r="AH123" s="58"/>
      <c r="AI123" s="58"/>
      <c r="AJ123" s="58">
        <f t="shared" si="28"/>
        <v>0</v>
      </c>
      <c r="AK123" s="67">
        <f t="shared" si="29"/>
        <v>1166.61</v>
      </c>
      <c r="AL123" s="76"/>
      <c r="AM123" s="30" t="s">
        <v>291</v>
      </c>
      <c r="AN123" s="73" t="str">
        <f>VLOOKUP(B123,'[17]9月月报10.4'!$B$4:$CJ$500,49,0)</f>
        <v>劳务工</v>
      </c>
      <c r="AO123" s="31" t="str">
        <f>VLOOKUP(B123,'[17]9月月报10.4'!$B$4:$CJ$500,51,0)</f>
        <v>湘潭宏顺</v>
      </c>
      <c r="AP123" s="32">
        <f>VLOOKUP(B123,'[18]2025.9（定版）10.12'!$B$3:$CK$600,5,0)</f>
        <v>29</v>
      </c>
      <c r="AQ123">
        <f>VLOOKUP(B123,'[18]2025.9（定版）10.12'!$B$3:$CK$600,22,0)</f>
        <v>0</v>
      </c>
      <c r="AR123" s="32" t="e">
        <f>_xlfn.XLOOKUP(A123,[11]汇总!B:B,[11]汇总!B:B)</f>
        <v>#N/A</v>
      </c>
      <c r="AT123" s="30" t="str">
        <f>VLOOKUP(B123,[16]一线员工!$C$3:$CL$700,1,0)</f>
        <v>刘季香</v>
      </c>
    </row>
    <row r="124" s="30" customFormat="1" spans="1:46">
      <c r="A124" s="42">
        <f t="shared" si="26"/>
        <v>107</v>
      </c>
      <c r="B124" s="90" t="s">
        <v>213</v>
      </c>
      <c r="C124" s="60" t="s">
        <v>639</v>
      </c>
      <c r="D124" s="89"/>
      <c r="E124" s="55">
        <v>45808</v>
      </c>
      <c r="F124" s="58"/>
      <c r="G124" s="58"/>
      <c r="H124" s="58"/>
      <c r="I124" s="58"/>
      <c r="J124" s="58">
        <v>4308</v>
      </c>
      <c r="K124" s="58">
        <v>4308</v>
      </c>
      <c r="L124" s="58">
        <v>4308</v>
      </c>
      <c r="M124" s="58">
        <v>4308</v>
      </c>
      <c r="N124" s="58"/>
      <c r="O124" s="64">
        <v>150</v>
      </c>
      <c r="P124" s="62">
        <v>689.28</v>
      </c>
      <c r="Q124" s="58"/>
      <c r="R124" s="58"/>
      <c r="S124" s="62">
        <v>30.16</v>
      </c>
      <c r="T124" s="58"/>
      <c r="U124" s="62">
        <v>374.8</v>
      </c>
      <c r="V124" s="58"/>
      <c r="W124" s="62">
        <v>72.37</v>
      </c>
      <c r="X124" s="67"/>
      <c r="Y124" s="58"/>
      <c r="Z124" s="58"/>
      <c r="AA124" s="60">
        <f t="shared" si="27"/>
        <v>1166.61</v>
      </c>
      <c r="AB124" s="58"/>
      <c r="AC124" s="58"/>
      <c r="AD124" s="58"/>
      <c r="AE124" s="58"/>
      <c r="AF124" s="58"/>
      <c r="AG124" s="58"/>
      <c r="AH124" s="58"/>
      <c r="AI124" s="58"/>
      <c r="AJ124" s="58">
        <f t="shared" si="28"/>
        <v>0</v>
      </c>
      <c r="AK124" s="67">
        <f t="shared" si="29"/>
        <v>1166.61</v>
      </c>
      <c r="AL124" s="76"/>
      <c r="AM124" s="30" t="s">
        <v>291</v>
      </c>
      <c r="AN124" s="73" t="str">
        <f>VLOOKUP(B124,'[17]9月月报10.4'!$B$4:$CJ$500,49,0)</f>
        <v>劳务工</v>
      </c>
      <c r="AO124" s="31" t="str">
        <f>VLOOKUP(B124,'[17]9月月报10.4'!$B$4:$CJ$500,51,0)</f>
        <v>湘潭宏顺</v>
      </c>
      <c r="AP124" s="32">
        <f>VLOOKUP(B124,'[18]2025.9（定版）10.12'!$B$3:$CK$600,5,0)</f>
        <v>30</v>
      </c>
      <c r="AQ124">
        <f>VLOOKUP(B124,'[18]2025.9（定版）10.12'!$B$3:$CK$600,22,0)</f>
        <v>0</v>
      </c>
      <c r="AR124" s="32" t="e">
        <f>_xlfn.XLOOKUP(A124,[11]汇总!B:B,[11]汇总!B:B)</f>
        <v>#N/A</v>
      </c>
      <c r="AT124" s="30" t="str">
        <f>VLOOKUP(B124,[16]一线员工!$C$3:$CL$700,1,0)</f>
        <v>王启明</v>
      </c>
    </row>
    <row r="125" s="30" customFormat="1" spans="1:46">
      <c r="A125" s="42">
        <f t="shared" si="26"/>
        <v>108</v>
      </c>
      <c r="B125" s="91" t="s">
        <v>253</v>
      </c>
      <c r="C125" s="60" t="s">
        <v>640</v>
      </c>
      <c r="D125" s="89"/>
      <c r="E125" s="55">
        <v>45809</v>
      </c>
      <c r="F125" s="58"/>
      <c r="G125" s="58"/>
      <c r="H125" s="58"/>
      <c r="I125" s="58"/>
      <c r="J125" s="58">
        <v>4308</v>
      </c>
      <c r="K125" s="58">
        <v>4308</v>
      </c>
      <c r="L125" s="58">
        <v>4308</v>
      </c>
      <c r="M125" s="58">
        <v>4308</v>
      </c>
      <c r="N125" s="58"/>
      <c r="O125" s="64">
        <v>150</v>
      </c>
      <c r="P125" s="62">
        <v>689.28</v>
      </c>
      <c r="Q125" s="58"/>
      <c r="R125" s="58"/>
      <c r="S125" s="62">
        <v>30.16</v>
      </c>
      <c r="T125" s="58"/>
      <c r="U125" s="62">
        <v>374.8</v>
      </c>
      <c r="V125" s="58"/>
      <c r="W125" s="62">
        <v>72.37</v>
      </c>
      <c r="X125" s="67"/>
      <c r="Y125" s="58"/>
      <c r="Z125" s="58"/>
      <c r="AA125" s="60">
        <f t="shared" si="27"/>
        <v>1166.61</v>
      </c>
      <c r="AB125" s="58"/>
      <c r="AC125" s="58"/>
      <c r="AD125" s="58"/>
      <c r="AE125" s="58"/>
      <c r="AF125" s="58"/>
      <c r="AG125" s="58"/>
      <c r="AH125" s="58"/>
      <c r="AI125" s="58"/>
      <c r="AJ125" s="58">
        <f t="shared" si="28"/>
        <v>0</v>
      </c>
      <c r="AK125" s="67">
        <f t="shared" si="29"/>
        <v>1166.61</v>
      </c>
      <c r="AL125" s="76"/>
      <c r="AM125" s="30" t="s">
        <v>291</v>
      </c>
      <c r="AN125" s="73" t="str">
        <f>VLOOKUP(B125,'[17]9月月报10.4'!$B$4:$CJ$500,49,0)</f>
        <v>劳务工</v>
      </c>
      <c r="AO125" s="31" t="str">
        <f>VLOOKUP(B125,'[17]9月月报10.4'!$B$4:$CJ$500,51,0)</f>
        <v>湘潭宏顺</v>
      </c>
      <c r="AP125" s="32">
        <f>VLOOKUP(B125,'[18]2025.9（定版）10.12'!$B$3:$CK$600,5,0)</f>
        <v>29</v>
      </c>
      <c r="AQ125">
        <f>VLOOKUP(B125,'[18]2025.9（定版）10.12'!$B$3:$CK$600,22,0)</f>
        <v>0</v>
      </c>
      <c r="AR125" s="32" t="e">
        <f>_xlfn.XLOOKUP(A125,[11]汇总!B:B,[11]汇总!B:B)</f>
        <v>#N/A</v>
      </c>
      <c r="AT125" s="30" t="str">
        <f>VLOOKUP(B125,[16]一线员工!$C$3:$CL$700,1,0)</f>
        <v>黄翠兰</v>
      </c>
    </row>
    <row r="126" s="30" customFormat="1" spans="1:46">
      <c r="A126" s="42">
        <f t="shared" si="26"/>
        <v>109</v>
      </c>
      <c r="B126" s="91" t="s">
        <v>210</v>
      </c>
      <c r="C126" s="60" t="s">
        <v>639</v>
      </c>
      <c r="D126" s="89"/>
      <c r="E126" s="55">
        <v>45811</v>
      </c>
      <c r="F126" s="58"/>
      <c r="G126" s="58"/>
      <c r="H126" s="58"/>
      <c r="I126" s="58"/>
      <c r="J126" s="58">
        <v>4308</v>
      </c>
      <c r="K126" s="58">
        <v>4308</v>
      </c>
      <c r="L126" s="58">
        <v>4308</v>
      </c>
      <c r="M126" s="58">
        <v>4308</v>
      </c>
      <c r="N126" s="58"/>
      <c r="O126" s="64">
        <v>150</v>
      </c>
      <c r="P126" s="62">
        <v>689.28</v>
      </c>
      <c r="Q126" s="58"/>
      <c r="R126" s="58"/>
      <c r="S126" s="62">
        <v>30.16</v>
      </c>
      <c r="T126" s="58"/>
      <c r="U126" s="62">
        <v>374.8</v>
      </c>
      <c r="V126" s="58"/>
      <c r="W126" s="62">
        <v>72.37</v>
      </c>
      <c r="X126" s="67"/>
      <c r="Y126" s="58"/>
      <c r="Z126" s="58"/>
      <c r="AA126" s="60">
        <f t="shared" si="27"/>
        <v>1166.61</v>
      </c>
      <c r="AB126" s="58"/>
      <c r="AC126" s="58"/>
      <c r="AD126" s="58"/>
      <c r="AE126" s="58"/>
      <c r="AF126" s="58"/>
      <c r="AG126" s="58"/>
      <c r="AH126" s="58"/>
      <c r="AI126" s="58"/>
      <c r="AJ126" s="58">
        <f t="shared" si="28"/>
        <v>0</v>
      </c>
      <c r="AK126" s="67">
        <f t="shared" si="29"/>
        <v>1166.61</v>
      </c>
      <c r="AL126" s="76"/>
      <c r="AM126" s="30" t="s">
        <v>291</v>
      </c>
      <c r="AN126" s="73" t="str">
        <f>VLOOKUP(B126,'[17]9月月报10.4'!$B$4:$CJ$500,49,0)</f>
        <v>劳务工</v>
      </c>
      <c r="AO126" s="31" t="str">
        <f>VLOOKUP(B126,'[17]9月月报10.4'!$B$4:$CJ$500,51,0)</f>
        <v>湘潭宏顺</v>
      </c>
      <c r="AP126" s="32">
        <f>VLOOKUP(B126,'[18]2025.9（定版）10.12'!$B$3:$CK$600,5,0)</f>
        <v>28</v>
      </c>
      <c r="AQ126">
        <f>VLOOKUP(B126,'[18]2025.9（定版）10.12'!$B$3:$CK$600,22,0)</f>
        <v>0</v>
      </c>
      <c r="AR126" s="32" t="e">
        <f>_xlfn.XLOOKUP(A126,[11]汇总!B:B,[11]汇总!B:B)</f>
        <v>#N/A</v>
      </c>
      <c r="AT126" s="30" t="str">
        <f>VLOOKUP(B126,[16]一线员工!$C$3:$CL$700,1,0)</f>
        <v>赵亮</v>
      </c>
    </row>
    <row r="127" s="30" customFormat="1" spans="1:44">
      <c r="A127" s="42"/>
      <c r="B127" s="58"/>
      <c r="C127" s="58"/>
      <c r="D127" s="58"/>
      <c r="E127" s="58">
        <f>COUNT(E118:E126)</f>
        <v>9</v>
      </c>
      <c r="F127" s="82"/>
      <c r="G127" s="82"/>
      <c r="H127" s="82"/>
      <c r="I127" s="82"/>
      <c r="J127" s="58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58"/>
      <c r="AB127" s="82"/>
      <c r="AC127" s="82"/>
      <c r="AD127" s="82"/>
      <c r="AE127" s="82"/>
      <c r="AF127" s="82"/>
      <c r="AG127" s="82"/>
      <c r="AH127" s="82"/>
      <c r="AI127" s="82"/>
      <c r="AJ127" s="58">
        <f t="shared" si="28"/>
        <v>0</v>
      </c>
      <c r="AK127" s="93"/>
      <c r="AL127" s="82"/>
      <c r="AM127" s="30"/>
      <c r="AN127" s="73"/>
      <c r="AO127" s="31"/>
      <c r="AP127" s="32"/>
      <c r="AQ127"/>
      <c r="AR127" s="32"/>
    </row>
    <row r="128" s="30" customFormat="1" spans="1:44">
      <c r="A128" s="42"/>
      <c r="B128" s="58"/>
      <c r="C128" s="58"/>
      <c r="D128" s="58"/>
      <c r="E128" s="58">
        <v>0</v>
      </c>
      <c r="F128" s="58"/>
      <c r="G128" s="58"/>
      <c r="H128" s="58"/>
      <c r="I128" s="82"/>
      <c r="J128" s="58"/>
      <c r="K128" s="58"/>
      <c r="L128" s="92"/>
      <c r="M128" s="58"/>
      <c r="N128" s="58"/>
      <c r="O128" s="58"/>
      <c r="P128" s="58"/>
      <c r="Q128" s="58"/>
      <c r="R128" s="58"/>
      <c r="S128" s="93"/>
      <c r="T128" s="58"/>
      <c r="U128" s="93"/>
      <c r="V128" s="58"/>
      <c r="W128" s="93"/>
      <c r="X128" s="58"/>
      <c r="Y128" s="58"/>
      <c r="Z128" s="58"/>
      <c r="AA128" s="93"/>
      <c r="AB128" s="58"/>
      <c r="AC128" s="58"/>
      <c r="AD128" s="93"/>
      <c r="AE128" s="58"/>
      <c r="AF128" s="93"/>
      <c r="AG128" s="58"/>
      <c r="AH128" s="58"/>
      <c r="AI128" s="58"/>
      <c r="AJ128" s="58">
        <v>0</v>
      </c>
      <c r="AK128" s="94">
        <v>0</v>
      </c>
      <c r="AL128" s="58"/>
      <c r="AM128" s="30"/>
      <c r="AN128" s="73"/>
      <c r="AO128" s="31"/>
      <c r="AP128" s="32"/>
      <c r="AQ128"/>
      <c r="AR128" s="32"/>
    </row>
    <row r="129" s="30" customFormat="1" ht="36" spans="1:44">
      <c r="A129" s="4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>
        <f t="shared" ref="O129:X129" si="30">SUM(O118:O128)</f>
        <v>1350</v>
      </c>
      <c r="P129" s="58">
        <f t="shared" si="30"/>
        <v>6203.52</v>
      </c>
      <c r="Q129" s="58">
        <f t="shared" si="30"/>
        <v>0</v>
      </c>
      <c r="R129" s="58">
        <f t="shared" si="30"/>
        <v>0</v>
      </c>
      <c r="S129" s="58">
        <f t="shared" si="30"/>
        <v>271.44</v>
      </c>
      <c r="T129" s="58">
        <f t="shared" si="30"/>
        <v>0</v>
      </c>
      <c r="U129" s="58">
        <f t="shared" si="30"/>
        <v>3373.2</v>
      </c>
      <c r="V129" s="58">
        <f t="shared" si="30"/>
        <v>0</v>
      </c>
      <c r="W129" s="58">
        <f t="shared" si="30"/>
        <v>651.33</v>
      </c>
      <c r="X129" s="58">
        <f t="shared" si="30"/>
        <v>0</v>
      </c>
      <c r="Y129" s="58"/>
      <c r="Z129" s="58">
        <f t="shared" ref="Z129:AK129" si="31">SUM(Z118:Z128)</f>
        <v>0</v>
      </c>
      <c r="AA129" s="58">
        <f t="shared" si="31"/>
        <v>10499.49</v>
      </c>
      <c r="AB129" s="58">
        <f t="shared" si="31"/>
        <v>0</v>
      </c>
      <c r="AC129" s="58">
        <f t="shared" si="31"/>
        <v>0</v>
      </c>
      <c r="AD129" s="58">
        <f t="shared" si="31"/>
        <v>0</v>
      </c>
      <c r="AE129" s="58">
        <f t="shared" si="31"/>
        <v>0</v>
      </c>
      <c r="AF129" s="58">
        <f t="shared" si="31"/>
        <v>0</v>
      </c>
      <c r="AG129" s="58">
        <f t="shared" si="31"/>
        <v>0</v>
      </c>
      <c r="AH129" s="58">
        <f t="shared" si="31"/>
        <v>0</v>
      </c>
      <c r="AI129" s="58">
        <f t="shared" si="31"/>
        <v>0</v>
      </c>
      <c r="AJ129" s="58">
        <f t="shared" si="31"/>
        <v>0</v>
      </c>
      <c r="AK129" s="58">
        <f t="shared" si="31"/>
        <v>10499.49</v>
      </c>
      <c r="AL129" s="76" t="s">
        <v>643</v>
      </c>
      <c r="AM129" s="95">
        <f>AK129+O129</f>
        <v>11849.49</v>
      </c>
      <c r="AN129" s="73"/>
      <c r="AO129" s="31"/>
      <c r="AP129" s="32"/>
      <c r="AQ129"/>
      <c r="AR129" s="32"/>
    </row>
    <row r="130" s="30" customFormat="1" spans="1:44">
      <c r="A130" s="42" t="s">
        <v>323</v>
      </c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76"/>
      <c r="AN130" s="73"/>
      <c r="AO130" s="31"/>
      <c r="AP130" s="32"/>
      <c r="AQ130"/>
      <c r="AR130" s="32"/>
    </row>
    <row r="131" s="30" customFormat="1" spans="1:46">
      <c r="A131" s="42">
        <f t="shared" ref="A131:A137" si="32">ROW()-9-4-4-4</f>
        <v>110</v>
      </c>
      <c r="B131" s="88" t="s">
        <v>218</v>
      </c>
      <c r="C131" s="60"/>
      <c r="D131" s="98"/>
      <c r="E131" s="55">
        <v>45800</v>
      </c>
      <c r="F131" s="58"/>
      <c r="G131" s="58"/>
      <c r="H131" s="58"/>
      <c r="I131" s="58"/>
      <c r="J131" s="116">
        <v>4308</v>
      </c>
      <c r="K131" s="116">
        <v>4308</v>
      </c>
      <c r="L131" s="116">
        <v>4308</v>
      </c>
      <c r="M131" s="116">
        <v>4308</v>
      </c>
      <c r="N131" s="58"/>
      <c r="O131" s="64">
        <v>150</v>
      </c>
      <c r="P131" s="62">
        <v>689.28</v>
      </c>
      <c r="Q131" s="58"/>
      <c r="R131" s="58"/>
      <c r="S131" s="58">
        <v>30.16</v>
      </c>
      <c r="T131" s="58"/>
      <c r="U131" s="123">
        <v>350.35</v>
      </c>
      <c r="V131" s="58"/>
      <c r="W131" s="62">
        <v>60.31</v>
      </c>
      <c r="X131" s="67"/>
      <c r="Y131" s="58"/>
      <c r="Z131" s="58"/>
      <c r="AA131" s="60">
        <f t="shared" ref="AA131:AA137" si="33">SUM(P131:Z131)</f>
        <v>1130.1</v>
      </c>
      <c r="AB131" s="58"/>
      <c r="AC131" s="58"/>
      <c r="AD131" s="58"/>
      <c r="AE131" s="58"/>
      <c r="AF131" s="58"/>
      <c r="AG131" s="58"/>
      <c r="AH131" s="58"/>
      <c r="AI131" s="58"/>
      <c r="AJ131" s="58">
        <v>0</v>
      </c>
      <c r="AK131" s="67">
        <f t="shared" ref="AK131:AK137" si="34">AA131+AJ131</f>
        <v>1130.1</v>
      </c>
      <c r="AL131" s="76"/>
      <c r="AM131" s="30" t="s">
        <v>323</v>
      </c>
      <c r="AN131" s="73" t="str">
        <f>VLOOKUP(B131,'[17]9月月报10.4'!$B$4:$CJ$500,49,0)</f>
        <v>劳务工</v>
      </c>
      <c r="AO131" s="31" t="str">
        <f>VLOOKUP(B131,'[17]9月月报10.4'!$B$4:$CJ$500,51,0)</f>
        <v>德顺</v>
      </c>
      <c r="AP131" s="32">
        <f>VLOOKUP(B131,'[18]2025.9（定版）10.12'!$B$3:$CK$600,5,0)</f>
        <v>28</v>
      </c>
      <c r="AQ131">
        <f>VLOOKUP(B131,'[18]2025.9（定版）10.12'!$B$3:$CK$600,22,0)</f>
        <v>0</v>
      </c>
      <c r="AR131" s="32" t="e">
        <f>_xlfn.XLOOKUP(A131,[11]汇总!B:B,[11]汇总!B:B)</f>
        <v>#N/A</v>
      </c>
      <c r="AT131" s="30" t="str">
        <f>VLOOKUP(B131,[16]一线员工!$C$3:$CL$700,1,0)</f>
        <v>蒋鹏</v>
      </c>
    </row>
    <row r="132" s="30" customFormat="1" spans="1:46">
      <c r="A132" s="42">
        <f t="shared" si="32"/>
        <v>111</v>
      </c>
      <c r="B132" s="62" t="s">
        <v>216</v>
      </c>
      <c r="C132" s="60"/>
      <c r="D132" s="98"/>
      <c r="E132" s="55">
        <v>45743</v>
      </c>
      <c r="F132" s="58"/>
      <c r="G132" s="58"/>
      <c r="H132" s="58"/>
      <c r="I132" s="58"/>
      <c r="J132" s="116">
        <v>4308</v>
      </c>
      <c r="K132" s="116">
        <v>4308</v>
      </c>
      <c r="L132" s="116">
        <v>4308</v>
      </c>
      <c r="M132" s="116">
        <v>4308</v>
      </c>
      <c r="N132" s="58"/>
      <c r="O132" s="64">
        <v>150</v>
      </c>
      <c r="P132" s="62">
        <v>689.28</v>
      </c>
      <c r="Q132" s="58"/>
      <c r="R132" s="58"/>
      <c r="S132" s="58">
        <v>30.16</v>
      </c>
      <c r="T132" s="58"/>
      <c r="U132" s="123">
        <v>350.35</v>
      </c>
      <c r="V132" s="58"/>
      <c r="W132" s="62">
        <v>60.31</v>
      </c>
      <c r="X132" s="67"/>
      <c r="Y132" s="58"/>
      <c r="Z132" s="58"/>
      <c r="AA132" s="60">
        <f t="shared" si="33"/>
        <v>1130.1</v>
      </c>
      <c r="AB132" s="58"/>
      <c r="AC132" s="58"/>
      <c r="AD132" s="58"/>
      <c r="AE132" s="58"/>
      <c r="AF132" s="58"/>
      <c r="AG132" s="58"/>
      <c r="AH132" s="58"/>
      <c r="AI132" s="58"/>
      <c r="AJ132" s="58">
        <v>0</v>
      </c>
      <c r="AK132" s="67">
        <f t="shared" si="34"/>
        <v>1130.1</v>
      </c>
      <c r="AL132" s="76"/>
      <c r="AM132" s="30" t="s">
        <v>323</v>
      </c>
      <c r="AN132" s="73" t="str">
        <f>VLOOKUP(B132,'[17]9月月报10.4'!$B$4:$CJ$500,49,0)</f>
        <v>劳务工</v>
      </c>
      <c r="AO132" s="31" t="str">
        <f>VLOOKUP(B132,'[17]9月月报10.4'!$B$4:$CJ$500,51,0)</f>
        <v>德顺</v>
      </c>
      <c r="AP132" s="32">
        <f>VLOOKUP(B132,'[18]2025.9（定版）10.12'!$B$3:$CK$600,5,0)</f>
        <v>27</v>
      </c>
      <c r="AQ132">
        <f>VLOOKUP(B132,'[18]2025.9（定版）10.12'!$B$3:$CK$600,22,0)</f>
        <v>0</v>
      </c>
      <c r="AR132" s="32" t="e">
        <f>_xlfn.XLOOKUP(A132,[11]汇总!B:B,[11]汇总!B:B)</f>
        <v>#N/A</v>
      </c>
      <c r="AT132" s="30" t="str">
        <f>VLOOKUP(B132,[16]一线员工!$C$3:$CL$700,1,0)</f>
        <v>贺翌昂</v>
      </c>
    </row>
    <row r="133" s="30" customFormat="1" spans="1:46">
      <c r="A133" s="42">
        <f t="shared" si="32"/>
        <v>112</v>
      </c>
      <c r="B133" s="62" t="s">
        <v>166</v>
      </c>
      <c r="C133" s="60"/>
      <c r="D133" s="98"/>
      <c r="E133" s="55">
        <v>45741</v>
      </c>
      <c r="F133" s="58"/>
      <c r="G133" s="58"/>
      <c r="H133" s="58"/>
      <c r="I133" s="58"/>
      <c r="J133" s="116">
        <v>4308</v>
      </c>
      <c r="K133" s="116">
        <v>4308</v>
      </c>
      <c r="L133" s="116">
        <v>4308</v>
      </c>
      <c r="M133" s="116">
        <v>4308</v>
      </c>
      <c r="N133" s="58"/>
      <c r="O133" s="64">
        <v>150</v>
      </c>
      <c r="P133" s="62">
        <v>689.28</v>
      </c>
      <c r="Q133" s="58"/>
      <c r="R133" s="58"/>
      <c r="S133" s="58">
        <v>30.16</v>
      </c>
      <c r="T133" s="58"/>
      <c r="U133" s="123">
        <v>350.35</v>
      </c>
      <c r="V133" s="58"/>
      <c r="W133" s="62">
        <v>60.31</v>
      </c>
      <c r="X133" s="67"/>
      <c r="Y133" s="58"/>
      <c r="Z133" s="58"/>
      <c r="AA133" s="60">
        <f t="shared" si="33"/>
        <v>1130.1</v>
      </c>
      <c r="AB133" s="58"/>
      <c r="AC133" s="58"/>
      <c r="AD133" s="58"/>
      <c r="AE133" s="58"/>
      <c r="AF133" s="58"/>
      <c r="AG133" s="58"/>
      <c r="AH133" s="58"/>
      <c r="AI133" s="58"/>
      <c r="AJ133" s="58">
        <v>0</v>
      </c>
      <c r="AK133" s="67">
        <f t="shared" si="34"/>
        <v>1130.1</v>
      </c>
      <c r="AL133" s="76"/>
      <c r="AM133" s="30" t="s">
        <v>323</v>
      </c>
      <c r="AN133" s="73" t="str">
        <f>VLOOKUP(B133,'[17]9月月报10.4'!$B$4:$CJ$500,49,0)</f>
        <v>劳务工</v>
      </c>
      <c r="AO133" s="31" t="str">
        <f>VLOOKUP(B133,'[17]9月月报10.4'!$B$4:$CJ$500,51,0)</f>
        <v>德顺</v>
      </c>
      <c r="AP133" s="32">
        <f>VLOOKUP(B133,'[18]2025.9（定版）10.12'!$B$3:$CK$600,5,0)</f>
        <v>28.8</v>
      </c>
      <c r="AQ133">
        <f>VLOOKUP(B133,'[18]2025.9（定版）10.12'!$B$3:$CK$600,22,0)</f>
        <v>0</v>
      </c>
      <c r="AR133" s="32" t="e">
        <f>_xlfn.XLOOKUP(A133,[11]汇总!B:B,[11]汇总!B:B)</f>
        <v>#N/A</v>
      </c>
      <c r="AT133" s="30" t="str">
        <f>VLOOKUP(B133,[16]一线员工!$C$3:$CL$700,1,0)</f>
        <v>袁珊珊</v>
      </c>
    </row>
    <row r="134" s="30" customFormat="1" spans="1:44">
      <c r="A134" s="42">
        <f t="shared" si="32"/>
        <v>113</v>
      </c>
      <c r="B134" s="99" t="s">
        <v>537</v>
      </c>
      <c r="C134" s="60"/>
      <c r="D134" s="98"/>
      <c r="E134" s="55">
        <v>45905</v>
      </c>
      <c r="F134" s="58"/>
      <c r="G134" s="58"/>
      <c r="H134" s="58"/>
      <c r="I134" s="58"/>
      <c r="J134" s="116">
        <v>4308</v>
      </c>
      <c r="K134" s="116">
        <v>4308</v>
      </c>
      <c r="L134" s="116">
        <v>4027</v>
      </c>
      <c r="M134" s="116">
        <v>4308</v>
      </c>
      <c r="N134" s="58"/>
      <c r="O134" s="64">
        <v>150</v>
      </c>
      <c r="P134" s="62">
        <v>689.28</v>
      </c>
      <c r="Q134" s="58"/>
      <c r="R134" s="58"/>
      <c r="S134" s="58">
        <v>30.16</v>
      </c>
      <c r="T134" s="58"/>
      <c r="U134" s="123">
        <v>350.35</v>
      </c>
      <c r="V134" s="58"/>
      <c r="W134" s="62">
        <v>60.31</v>
      </c>
      <c r="X134" s="67"/>
      <c r="Y134" s="58"/>
      <c r="Z134" s="58"/>
      <c r="AA134" s="60">
        <f t="shared" si="33"/>
        <v>1130.1</v>
      </c>
      <c r="AB134" s="58"/>
      <c r="AC134" s="58"/>
      <c r="AD134" s="58"/>
      <c r="AE134" s="58"/>
      <c r="AF134" s="58"/>
      <c r="AG134" s="58"/>
      <c r="AH134" s="58"/>
      <c r="AI134" s="58"/>
      <c r="AJ134" s="58"/>
      <c r="AK134" s="67">
        <f t="shared" si="34"/>
        <v>1130.1</v>
      </c>
      <c r="AL134" s="76"/>
      <c r="AM134" s="30" t="s">
        <v>323</v>
      </c>
      <c r="AN134" s="77" t="s">
        <v>650</v>
      </c>
      <c r="AO134" s="31" t="e">
        <f>VLOOKUP(B134,'[17]9月月报10.4'!$B$4:$CJ$500,51,0)</f>
        <v>#N/A</v>
      </c>
      <c r="AP134" s="32">
        <f>VLOOKUP(B134,'[18]2025.9（定版）10.12'!$B$3:$CK$600,5,0)</f>
        <v>22</v>
      </c>
      <c r="AQ134">
        <f>VLOOKUP(B134,'[18]2025.9（定版）10.12'!$B$3:$CK$600,22,0)</f>
        <v>0</v>
      </c>
      <c r="AR134" s="32"/>
    </row>
    <row r="135" s="30" customFormat="1" spans="1:44">
      <c r="A135" s="42">
        <f t="shared" si="32"/>
        <v>114</v>
      </c>
      <c r="B135" s="62" t="s">
        <v>540</v>
      </c>
      <c r="C135" s="60"/>
      <c r="D135" s="98"/>
      <c r="E135" s="55">
        <v>45909</v>
      </c>
      <c r="F135" s="58"/>
      <c r="G135" s="58"/>
      <c r="H135" s="58"/>
      <c r="I135" s="58"/>
      <c r="J135" s="116">
        <v>4308</v>
      </c>
      <c r="K135" s="116">
        <v>4308</v>
      </c>
      <c r="L135" s="116">
        <v>4027</v>
      </c>
      <c r="M135" s="116">
        <v>4308</v>
      </c>
      <c r="N135" s="58"/>
      <c r="O135" s="64">
        <v>150</v>
      </c>
      <c r="P135" s="62">
        <v>689.28</v>
      </c>
      <c r="Q135" s="58"/>
      <c r="R135" s="58"/>
      <c r="S135" s="58">
        <v>30.16</v>
      </c>
      <c r="T135" s="58"/>
      <c r="U135" s="123">
        <v>350.35</v>
      </c>
      <c r="V135" s="58"/>
      <c r="W135" s="62">
        <v>60.31</v>
      </c>
      <c r="X135" s="67"/>
      <c r="Y135" s="58"/>
      <c r="Z135" s="58"/>
      <c r="AA135" s="60">
        <f t="shared" si="33"/>
        <v>1130.1</v>
      </c>
      <c r="AB135" s="58"/>
      <c r="AC135" s="58"/>
      <c r="AD135" s="58"/>
      <c r="AE135" s="58"/>
      <c r="AF135" s="58"/>
      <c r="AG135" s="58"/>
      <c r="AH135" s="58"/>
      <c r="AI135" s="58"/>
      <c r="AJ135" s="58"/>
      <c r="AK135" s="67">
        <f t="shared" si="34"/>
        <v>1130.1</v>
      </c>
      <c r="AL135" s="76"/>
      <c r="AM135" s="30" t="s">
        <v>323</v>
      </c>
      <c r="AN135" s="73" t="str">
        <f>VLOOKUP(B135,'[17]9月月报10.4'!$B$4:$CJ$500,49,0)</f>
        <v>劳务工</v>
      </c>
      <c r="AO135" s="31" t="str">
        <f>VLOOKUP(B135,'[17]9月月报10.4'!$B$4:$CJ$500,51,0)</f>
        <v>德顺</v>
      </c>
      <c r="AP135" s="32">
        <f>VLOOKUP(B135,'[18]2025.9（定版）10.12'!$B$3:$CK$600,5,0)</f>
        <v>21</v>
      </c>
      <c r="AQ135">
        <f>VLOOKUP(B135,'[18]2025.9（定版）10.12'!$B$3:$CK$600,22,0)</f>
        <v>0</v>
      </c>
      <c r="AR135" s="32"/>
    </row>
    <row r="136" s="30" customFormat="1" spans="1:44">
      <c r="A136" s="42">
        <f t="shared" si="32"/>
        <v>115</v>
      </c>
      <c r="B136" s="62" t="s">
        <v>558</v>
      </c>
      <c r="C136" s="60"/>
      <c r="D136" s="98"/>
      <c r="E136" s="55">
        <v>45905</v>
      </c>
      <c r="F136" s="58"/>
      <c r="G136" s="58"/>
      <c r="H136" s="58"/>
      <c r="I136" s="58"/>
      <c r="J136" s="116">
        <v>4308</v>
      </c>
      <c r="K136" s="116">
        <v>4308</v>
      </c>
      <c r="L136" s="116">
        <v>4027</v>
      </c>
      <c r="M136" s="116">
        <v>4308</v>
      </c>
      <c r="N136" s="58"/>
      <c r="O136" s="64">
        <v>150</v>
      </c>
      <c r="P136" s="62">
        <v>689.28</v>
      </c>
      <c r="Q136" s="58"/>
      <c r="R136" s="58"/>
      <c r="S136" s="58">
        <v>30.16</v>
      </c>
      <c r="T136" s="58"/>
      <c r="U136" s="123">
        <v>350.35</v>
      </c>
      <c r="V136" s="58"/>
      <c r="W136" s="62">
        <v>60.31</v>
      </c>
      <c r="X136" s="67"/>
      <c r="Y136" s="58"/>
      <c r="Z136" s="58"/>
      <c r="AA136" s="60">
        <f t="shared" si="33"/>
        <v>1130.1</v>
      </c>
      <c r="AB136" s="58"/>
      <c r="AC136" s="58"/>
      <c r="AD136" s="58"/>
      <c r="AE136" s="58"/>
      <c r="AF136" s="58"/>
      <c r="AG136" s="58"/>
      <c r="AH136" s="58"/>
      <c r="AI136" s="58"/>
      <c r="AJ136" s="58"/>
      <c r="AK136" s="67">
        <f t="shared" si="34"/>
        <v>1130.1</v>
      </c>
      <c r="AL136" s="76"/>
      <c r="AM136" s="30" t="s">
        <v>323</v>
      </c>
      <c r="AN136" s="77" t="s">
        <v>650</v>
      </c>
      <c r="AO136" s="31" t="e">
        <f>VLOOKUP(B136,'[17]9月月报10.4'!$B$4:$CJ$500,51,0)</f>
        <v>#N/A</v>
      </c>
      <c r="AP136" s="32">
        <f>VLOOKUP(B136,'[18]2025.9（定版）10.12'!$B$3:$CK$600,5,0)</f>
        <v>11</v>
      </c>
      <c r="AQ136" t="str">
        <f>VLOOKUP(B136,'[18]2025.9（定版）10.12'!$B$3:$CK$600,22,0)</f>
        <v>2025/9/16离职</v>
      </c>
      <c r="AR136" s="32"/>
    </row>
    <row r="137" s="30" customFormat="1" spans="1:44">
      <c r="A137" s="42">
        <f t="shared" si="32"/>
        <v>116</v>
      </c>
      <c r="B137" s="62" t="s">
        <v>556</v>
      </c>
      <c r="C137" s="60"/>
      <c r="D137" s="98"/>
      <c r="E137" s="55">
        <v>45908</v>
      </c>
      <c r="F137" s="58"/>
      <c r="G137" s="58"/>
      <c r="H137" s="58"/>
      <c r="I137" s="58"/>
      <c r="J137" s="116"/>
      <c r="K137" s="116"/>
      <c r="L137" s="116"/>
      <c r="M137" s="116">
        <v>4308</v>
      </c>
      <c r="N137" s="58"/>
      <c r="O137" s="64">
        <v>150</v>
      </c>
      <c r="P137" s="62"/>
      <c r="Q137" s="58"/>
      <c r="R137" s="58"/>
      <c r="S137" s="58"/>
      <c r="T137" s="58"/>
      <c r="U137" s="58"/>
      <c r="V137" s="58"/>
      <c r="W137" s="62">
        <v>60.31</v>
      </c>
      <c r="X137" s="67"/>
      <c r="Y137" s="58"/>
      <c r="Z137" s="58"/>
      <c r="AA137" s="60">
        <f t="shared" si="33"/>
        <v>60.31</v>
      </c>
      <c r="AB137" s="58"/>
      <c r="AC137" s="58"/>
      <c r="AD137" s="58"/>
      <c r="AE137" s="58"/>
      <c r="AF137" s="58"/>
      <c r="AG137" s="58"/>
      <c r="AH137" s="58"/>
      <c r="AI137" s="58"/>
      <c r="AJ137" s="58"/>
      <c r="AK137" s="67">
        <f t="shared" si="34"/>
        <v>60.31</v>
      </c>
      <c r="AL137" s="76"/>
      <c r="AM137" s="30" t="s">
        <v>323</v>
      </c>
      <c r="AN137" s="77" t="s">
        <v>650</v>
      </c>
      <c r="AO137" s="31" t="e">
        <f>VLOOKUP(B137,'[17]9月月报10.4'!$B$4:$CJ$500,51,0)</f>
        <v>#N/A</v>
      </c>
      <c r="AP137" s="32">
        <f>VLOOKUP(B137,'[18]2025.9（定版）10.12'!$B$3:$CK$600,5,0)</f>
        <v>5</v>
      </c>
      <c r="AQ137" t="str">
        <f>VLOOKUP(B137,'[18]2025.9（定版）10.12'!$B$3:$CK$600,22,0)</f>
        <v>2025/9/12退回</v>
      </c>
      <c r="AR137" s="32"/>
    </row>
    <row r="138" s="30" customFormat="1" spans="1:46">
      <c r="A138" s="42"/>
      <c r="B138" s="58"/>
      <c r="C138" s="58"/>
      <c r="D138" s="58"/>
      <c r="E138" s="58">
        <f>COUNT(E131:E137)</f>
        <v>7</v>
      </c>
      <c r="F138" s="82"/>
      <c r="G138" s="82"/>
      <c r="H138" s="82"/>
      <c r="I138" s="82"/>
      <c r="J138" s="58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58"/>
      <c r="AB138" s="82"/>
      <c r="AC138" s="82"/>
      <c r="AD138" s="82"/>
      <c r="AE138" s="82"/>
      <c r="AF138" s="82"/>
      <c r="AG138" s="82"/>
      <c r="AH138" s="82"/>
      <c r="AI138" s="82"/>
      <c r="AJ138" s="96"/>
      <c r="AK138" s="93"/>
      <c r="AL138" s="82"/>
      <c r="AN138" s="73"/>
      <c r="AO138" s="31"/>
      <c r="AP138" s="32"/>
      <c r="AQ138"/>
      <c r="AR138" s="73"/>
      <c r="AS138" s="73"/>
      <c r="AT138" s="73"/>
    </row>
    <row r="139" s="30" customFormat="1" spans="1:46">
      <c r="A139" s="42"/>
      <c r="B139" s="58"/>
      <c r="C139" s="58"/>
      <c r="D139" s="58"/>
      <c r="E139" s="58">
        <v>0</v>
      </c>
      <c r="F139" s="58"/>
      <c r="G139" s="58"/>
      <c r="H139" s="58"/>
      <c r="I139" s="82"/>
      <c r="J139" s="58"/>
      <c r="K139" s="58"/>
      <c r="L139" s="92"/>
      <c r="M139" s="58"/>
      <c r="N139" s="58"/>
      <c r="O139" s="58"/>
      <c r="P139" s="58"/>
      <c r="Q139" s="58"/>
      <c r="R139" s="58"/>
      <c r="S139" s="93"/>
      <c r="T139" s="58"/>
      <c r="U139" s="93"/>
      <c r="V139" s="58"/>
      <c r="W139" s="93"/>
      <c r="X139" s="58"/>
      <c r="Y139" s="58"/>
      <c r="Z139" s="58"/>
      <c r="AA139" s="93"/>
      <c r="AB139" s="58"/>
      <c r="AC139" s="58"/>
      <c r="AD139" s="93"/>
      <c r="AE139" s="58"/>
      <c r="AF139" s="93"/>
      <c r="AG139" s="58"/>
      <c r="AH139" s="58"/>
      <c r="AI139" s="58"/>
      <c r="AJ139" s="58">
        <v>0</v>
      </c>
      <c r="AK139" s="94">
        <v>0</v>
      </c>
      <c r="AL139" s="58"/>
      <c r="AM139" s="30"/>
      <c r="AN139" s="73"/>
      <c r="AO139" s="31"/>
      <c r="AP139" s="32"/>
      <c r="AQ139"/>
      <c r="AR139" s="73"/>
      <c r="AS139" s="73"/>
      <c r="AT139" s="73"/>
    </row>
    <row r="140" s="30" customFormat="1" ht="36" spans="1:46">
      <c r="A140" s="42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>
        <f t="shared" ref="O140:X140" si="35">SUM(O131:O139)</f>
        <v>1050</v>
      </c>
      <c r="P140" s="58">
        <f t="shared" si="35"/>
        <v>4135.68</v>
      </c>
      <c r="Q140" s="58">
        <f t="shared" si="35"/>
        <v>0</v>
      </c>
      <c r="R140" s="58">
        <f t="shared" si="35"/>
        <v>0</v>
      </c>
      <c r="S140" s="58">
        <f t="shared" si="35"/>
        <v>180.96</v>
      </c>
      <c r="T140" s="58">
        <f t="shared" si="35"/>
        <v>0</v>
      </c>
      <c r="U140" s="58">
        <f t="shared" si="35"/>
        <v>2102.1</v>
      </c>
      <c r="V140" s="58">
        <f t="shared" si="35"/>
        <v>0</v>
      </c>
      <c r="W140" s="58">
        <f t="shared" si="35"/>
        <v>422.17</v>
      </c>
      <c r="X140" s="58">
        <f t="shared" si="35"/>
        <v>0</v>
      </c>
      <c r="Y140" s="58"/>
      <c r="Z140" s="58">
        <f t="shared" ref="Z140:AK140" si="36">SUM(Z131:Z139)</f>
        <v>0</v>
      </c>
      <c r="AA140" s="58">
        <f t="shared" si="36"/>
        <v>6840.91</v>
      </c>
      <c r="AB140" s="58">
        <f t="shared" si="36"/>
        <v>0</v>
      </c>
      <c r="AC140" s="58">
        <f t="shared" si="36"/>
        <v>0</v>
      </c>
      <c r="AD140" s="58">
        <f t="shared" si="36"/>
        <v>0</v>
      </c>
      <c r="AE140" s="58">
        <f t="shared" si="36"/>
        <v>0</v>
      </c>
      <c r="AF140" s="58">
        <f t="shared" si="36"/>
        <v>0</v>
      </c>
      <c r="AG140" s="58">
        <f t="shared" si="36"/>
        <v>0</v>
      </c>
      <c r="AH140" s="58">
        <f t="shared" si="36"/>
        <v>0</v>
      </c>
      <c r="AI140" s="58">
        <f t="shared" si="36"/>
        <v>0</v>
      </c>
      <c r="AJ140" s="58">
        <f t="shared" si="36"/>
        <v>0</v>
      </c>
      <c r="AK140" s="58">
        <f t="shared" si="36"/>
        <v>6840.91</v>
      </c>
      <c r="AL140" s="76" t="s">
        <v>643</v>
      </c>
      <c r="AM140" s="95">
        <f>AK140+O140</f>
        <v>7890.91</v>
      </c>
      <c r="AN140" s="73"/>
      <c r="AO140" s="31"/>
      <c r="AP140" s="32"/>
      <c r="AQ140"/>
      <c r="AR140" s="73"/>
      <c r="AS140" s="73"/>
      <c r="AT140" s="73"/>
    </row>
    <row r="141" s="30" customFormat="1" ht="12" customHeight="1" spans="1:46">
      <c r="A141" s="42" t="s">
        <v>321</v>
      </c>
      <c r="B141" s="100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100"/>
      <c r="P141" s="100"/>
      <c r="Q141" s="58"/>
      <c r="R141" s="58"/>
      <c r="S141" s="100"/>
      <c r="T141" s="58"/>
      <c r="U141" s="100"/>
      <c r="V141" s="58"/>
      <c r="W141" s="100"/>
      <c r="X141" s="58"/>
      <c r="Y141" s="58"/>
      <c r="Z141" s="58"/>
      <c r="AA141" s="100"/>
      <c r="AB141" s="58"/>
      <c r="AC141" s="58"/>
      <c r="AD141" s="58"/>
      <c r="AE141" s="58"/>
      <c r="AF141" s="58"/>
      <c r="AG141" s="58"/>
      <c r="AH141" s="58"/>
      <c r="AI141" s="58"/>
      <c r="AJ141" s="58"/>
      <c r="AK141" s="100"/>
      <c r="AL141" s="76"/>
      <c r="AM141" s="30"/>
      <c r="AN141" s="73"/>
      <c r="AO141" s="31"/>
      <c r="AP141" s="32"/>
      <c r="AQ141"/>
      <c r="AR141" s="73"/>
      <c r="AS141" s="73"/>
      <c r="AT141" s="73"/>
    </row>
    <row r="142" s="30" customFormat="1" spans="1:46">
      <c r="A142" s="42">
        <f>ROW()-9-4-4-4-4</f>
        <v>117</v>
      </c>
      <c r="B142" s="101" t="s">
        <v>197</v>
      </c>
      <c r="C142" s="60" t="s">
        <v>639</v>
      </c>
      <c r="D142" s="480" t="s">
        <v>693</v>
      </c>
      <c r="E142" s="102">
        <v>45730</v>
      </c>
      <c r="F142" s="58"/>
      <c r="G142" s="58"/>
      <c r="H142" s="58"/>
      <c r="I142" s="58"/>
      <c r="J142" s="117">
        <v>4072</v>
      </c>
      <c r="K142" s="117">
        <v>4072</v>
      </c>
      <c r="L142" s="116">
        <v>4027</v>
      </c>
      <c r="M142" s="117">
        <v>4072</v>
      </c>
      <c r="N142" s="58"/>
      <c r="O142" s="118">
        <v>150</v>
      </c>
      <c r="P142" s="119">
        <v>651.52</v>
      </c>
      <c r="Q142" s="58"/>
      <c r="R142" s="58"/>
      <c r="S142" s="119">
        <v>28.504</v>
      </c>
      <c r="T142" s="58"/>
      <c r="U142" s="119">
        <v>350.349</v>
      </c>
      <c r="V142" s="58"/>
      <c r="W142" s="124">
        <v>57.008</v>
      </c>
      <c r="X142" s="58"/>
      <c r="Y142" s="58"/>
      <c r="Z142" s="58"/>
      <c r="AA142" s="60">
        <f>SUM(P142:Z142)</f>
        <v>1087.381</v>
      </c>
      <c r="AB142" s="58"/>
      <c r="AC142" s="58"/>
      <c r="AD142" s="58"/>
      <c r="AE142" s="58"/>
      <c r="AF142" s="58"/>
      <c r="AG142" s="58"/>
      <c r="AH142" s="58"/>
      <c r="AI142" s="58"/>
      <c r="AJ142" s="58">
        <v>0</v>
      </c>
      <c r="AK142" s="67">
        <f>AA142+AJ142</f>
        <v>1087.381</v>
      </c>
      <c r="AL142" s="76"/>
      <c r="AM142" s="30" t="s">
        <v>321</v>
      </c>
      <c r="AN142" s="73" t="str">
        <f>VLOOKUP(B142,'[17]9月月报10.4'!$B$4:$CJ$500,49,0)</f>
        <v>劳务工</v>
      </c>
      <c r="AO142" s="31" t="str">
        <f>VLOOKUP(B142,'[17]9月月报10.4'!$B$4:$CJ$500,51,0)</f>
        <v>东方人才</v>
      </c>
      <c r="AP142" s="32">
        <f>VLOOKUP(B142,'[18]2025.9（定版）10.12'!$B$3:$CK$600,5,0)</f>
        <v>30</v>
      </c>
      <c r="AQ142">
        <f>VLOOKUP(B142,'[18]2025.9（定版）10.12'!$B$3:$CK$600,22,0)</f>
        <v>0</v>
      </c>
      <c r="AR142" s="32" t="e">
        <f>_xlfn.XLOOKUP(A142,[11]汇总!B:B,[11]汇总!B:B)</f>
        <v>#N/A</v>
      </c>
      <c r="AT142" s="30" t="str">
        <f>VLOOKUP(B142,[16]一线员工!$C$3:$CL$700,1,0)</f>
        <v>周孝勇</v>
      </c>
    </row>
    <row r="143" s="30" customFormat="1" spans="1:46">
      <c r="A143" s="42"/>
      <c r="B143" s="58"/>
      <c r="C143" s="58"/>
      <c r="D143" s="58"/>
      <c r="E143" s="58">
        <v>1</v>
      </c>
      <c r="F143" s="82"/>
      <c r="G143" s="82"/>
      <c r="H143" s="82"/>
      <c r="I143" s="82"/>
      <c r="J143" s="58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58"/>
      <c r="AB143" s="82"/>
      <c r="AC143" s="82"/>
      <c r="AD143" s="82"/>
      <c r="AE143" s="82"/>
      <c r="AF143" s="82"/>
      <c r="AG143" s="82"/>
      <c r="AH143" s="82"/>
      <c r="AI143" s="82"/>
      <c r="AJ143" s="96"/>
      <c r="AK143" s="93"/>
      <c r="AL143" s="82"/>
      <c r="AM143" s="30"/>
      <c r="AN143" s="73"/>
      <c r="AO143" s="31"/>
      <c r="AP143" s="32"/>
      <c r="AQ143"/>
      <c r="AR143" s="73"/>
      <c r="AS143" s="73"/>
      <c r="AT143" s="73"/>
    </row>
    <row r="144" s="30" customFormat="1" spans="1:46">
      <c r="A144" s="42"/>
      <c r="B144" s="58"/>
      <c r="C144" s="58"/>
      <c r="D144" s="58"/>
      <c r="E144" s="58">
        <v>0</v>
      </c>
      <c r="F144" s="58"/>
      <c r="G144" s="58"/>
      <c r="H144" s="58"/>
      <c r="I144" s="82"/>
      <c r="J144" s="58"/>
      <c r="K144" s="58"/>
      <c r="L144" s="92"/>
      <c r="M144" s="58"/>
      <c r="N144" s="58"/>
      <c r="O144" s="58"/>
      <c r="P144" s="58"/>
      <c r="Q144" s="58"/>
      <c r="R144" s="58"/>
      <c r="S144" s="93"/>
      <c r="T144" s="58"/>
      <c r="U144" s="93"/>
      <c r="V144" s="58"/>
      <c r="W144" s="93"/>
      <c r="X144" s="58"/>
      <c r="Y144" s="58"/>
      <c r="Z144" s="58"/>
      <c r="AA144" s="93"/>
      <c r="AB144" s="58"/>
      <c r="AC144" s="58"/>
      <c r="AD144" s="93"/>
      <c r="AE144" s="58"/>
      <c r="AF144" s="93"/>
      <c r="AG144" s="58"/>
      <c r="AH144" s="58"/>
      <c r="AI144" s="58"/>
      <c r="AJ144" s="58">
        <v>0</v>
      </c>
      <c r="AK144" s="94">
        <v>0</v>
      </c>
      <c r="AL144" s="58"/>
      <c r="AM144" s="30"/>
      <c r="AN144" s="73"/>
      <c r="AO144" s="31"/>
      <c r="AP144" s="32"/>
      <c r="AQ144"/>
      <c r="AR144" s="73"/>
      <c r="AS144" s="73"/>
      <c r="AT144" s="73"/>
    </row>
    <row r="145" s="30" customFormat="1" ht="36" spans="1:46">
      <c r="A145" s="42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>
        <f t="shared" ref="O145:S145" si="37">SUM(O142:O144)</f>
        <v>150</v>
      </c>
      <c r="P145" s="58">
        <f t="shared" si="37"/>
        <v>651.52</v>
      </c>
      <c r="Q145" s="58">
        <f t="shared" ref="Q145:V145" si="38">SUM(Q141:Q144)</f>
        <v>0</v>
      </c>
      <c r="R145" s="58">
        <f t="shared" si="38"/>
        <v>0</v>
      </c>
      <c r="S145" s="58">
        <f t="shared" si="37"/>
        <v>28.504</v>
      </c>
      <c r="T145" s="58">
        <f t="shared" si="38"/>
        <v>0</v>
      </c>
      <c r="U145" s="58">
        <f t="shared" si="38"/>
        <v>350.349</v>
      </c>
      <c r="V145" s="58">
        <f t="shared" si="38"/>
        <v>0</v>
      </c>
      <c r="W145" s="58">
        <f t="shared" ref="W145:AB145" si="39">SUM(W142:W144)</f>
        <v>57.008</v>
      </c>
      <c r="X145" s="58">
        <f t="shared" ref="X145:AC145" si="40">SUM(X141:X144)</f>
        <v>0</v>
      </c>
      <c r="Y145" s="58"/>
      <c r="Z145" s="58">
        <f t="shared" si="40"/>
        <v>0</v>
      </c>
      <c r="AA145" s="58">
        <f t="shared" si="39"/>
        <v>1087.381</v>
      </c>
      <c r="AB145" s="58">
        <f t="shared" si="39"/>
        <v>0</v>
      </c>
      <c r="AC145" s="58">
        <f t="shared" si="40"/>
        <v>0</v>
      </c>
      <c r="AD145" s="58">
        <f t="shared" ref="AD145:AK145" si="41">SUM(AD142:AD144)</f>
        <v>0</v>
      </c>
      <c r="AE145" s="58">
        <f>SUM(AE141:AE144)</f>
        <v>0</v>
      </c>
      <c r="AF145" s="58">
        <f t="shared" si="41"/>
        <v>0</v>
      </c>
      <c r="AG145" s="58">
        <f>SUM(AG141:AG144)</f>
        <v>0</v>
      </c>
      <c r="AH145" s="58">
        <f t="shared" si="41"/>
        <v>0</v>
      </c>
      <c r="AI145" s="58">
        <f t="shared" si="41"/>
        <v>0</v>
      </c>
      <c r="AJ145" s="58">
        <f t="shared" si="41"/>
        <v>0</v>
      </c>
      <c r="AK145" s="58">
        <f t="shared" si="41"/>
        <v>1087.381</v>
      </c>
      <c r="AL145" s="76" t="s">
        <v>643</v>
      </c>
      <c r="AM145" s="95">
        <f>AK145+O145</f>
        <v>1237.381</v>
      </c>
      <c r="AN145" s="73"/>
      <c r="AO145" s="31"/>
      <c r="AP145" s="32"/>
      <c r="AQ145"/>
      <c r="AR145" s="73"/>
      <c r="AS145" s="73"/>
      <c r="AT145" s="73"/>
    </row>
    <row r="146" s="30" customFormat="1" spans="1:46">
      <c r="A146" s="103" t="s">
        <v>322</v>
      </c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76"/>
      <c r="AM146" s="30"/>
      <c r="AN146" s="73"/>
      <c r="AO146" s="31"/>
      <c r="AP146" s="32"/>
      <c r="AQ146"/>
      <c r="AR146" s="73"/>
      <c r="AS146" s="73"/>
      <c r="AT146" s="73"/>
    </row>
    <row r="147" s="30" customFormat="1" spans="1:46">
      <c r="A147" s="42">
        <f t="shared" ref="A147:A161" si="42">ROW()-9-4-4-4-4-4</f>
        <v>118</v>
      </c>
      <c r="B147" s="62" t="s">
        <v>103</v>
      </c>
      <c r="C147" s="54" t="s">
        <v>639</v>
      </c>
      <c r="D147" s="62" t="s">
        <v>442</v>
      </c>
      <c r="E147" s="55">
        <v>42403</v>
      </c>
      <c r="F147" s="54"/>
      <c r="G147" s="54"/>
      <c r="H147" s="54"/>
      <c r="I147" s="54"/>
      <c r="J147" s="62">
        <v>4308</v>
      </c>
      <c r="K147" s="62">
        <v>4308</v>
      </c>
      <c r="L147" s="62">
        <v>4308</v>
      </c>
      <c r="M147" s="62">
        <v>4308</v>
      </c>
      <c r="N147" s="54"/>
      <c r="O147" s="62">
        <v>60</v>
      </c>
      <c r="P147" s="62">
        <v>689.28</v>
      </c>
      <c r="Q147" s="54"/>
      <c r="R147" s="54"/>
      <c r="S147" s="62">
        <v>30.16</v>
      </c>
      <c r="T147" s="125"/>
      <c r="U147" s="62">
        <v>374.8</v>
      </c>
      <c r="V147" s="126"/>
      <c r="W147" s="54">
        <v>108.56</v>
      </c>
      <c r="X147" s="54"/>
      <c r="Y147" s="62"/>
      <c r="Z147" s="54"/>
      <c r="AA147" s="60">
        <f t="shared" ref="AA147:AA161" si="43">SUM(P147:Z147)</f>
        <v>1202.8</v>
      </c>
      <c r="AB147" s="62">
        <v>344.64</v>
      </c>
      <c r="AC147" s="54"/>
      <c r="AD147" s="54">
        <v>12.92</v>
      </c>
      <c r="AE147" s="54"/>
      <c r="AF147" s="54">
        <v>86.16</v>
      </c>
      <c r="AG147" s="126"/>
      <c r="AH147" s="62"/>
      <c r="AI147" s="54">
        <v>15</v>
      </c>
      <c r="AJ147" s="58">
        <f t="shared" ref="AJ147:AJ161" si="44">SUM(AB147:AI147)</f>
        <v>458.72</v>
      </c>
      <c r="AK147" s="62">
        <v>1661.52</v>
      </c>
      <c r="AL147" s="149"/>
      <c r="AM147" s="30" t="s">
        <v>322</v>
      </c>
      <c r="AN147" s="73" t="str">
        <f>VLOOKUP(B147,'[17]9月月报10.4'!$B$4:$CJ$500,49,0)</f>
        <v>劳务工</v>
      </c>
      <c r="AO147" s="31" t="str">
        <f>VLOOKUP(B147,'[17]9月月报10.4'!$B$4:$CJ$500,51,0)</f>
        <v>湖南红海</v>
      </c>
      <c r="AP147" s="32">
        <f>VLOOKUP(B147,'[18]2025.9（定版）10.12'!$B$3:$CK$600,5,0)</f>
        <v>30</v>
      </c>
      <c r="AQ147">
        <f>VLOOKUP(B147,'[18]2025.9（定版）10.12'!$B$3:$CK$600,22,0)</f>
        <v>0</v>
      </c>
      <c r="AR147" s="32" t="e">
        <f>_xlfn.XLOOKUP(A147,[11]汇总!B:B,[11]汇总!B:B)</f>
        <v>#N/A</v>
      </c>
      <c r="AT147" s="30" t="str">
        <f>VLOOKUP(B147,[16]一线员工!$C$3:$CL$700,1,0)</f>
        <v>毛伟</v>
      </c>
    </row>
    <row r="148" s="30" customFormat="1" spans="1:46">
      <c r="A148" s="42">
        <f t="shared" si="42"/>
        <v>119</v>
      </c>
      <c r="B148" s="62" t="s">
        <v>151</v>
      </c>
      <c r="C148" s="54" t="s">
        <v>639</v>
      </c>
      <c r="D148" s="62" t="s">
        <v>486</v>
      </c>
      <c r="E148" s="55">
        <v>43191</v>
      </c>
      <c r="F148" s="54"/>
      <c r="G148" s="54"/>
      <c r="H148" s="54"/>
      <c r="I148" s="54"/>
      <c r="J148" s="62"/>
      <c r="K148" s="62"/>
      <c r="L148" s="62"/>
      <c r="M148" s="62"/>
      <c r="N148" s="54"/>
      <c r="O148" s="62">
        <v>60</v>
      </c>
      <c r="P148" s="62"/>
      <c r="Q148" s="54"/>
      <c r="R148" s="54"/>
      <c r="S148" s="62"/>
      <c r="T148" s="125"/>
      <c r="U148" s="62"/>
      <c r="V148" s="126"/>
      <c r="W148" s="54">
        <v>100</v>
      </c>
      <c r="X148" s="54"/>
      <c r="Y148" s="62"/>
      <c r="Z148" s="54"/>
      <c r="AA148" s="60">
        <f t="shared" si="43"/>
        <v>100</v>
      </c>
      <c r="AB148" s="62"/>
      <c r="AC148" s="54"/>
      <c r="AD148" s="54"/>
      <c r="AE148" s="54"/>
      <c r="AF148" s="54"/>
      <c r="AG148" s="126"/>
      <c r="AH148" s="62"/>
      <c r="AI148" s="54"/>
      <c r="AJ148" s="58">
        <f t="shared" si="44"/>
        <v>0</v>
      </c>
      <c r="AK148" s="62">
        <v>100</v>
      </c>
      <c r="AL148" s="149"/>
      <c r="AM148" s="30" t="s">
        <v>322</v>
      </c>
      <c r="AN148" s="73" t="str">
        <f>VLOOKUP(B148,'[17]9月月报10.4'!$B$4:$CJ$500,49,0)</f>
        <v>劳务工</v>
      </c>
      <c r="AO148" s="31" t="str">
        <f>VLOOKUP(B148,'[17]9月月报10.4'!$B$4:$CJ$500,51,0)</f>
        <v>光华荣昌</v>
      </c>
      <c r="AP148" s="32">
        <f>VLOOKUP(B148,'[18]2025.9（定版）10.12'!$B$3:$CK$600,5,0)</f>
        <v>29</v>
      </c>
      <c r="AQ148">
        <f>VLOOKUP(B148,'[18]2025.9（定版）10.12'!$B$3:$CK$600,22,0)</f>
        <v>0</v>
      </c>
      <c r="AR148" s="32" t="e">
        <f>_xlfn.XLOOKUP(A148,[11]汇总!B:B,[11]汇总!B:B)</f>
        <v>#N/A</v>
      </c>
      <c r="AT148" s="30" t="str">
        <f>VLOOKUP(B148,[16]一线员工!$C$3:$CL$700,1,0)</f>
        <v>黄清梅</v>
      </c>
    </row>
    <row r="149" s="30" customFormat="1" spans="1:46">
      <c r="A149" s="42">
        <f t="shared" si="42"/>
        <v>120</v>
      </c>
      <c r="B149" s="62" t="s">
        <v>105</v>
      </c>
      <c r="C149" s="54" t="s">
        <v>639</v>
      </c>
      <c r="D149" s="62" t="s">
        <v>459</v>
      </c>
      <c r="E149" s="55">
        <v>43191</v>
      </c>
      <c r="F149" s="54"/>
      <c r="G149" s="54"/>
      <c r="H149" s="54"/>
      <c r="I149" s="54"/>
      <c r="J149" s="62">
        <v>4308</v>
      </c>
      <c r="K149" s="62">
        <v>4308</v>
      </c>
      <c r="L149" s="62">
        <v>4308</v>
      </c>
      <c r="M149" s="62">
        <v>4308</v>
      </c>
      <c r="N149" s="54"/>
      <c r="O149" s="62">
        <v>60</v>
      </c>
      <c r="P149" s="62">
        <v>689.28</v>
      </c>
      <c r="Q149" s="54"/>
      <c r="R149" s="54"/>
      <c r="S149" s="62">
        <v>30.16</v>
      </c>
      <c r="T149" s="125"/>
      <c r="U149" s="62">
        <v>374.8</v>
      </c>
      <c r="V149" s="126"/>
      <c r="W149" s="54">
        <v>108.56</v>
      </c>
      <c r="X149" s="54"/>
      <c r="Y149" s="62"/>
      <c r="Z149" s="54"/>
      <c r="AA149" s="60">
        <f t="shared" si="43"/>
        <v>1202.8</v>
      </c>
      <c r="AB149" s="62">
        <v>344.64</v>
      </c>
      <c r="AC149" s="54"/>
      <c r="AD149" s="54">
        <v>12.92</v>
      </c>
      <c r="AE149" s="54"/>
      <c r="AF149" s="54">
        <v>86.16</v>
      </c>
      <c r="AG149" s="126"/>
      <c r="AH149" s="62"/>
      <c r="AI149" s="54">
        <v>15</v>
      </c>
      <c r="AJ149" s="58">
        <f t="shared" si="44"/>
        <v>458.72</v>
      </c>
      <c r="AK149" s="62">
        <v>1661.52</v>
      </c>
      <c r="AL149" s="149"/>
      <c r="AM149" s="30" t="s">
        <v>322</v>
      </c>
      <c r="AN149" s="77" t="s">
        <v>650</v>
      </c>
      <c r="AO149" s="31" t="e">
        <f>VLOOKUP(B149,'[17]9月月报10.4'!$B$4:$CJ$500,51,0)</f>
        <v>#N/A</v>
      </c>
      <c r="AP149" s="32">
        <f>VLOOKUP(B149,'[18]2025.9（定版）10.12'!$B$3:$CK$600,5,0)</f>
        <v>0</v>
      </c>
      <c r="AQ149" t="str">
        <f>VLOOKUP(B149,'[18]2025.9（定版）10.12'!$B$3:$CK$600,22,0)</f>
        <v>2025/9/18退休</v>
      </c>
      <c r="AR149" s="32" t="e">
        <f>_xlfn.XLOOKUP(A149,[11]汇总!B:B,[11]汇总!B:B)</f>
        <v>#N/A</v>
      </c>
      <c r="AT149" s="30" t="str">
        <f>VLOOKUP(B149,[16]一线员工!$C$3:$CL$700,1,0)</f>
        <v>蒋正林</v>
      </c>
    </row>
    <row r="150" s="30" customFormat="1" spans="1:46">
      <c r="A150" s="42">
        <f t="shared" si="42"/>
        <v>121</v>
      </c>
      <c r="B150" s="62" t="s">
        <v>99</v>
      </c>
      <c r="C150" s="54" t="s">
        <v>639</v>
      </c>
      <c r="D150" s="62" t="s">
        <v>441</v>
      </c>
      <c r="E150" s="55">
        <v>43668</v>
      </c>
      <c r="F150" s="54"/>
      <c r="G150" s="54"/>
      <c r="H150" s="54"/>
      <c r="I150" s="54"/>
      <c r="J150" s="62">
        <v>4308</v>
      </c>
      <c r="K150" s="62">
        <v>4308</v>
      </c>
      <c r="L150" s="62">
        <v>4308</v>
      </c>
      <c r="M150" s="62">
        <v>4308</v>
      </c>
      <c r="N150" s="54"/>
      <c r="O150" s="62">
        <v>60</v>
      </c>
      <c r="P150" s="62">
        <v>689.28</v>
      </c>
      <c r="Q150" s="54"/>
      <c r="R150" s="54"/>
      <c r="S150" s="62">
        <v>30.16</v>
      </c>
      <c r="T150" s="125"/>
      <c r="U150" s="62">
        <v>374.8</v>
      </c>
      <c r="V150" s="126"/>
      <c r="W150" s="54">
        <v>108.56</v>
      </c>
      <c r="X150" s="54"/>
      <c r="Y150" s="62"/>
      <c r="Z150" s="54"/>
      <c r="AA150" s="60">
        <f t="shared" si="43"/>
        <v>1202.8</v>
      </c>
      <c r="AB150" s="62">
        <v>344.64</v>
      </c>
      <c r="AC150" s="54"/>
      <c r="AD150" s="54">
        <v>12.92</v>
      </c>
      <c r="AE150" s="54"/>
      <c r="AF150" s="54">
        <v>86.16</v>
      </c>
      <c r="AG150" s="126"/>
      <c r="AH150" s="62"/>
      <c r="AI150" s="54">
        <v>15</v>
      </c>
      <c r="AJ150" s="58">
        <f t="shared" si="44"/>
        <v>458.72</v>
      </c>
      <c r="AK150" s="62">
        <v>1661.52</v>
      </c>
      <c r="AL150" s="149"/>
      <c r="AM150" s="30" t="s">
        <v>322</v>
      </c>
      <c r="AN150" s="73" t="str">
        <f>VLOOKUP(B150,'[17]9月月报10.4'!$B$4:$CJ$500,49,0)</f>
        <v>劳务工</v>
      </c>
      <c r="AO150" s="31" t="str">
        <f>VLOOKUP(B150,'[17]9月月报10.4'!$B$4:$CJ$500,51,0)</f>
        <v>光华荣昌</v>
      </c>
      <c r="AP150" s="32">
        <f>VLOOKUP(B150,'[18]2025.9（定版）10.12'!$B$3:$CK$600,5,0)</f>
        <v>29</v>
      </c>
      <c r="AQ150">
        <f>VLOOKUP(B150,'[18]2025.9（定版）10.12'!$B$3:$CK$600,22,0)</f>
        <v>0</v>
      </c>
      <c r="AR150" s="32" t="e">
        <f>_xlfn.XLOOKUP(A150,[11]汇总!B:B,[11]汇总!B:B)</f>
        <v>#N/A</v>
      </c>
      <c r="AT150" s="30" t="str">
        <f>VLOOKUP(B150,[16]一线员工!$C$3:$CL$700,1,0)</f>
        <v>张迪辉</v>
      </c>
    </row>
    <row r="151" s="30" customFormat="1" spans="1:46">
      <c r="A151" s="42">
        <f t="shared" si="42"/>
        <v>122</v>
      </c>
      <c r="B151" s="62" t="s">
        <v>145</v>
      </c>
      <c r="C151" s="54" t="s">
        <v>639</v>
      </c>
      <c r="D151" s="62" t="s">
        <v>454</v>
      </c>
      <c r="E151" s="55">
        <v>43675</v>
      </c>
      <c r="F151" s="54"/>
      <c r="G151" s="54"/>
      <c r="H151" s="54"/>
      <c r="I151" s="54"/>
      <c r="J151" s="62">
        <v>5485</v>
      </c>
      <c r="K151" s="62">
        <v>5485</v>
      </c>
      <c r="L151" s="62">
        <v>5485</v>
      </c>
      <c r="M151" s="62">
        <v>5485</v>
      </c>
      <c r="N151" s="54"/>
      <c r="O151" s="62">
        <v>60</v>
      </c>
      <c r="P151" s="62">
        <v>877.6</v>
      </c>
      <c r="Q151" s="54"/>
      <c r="R151" s="54"/>
      <c r="S151" s="62">
        <v>38.4</v>
      </c>
      <c r="T151" s="125"/>
      <c r="U151" s="62">
        <v>477.2</v>
      </c>
      <c r="V151" s="126"/>
      <c r="W151" s="54">
        <v>138.23</v>
      </c>
      <c r="X151" s="54"/>
      <c r="Y151" s="62"/>
      <c r="Z151" s="54"/>
      <c r="AA151" s="60">
        <f t="shared" si="43"/>
        <v>1531.43</v>
      </c>
      <c r="AB151" s="62">
        <v>438.8</v>
      </c>
      <c r="AC151" s="54"/>
      <c r="AD151" s="54">
        <v>16.46</v>
      </c>
      <c r="AE151" s="54"/>
      <c r="AF151" s="54">
        <v>109.7</v>
      </c>
      <c r="AG151" s="126"/>
      <c r="AH151" s="62"/>
      <c r="AI151" s="54">
        <v>15</v>
      </c>
      <c r="AJ151" s="58">
        <f t="shared" si="44"/>
        <v>579.96</v>
      </c>
      <c r="AK151" s="62">
        <v>2111.39</v>
      </c>
      <c r="AL151" s="149"/>
      <c r="AM151" s="30" t="s">
        <v>322</v>
      </c>
      <c r="AN151" s="73" t="str">
        <f>VLOOKUP(B151,'[17]9月月报10.4'!$B$4:$CJ$500,49,0)</f>
        <v>劳务工</v>
      </c>
      <c r="AO151" s="31" t="str">
        <f>VLOOKUP(B151,'[17]9月月报10.4'!$B$4:$CJ$500,51,0)</f>
        <v>光华荣昌</v>
      </c>
      <c r="AP151" s="32">
        <f>VLOOKUP(B151,'[18]2025.9（定版）10.12'!$B$3:$CK$600,5,0)</f>
        <v>28</v>
      </c>
      <c r="AQ151">
        <f>VLOOKUP(B151,'[18]2025.9（定版）10.12'!$B$3:$CK$600,22,0)</f>
        <v>0</v>
      </c>
      <c r="AR151" s="32" t="e">
        <f>_xlfn.XLOOKUP(A151,[11]汇总!B:B,[11]汇总!B:B)</f>
        <v>#N/A</v>
      </c>
      <c r="AT151" s="30" t="str">
        <f>VLOOKUP(B151,[16]一线员工!$C$3:$CL$700,1,0)</f>
        <v>彭孜刚</v>
      </c>
    </row>
    <row r="152" s="30" customFormat="1" spans="1:46">
      <c r="A152" s="42">
        <f t="shared" si="42"/>
        <v>123</v>
      </c>
      <c r="B152" s="62" t="s">
        <v>122</v>
      </c>
      <c r="C152" s="54" t="s">
        <v>640</v>
      </c>
      <c r="D152" s="62" t="s">
        <v>469</v>
      </c>
      <c r="E152" s="55">
        <v>43684</v>
      </c>
      <c r="F152" s="54"/>
      <c r="G152" s="54"/>
      <c r="H152" s="54"/>
      <c r="I152" s="54"/>
      <c r="J152" s="62">
        <v>4479</v>
      </c>
      <c r="K152" s="62">
        <v>4479</v>
      </c>
      <c r="L152" s="62">
        <v>4479</v>
      </c>
      <c r="M152" s="62">
        <v>4479</v>
      </c>
      <c r="N152" s="54"/>
      <c r="O152" s="62">
        <v>60</v>
      </c>
      <c r="P152" s="62">
        <v>716.64</v>
      </c>
      <c r="Q152" s="54"/>
      <c r="R152" s="54"/>
      <c r="S152" s="62">
        <v>31.35</v>
      </c>
      <c r="T152" s="125"/>
      <c r="U152" s="62">
        <v>389.67</v>
      </c>
      <c r="V152" s="126"/>
      <c r="W152" s="54">
        <v>112.87</v>
      </c>
      <c r="X152" s="54"/>
      <c r="Y152" s="62"/>
      <c r="Z152" s="54"/>
      <c r="AA152" s="60">
        <f t="shared" si="43"/>
        <v>1250.53</v>
      </c>
      <c r="AB152" s="62">
        <v>358.32</v>
      </c>
      <c r="AC152" s="54"/>
      <c r="AD152" s="54">
        <v>13.44</v>
      </c>
      <c r="AE152" s="54"/>
      <c r="AF152" s="54">
        <v>89.58</v>
      </c>
      <c r="AG152" s="126"/>
      <c r="AH152" s="62"/>
      <c r="AI152" s="54">
        <v>15</v>
      </c>
      <c r="AJ152" s="58">
        <f t="shared" si="44"/>
        <v>476.34</v>
      </c>
      <c r="AK152" s="62">
        <v>1726.87</v>
      </c>
      <c r="AL152" s="149"/>
      <c r="AM152" s="30" t="s">
        <v>322</v>
      </c>
      <c r="AN152" s="73" t="str">
        <f>VLOOKUP(B152,'[17]9月月报10.4'!$B$4:$CJ$500,49,0)</f>
        <v>劳务工</v>
      </c>
      <c r="AO152" s="31" t="str">
        <f>VLOOKUP(B152,'[17]9月月报10.4'!$B$4:$CJ$500,51,0)</f>
        <v>湖南鑫起</v>
      </c>
      <c r="AP152" s="32">
        <f>VLOOKUP(B152,'[18]2025.9（定版）10.12'!$B$3:$CK$600,5,0)</f>
        <v>17.5</v>
      </c>
      <c r="AQ152">
        <f>VLOOKUP(B152,'[18]2025.9（定版）10.12'!$B$3:$CK$600,22,0)</f>
        <v>0</v>
      </c>
      <c r="AR152" s="32" t="e">
        <f>_xlfn.XLOOKUP(A152,[11]汇总!B:B,[11]汇总!B:B)</f>
        <v>#N/A</v>
      </c>
      <c r="AT152" s="30" t="str">
        <f>VLOOKUP(B152,[16]一线员工!$C$3:$CL$700,1,0)</f>
        <v>杨亮亮</v>
      </c>
    </row>
    <row r="153" s="30" customFormat="1" spans="1:46">
      <c r="A153" s="42">
        <f t="shared" si="42"/>
        <v>124</v>
      </c>
      <c r="B153" s="62" t="s">
        <v>127</v>
      </c>
      <c r="C153" s="54" t="s">
        <v>639</v>
      </c>
      <c r="D153" s="62" t="s">
        <v>465</v>
      </c>
      <c r="E153" s="55">
        <v>43685</v>
      </c>
      <c r="F153" s="54"/>
      <c r="G153" s="54"/>
      <c r="H153" s="54"/>
      <c r="I153" s="54"/>
      <c r="J153" s="62">
        <v>4311</v>
      </c>
      <c r="K153" s="62">
        <v>4311</v>
      </c>
      <c r="L153" s="62">
        <v>4311</v>
      </c>
      <c r="M153" s="62">
        <v>4311</v>
      </c>
      <c r="N153" s="54"/>
      <c r="O153" s="62">
        <v>60</v>
      </c>
      <c r="P153" s="62">
        <v>689.76</v>
      </c>
      <c r="Q153" s="54"/>
      <c r="R153" s="54"/>
      <c r="S153" s="62">
        <v>30.18</v>
      </c>
      <c r="T153" s="125"/>
      <c r="U153" s="62">
        <v>375.06</v>
      </c>
      <c r="V153" s="126"/>
      <c r="W153" s="54">
        <v>108.64</v>
      </c>
      <c r="X153" s="54"/>
      <c r="Y153" s="62"/>
      <c r="Z153" s="54"/>
      <c r="AA153" s="60">
        <f t="shared" si="43"/>
        <v>1203.64</v>
      </c>
      <c r="AB153" s="62">
        <v>344.88</v>
      </c>
      <c r="AC153" s="54"/>
      <c r="AD153" s="54">
        <v>12.93</v>
      </c>
      <c r="AE153" s="54"/>
      <c r="AF153" s="54">
        <v>86.22</v>
      </c>
      <c r="AG153" s="126"/>
      <c r="AH153" s="62"/>
      <c r="AI153" s="54">
        <v>15</v>
      </c>
      <c r="AJ153" s="58">
        <f t="shared" si="44"/>
        <v>459.03</v>
      </c>
      <c r="AK153" s="62">
        <v>1662.67</v>
      </c>
      <c r="AL153" s="149"/>
      <c r="AM153" s="30" t="s">
        <v>322</v>
      </c>
      <c r="AN153" s="73" t="str">
        <f>VLOOKUP(B153,'[17]9月月报10.4'!$B$4:$CJ$500,49,0)</f>
        <v>劳务工</v>
      </c>
      <c r="AO153" s="31" t="str">
        <f>VLOOKUP(B153,'[17]9月月报10.4'!$B$4:$CJ$500,51,0)</f>
        <v>光华荣昌</v>
      </c>
      <c r="AP153" s="32">
        <f>VLOOKUP(B153,'[18]2025.9（定版）10.12'!$B$3:$CK$600,5,0)</f>
        <v>22.5</v>
      </c>
      <c r="AQ153">
        <f>VLOOKUP(B153,'[18]2025.9（定版）10.12'!$B$3:$CK$600,22,0)</f>
        <v>0</v>
      </c>
      <c r="AR153" s="32" t="e">
        <f>_xlfn.XLOOKUP(A153,[11]汇总!B:B,[11]汇总!B:B)</f>
        <v>#N/A</v>
      </c>
      <c r="AT153" s="30" t="str">
        <f>VLOOKUP(B153,[16]一线员工!$C$3:$CL$700,1,0)</f>
        <v>刘明</v>
      </c>
    </row>
    <row r="154" s="30" customFormat="1" spans="1:46">
      <c r="A154" s="42">
        <f t="shared" si="42"/>
        <v>125</v>
      </c>
      <c r="B154" s="62" t="s">
        <v>111</v>
      </c>
      <c r="C154" s="54" t="s">
        <v>639</v>
      </c>
      <c r="D154" s="62" t="s">
        <v>448</v>
      </c>
      <c r="E154" s="55">
        <v>43725</v>
      </c>
      <c r="F154" s="54"/>
      <c r="G154" s="54"/>
      <c r="H154" s="54"/>
      <c r="I154" s="54"/>
      <c r="J154" s="62">
        <v>4308</v>
      </c>
      <c r="K154" s="62">
        <v>4308</v>
      </c>
      <c r="L154" s="62">
        <v>4308</v>
      </c>
      <c r="M154" s="62">
        <v>4308</v>
      </c>
      <c r="N154" s="54"/>
      <c r="O154" s="62">
        <v>60</v>
      </c>
      <c r="P154" s="62">
        <v>689.28</v>
      </c>
      <c r="Q154" s="54"/>
      <c r="R154" s="54"/>
      <c r="S154" s="62">
        <v>30.16</v>
      </c>
      <c r="T154" s="125"/>
      <c r="U154" s="62">
        <v>374.8</v>
      </c>
      <c r="V154" s="126"/>
      <c r="W154" s="54">
        <v>108.56</v>
      </c>
      <c r="X154" s="54"/>
      <c r="Y154" s="62"/>
      <c r="Z154" s="54"/>
      <c r="AA154" s="60">
        <f t="shared" si="43"/>
        <v>1202.8</v>
      </c>
      <c r="AB154" s="62">
        <v>344.64</v>
      </c>
      <c r="AC154" s="54"/>
      <c r="AD154" s="54">
        <v>12.92</v>
      </c>
      <c r="AE154" s="54"/>
      <c r="AF154" s="54">
        <v>86.16</v>
      </c>
      <c r="AG154" s="126"/>
      <c r="AH154" s="62"/>
      <c r="AI154" s="54">
        <v>15</v>
      </c>
      <c r="AJ154" s="58">
        <f t="shared" si="44"/>
        <v>458.72</v>
      </c>
      <c r="AK154" s="62">
        <v>1661.52</v>
      </c>
      <c r="AL154" s="149"/>
      <c r="AM154" s="30" t="s">
        <v>322</v>
      </c>
      <c r="AN154" s="73" t="str">
        <f>VLOOKUP(B154,'[17]9月月报10.4'!$B$4:$CJ$500,49,0)</f>
        <v>劳务工</v>
      </c>
      <c r="AO154" s="31" t="str">
        <f>VLOOKUP(B154,'[17]9月月报10.4'!$B$4:$CJ$500,51,0)</f>
        <v>光华荣昌</v>
      </c>
      <c r="AP154" s="32">
        <f>VLOOKUP(B154,'[18]2025.9（定版）10.12'!$B$3:$CK$600,5,0)</f>
        <v>28</v>
      </c>
      <c r="AQ154">
        <f>VLOOKUP(B154,'[18]2025.9（定版）10.12'!$B$3:$CK$600,22,0)</f>
        <v>0</v>
      </c>
      <c r="AR154" s="32" t="e">
        <f>_xlfn.XLOOKUP(A154,[11]汇总!B:B,[11]汇总!B:B)</f>
        <v>#N/A</v>
      </c>
      <c r="AT154" s="30" t="str">
        <f>VLOOKUP(B154,[16]一线员工!$C$3:$CL$700,1,0)</f>
        <v>郭正军</v>
      </c>
    </row>
    <row r="155" s="30" customFormat="1" spans="1:46">
      <c r="A155" s="42">
        <f t="shared" si="42"/>
        <v>126</v>
      </c>
      <c r="B155" s="62" t="s">
        <v>95</v>
      </c>
      <c r="C155" s="54" t="s">
        <v>639</v>
      </c>
      <c r="D155" s="62" t="s">
        <v>434</v>
      </c>
      <c r="E155" s="55">
        <v>44306</v>
      </c>
      <c r="F155" s="54"/>
      <c r="G155" s="54"/>
      <c r="H155" s="54"/>
      <c r="I155" s="54"/>
      <c r="J155" s="62">
        <v>5500</v>
      </c>
      <c r="K155" s="62">
        <v>5500</v>
      </c>
      <c r="L155" s="62">
        <v>5500</v>
      </c>
      <c r="M155" s="62">
        <v>5500</v>
      </c>
      <c r="N155" s="54"/>
      <c r="O155" s="62">
        <v>60</v>
      </c>
      <c r="P155" s="62">
        <v>880</v>
      </c>
      <c r="Q155" s="54"/>
      <c r="R155" s="54"/>
      <c r="S155" s="62">
        <v>38.5</v>
      </c>
      <c r="T155" s="125"/>
      <c r="U155" s="62">
        <v>478.5</v>
      </c>
      <c r="V155" s="126"/>
      <c r="W155" s="54">
        <v>138.6</v>
      </c>
      <c r="X155" s="54"/>
      <c r="Y155" s="62"/>
      <c r="Z155" s="54"/>
      <c r="AA155" s="60">
        <f t="shared" si="43"/>
        <v>1535.6</v>
      </c>
      <c r="AB155" s="62">
        <v>440</v>
      </c>
      <c r="AC155" s="54"/>
      <c r="AD155" s="54">
        <v>16.5</v>
      </c>
      <c r="AE155" s="54"/>
      <c r="AF155" s="54">
        <v>110</v>
      </c>
      <c r="AG155" s="126"/>
      <c r="AH155" s="62"/>
      <c r="AI155" s="54">
        <v>15</v>
      </c>
      <c r="AJ155" s="58">
        <f t="shared" si="44"/>
        <v>581.5</v>
      </c>
      <c r="AK155" s="62">
        <v>2117.1</v>
      </c>
      <c r="AL155" s="149"/>
      <c r="AM155" s="30" t="s">
        <v>322</v>
      </c>
      <c r="AN155" s="73" t="str">
        <f>VLOOKUP(B155,'[17]9月月报10.4'!$B$4:$CJ$500,49,0)</f>
        <v>劳务工</v>
      </c>
      <c r="AO155" s="31" t="str">
        <f>VLOOKUP(B155,'[17]9月月报10.4'!$B$4:$CJ$500,51,0)</f>
        <v>光华荣昌</v>
      </c>
      <c r="AP155" s="32">
        <f>VLOOKUP(B155,'[18]2025.9（定版）10.12'!$B$3:$CK$600,5,0)</f>
        <v>29</v>
      </c>
      <c r="AQ155">
        <f>VLOOKUP(B155,'[18]2025.9（定版）10.12'!$B$3:$CK$600,22,0)</f>
        <v>0</v>
      </c>
      <c r="AR155" s="32" t="e">
        <f>_xlfn.XLOOKUP(A155,[11]汇总!B:B,[11]汇总!B:B)</f>
        <v>#N/A</v>
      </c>
      <c r="AT155" s="30" t="str">
        <f>VLOOKUP(B155,[16]一线员工!$C$3:$CL$700,1,0)</f>
        <v>麻志超</v>
      </c>
    </row>
    <row r="156" s="30" customFormat="1" spans="1:46">
      <c r="A156" s="42">
        <f t="shared" si="42"/>
        <v>127</v>
      </c>
      <c r="B156" s="62" t="s">
        <v>93</v>
      </c>
      <c r="C156" s="54" t="s">
        <v>640</v>
      </c>
      <c r="D156" s="62" t="s">
        <v>432</v>
      </c>
      <c r="E156" s="55">
        <v>44621</v>
      </c>
      <c r="F156" s="54"/>
      <c r="G156" s="54"/>
      <c r="H156" s="54"/>
      <c r="I156" s="54"/>
      <c r="J156" s="62">
        <v>4308</v>
      </c>
      <c r="K156" s="62">
        <v>4308</v>
      </c>
      <c r="L156" s="62">
        <v>4308</v>
      </c>
      <c r="M156" s="62">
        <v>4308</v>
      </c>
      <c r="N156" s="54"/>
      <c r="O156" s="62">
        <v>60</v>
      </c>
      <c r="P156" s="62">
        <v>689.28</v>
      </c>
      <c r="Q156" s="54"/>
      <c r="R156" s="54"/>
      <c r="S156" s="62">
        <v>30.16</v>
      </c>
      <c r="T156" s="125"/>
      <c r="U156" s="62">
        <v>374.8</v>
      </c>
      <c r="V156" s="126"/>
      <c r="W156" s="54">
        <v>108.56</v>
      </c>
      <c r="X156" s="54"/>
      <c r="Y156" s="62"/>
      <c r="Z156" s="54"/>
      <c r="AA156" s="60">
        <f t="shared" si="43"/>
        <v>1202.8</v>
      </c>
      <c r="AB156" s="62">
        <v>344.64</v>
      </c>
      <c r="AC156" s="54"/>
      <c r="AD156" s="54">
        <v>12.92</v>
      </c>
      <c r="AE156" s="54"/>
      <c r="AF156" s="54">
        <v>86.16</v>
      </c>
      <c r="AG156" s="126"/>
      <c r="AH156" s="62"/>
      <c r="AI156" s="54">
        <v>15</v>
      </c>
      <c r="AJ156" s="58">
        <f t="shared" si="44"/>
        <v>458.72</v>
      </c>
      <c r="AK156" s="62">
        <v>1661.52</v>
      </c>
      <c r="AL156" s="149"/>
      <c r="AM156" s="30" t="s">
        <v>322</v>
      </c>
      <c r="AN156" s="73" t="str">
        <f>VLOOKUP(B156,'[17]9月月报10.4'!$B$4:$CJ$500,49,0)</f>
        <v>劳务工</v>
      </c>
      <c r="AO156" s="31" t="str">
        <f>VLOOKUP(B156,'[17]9月月报10.4'!$B$4:$CJ$500,51,0)</f>
        <v>光华荣昌</v>
      </c>
      <c r="AP156" s="32">
        <f>VLOOKUP(B156,'[18]2025.9（定版）10.12'!$B$3:$CK$600,5,0)</f>
        <v>28</v>
      </c>
      <c r="AQ156">
        <f>VLOOKUP(B156,'[18]2025.9（定版）10.12'!$B$3:$CK$600,22,0)</f>
        <v>0</v>
      </c>
      <c r="AR156" s="32" t="e">
        <f>_xlfn.XLOOKUP(A156,[11]汇总!B:B,[11]汇总!B:B)</f>
        <v>#N/A</v>
      </c>
      <c r="AT156" s="30" t="str">
        <f>VLOOKUP(B156,[16]一线员工!$C$3:$CL$700,1,0)</f>
        <v>王虎彪</v>
      </c>
    </row>
    <row r="157" s="30" customFormat="1" spans="1:46">
      <c r="A157" s="42">
        <f t="shared" si="42"/>
        <v>128</v>
      </c>
      <c r="B157" s="62" t="s">
        <v>113</v>
      </c>
      <c r="C157" s="54" t="s">
        <v>640</v>
      </c>
      <c r="D157" s="62" t="s">
        <v>443</v>
      </c>
      <c r="E157" s="55">
        <v>44741</v>
      </c>
      <c r="F157" s="54"/>
      <c r="G157" s="54"/>
      <c r="H157" s="54"/>
      <c r="I157" s="54"/>
      <c r="J157" s="62">
        <v>4308</v>
      </c>
      <c r="K157" s="62">
        <v>4308</v>
      </c>
      <c r="L157" s="62">
        <v>4308</v>
      </c>
      <c r="M157" s="62">
        <v>4308</v>
      </c>
      <c r="N157" s="54"/>
      <c r="O157" s="62">
        <v>60</v>
      </c>
      <c r="P157" s="62">
        <v>689.28</v>
      </c>
      <c r="Q157" s="54"/>
      <c r="R157" s="54"/>
      <c r="S157" s="62">
        <v>30.16</v>
      </c>
      <c r="T157" s="125"/>
      <c r="U157" s="62">
        <v>374.8</v>
      </c>
      <c r="V157" s="126"/>
      <c r="W157" s="54">
        <v>108.56</v>
      </c>
      <c r="X157" s="54"/>
      <c r="Y157" s="62"/>
      <c r="Z157" s="54"/>
      <c r="AA157" s="60">
        <f t="shared" si="43"/>
        <v>1202.8</v>
      </c>
      <c r="AB157" s="62">
        <v>344.64</v>
      </c>
      <c r="AC157" s="54"/>
      <c r="AD157" s="54">
        <v>12.92</v>
      </c>
      <c r="AE157" s="54"/>
      <c r="AF157" s="54">
        <v>86.16</v>
      </c>
      <c r="AG157" s="126"/>
      <c r="AH157" s="62"/>
      <c r="AI157" s="54">
        <v>15</v>
      </c>
      <c r="AJ157" s="58">
        <f t="shared" si="44"/>
        <v>458.72</v>
      </c>
      <c r="AK157" s="62">
        <v>1661.52</v>
      </c>
      <c r="AL157" s="149"/>
      <c r="AM157" s="30" t="s">
        <v>322</v>
      </c>
      <c r="AN157" s="73" t="str">
        <f>VLOOKUP(B157,'[17]9月月报10.4'!$B$4:$CJ$500,49,0)</f>
        <v>劳务工</v>
      </c>
      <c r="AO157" s="31" t="str">
        <f>VLOOKUP(B157,'[17]9月月报10.4'!$B$4:$CJ$500,51,0)</f>
        <v>光华荣昌</v>
      </c>
      <c r="AP157" s="32">
        <f>VLOOKUP(B157,'[18]2025.9（定版）10.12'!$B$3:$CK$600,5,0)</f>
        <v>29</v>
      </c>
      <c r="AQ157">
        <f>VLOOKUP(B157,'[18]2025.9（定版）10.12'!$B$3:$CK$600,22,0)</f>
        <v>0</v>
      </c>
      <c r="AR157" s="32" t="e">
        <f>_xlfn.XLOOKUP(A157,[11]汇总!B:B,[11]汇总!B:B)</f>
        <v>#N/A</v>
      </c>
      <c r="AT157" s="30" t="str">
        <f>VLOOKUP(B157,[16]一线员工!$C$3:$CL$700,1,0)</f>
        <v>王西明</v>
      </c>
    </row>
    <row r="158" s="30" customFormat="1" spans="1:46">
      <c r="A158" s="42">
        <f t="shared" si="42"/>
        <v>129</v>
      </c>
      <c r="B158" s="62" t="s">
        <v>83</v>
      </c>
      <c r="C158" s="54" t="s">
        <v>639</v>
      </c>
      <c r="D158" s="62" t="s">
        <v>428</v>
      </c>
      <c r="E158" s="55">
        <v>44743</v>
      </c>
      <c r="F158" s="54"/>
      <c r="G158" s="54"/>
      <c r="H158" s="54"/>
      <c r="I158" s="54"/>
      <c r="J158" s="62">
        <v>4308</v>
      </c>
      <c r="K158" s="62">
        <v>4308</v>
      </c>
      <c r="L158" s="62">
        <v>4308</v>
      </c>
      <c r="M158" s="62">
        <v>4308</v>
      </c>
      <c r="N158" s="54"/>
      <c r="O158" s="62">
        <v>60</v>
      </c>
      <c r="P158" s="62">
        <v>689.28</v>
      </c>
      <c r="Q158" s="54"/>
      <c r="R158" s="54"/>
      <c r="S158" s="62">
        <v>30.16</v>
      </c>
      <c r="T158" s="125"/>
      <c r="U158" s="62">
        <v>374.8</v>
      </c>
      <c r="V158" s="126"/>
      <c r="W158" s="54">
        <v>108.56</v>
      </c>
      <c r="X158" s="54"/>
      <c r="Y158" s="62"/>
      <c r="Z158" s="54"/>
      <c r="AA158" s="60">
        <f t="shared" si="43"/>
        <v>1202.8</v>
      </c>
      <c r="AB158" s="62">
        <v>344.64</v>
      </c>
      <c r="AC158" s="54"/>
      <c r="AD158" s="54">
        <v>12.92</v>
      </c>
      <c r="AE158" s="54"/>
      <c r="AF158" s="54">
        <v>86.16</v>
      </c>
      <c r="AG158" s="126"/>
      <c r="AH158" s="62"/>
      <c r="AI158" s="54">
        <v>15</v>
      </c>
      <c r="AJ158" s="58">
        <f t="shared" si="44"/>
        <v>458.72</v>
      </c>
      <c r="AK158" s="62">
        <v>1661.52</v>
      </c>
      <c r="AL158" s="149"/>
      <c r="AM158" s="30" t="s">
        <v>322</v>
      </c>
      <c r="AN158" s="73" t="str">
        <f>VLOOKUP(B158,'[17]9月月报10.4'!$B$4:$CJ$500,49,0)</f>
        <v>劳务工</v>
      </c>
      <c r="AO158" s="31" t="str">
        <f>VLOOKUP(B158,'[17]9月月报10.4'!$B$4:$CJ$500,51,0)</f>
        <v>光华荣昌</v>
      </c>
      <c r="AP158" s="32">
        <f>VLOOKUP(B158,'[18]2025.9（定版）10.12'!$B$3:$CK$600,5,0)</f>
        <v>30</v>
      </c>
      <c r="AQ158">
        <f>VLOOKUP(B158,'[18]2025.9（定版）10.12'!$B$3:$CK$600,22,0)</f>
        <v>0</v>
      </c>
      <c r="AR158" s="32" t="e">
        <f>_xlfn.XLOOKUP(A158,[11]汇总!B:B,[11]汇总!B:B)</f>
        <v>#N/A</v>
      </c>
      <c r="AT158" s="30" t="str">
        <f>VLOOKUP(B158,[16]一线员工!$C$3:$CL$700,1,0)</f>
        <v>贺楚平</v>
      </c>
    </row>
    <row r="159" s="30" customFormat="1" spans="1:46">
      <c r="A159" s="42">
        <f t="shared" si="42"/>
        <v>130</v>
      </c>
      <c r="B159" s="62" t="s">
        <v>119</v>
      </c>
      <c r="C159" s="54" t="s">
        <v>639</v>
      </c>
      <c r="D159" s="62" t="s">
        <v>445</v>
      </c>
      <c r="E159" s="55">
        <v>44754</v>
      </c>
      <c r="F159" s="54"/>
      <c r="G159" s="54"/>
      <c r="H159" s="54"/>
      <c r="I159" s="54"/>
      <c r="J159" s="62">
        <v>4308</v>
      </c>
      <c r="K159" s="62">
        <v>4308</v>
      </c>
      <c r="L159" s="62">
        <v>4308</v>
      </c>
      <c r="M159" s="62">
        <v>4308</v>
      </c>
      <c r="N159" s="54"/>
      <c r="O159" s="62">
        <v>60</v>
      </c>
      <c r="P159" s="62">
        <v>689.28</v>
      </c>
      <c r="Q159" s="54"/>
      <c r="R159" s="54"/>
      <c r="S159" s="62">
        <v>30.16</v>
      </c>
      <c r="T159" s="125"/>
      <c r="U159" s="62">
        <v>374.8</v>
      </c>
      <c r="V159" s="126"/>
      <c r="W159" s="54">
        <v>108.56</v>
      </c>
      <c r="X159" s="54"/>
      <c r="Y159" s="62"/>
      <c r="Z159" s="54"/>
      <c r="AA159" s="60">
        <f t="shared" si="43"/>
        <v>1202.8</v>
      </c>
      <c r="AB159" s="62">
        <v>344.64</v>
      </c>
      <c r="AC159" s="54"/>
      <c r="AD159" s="54">
        <v>12.92</v>
      </c>
      <c r="AE159" s="54"/>
      <c r="AF159" s="54">
        <v>86.16</v>
      </c>
      <c r="AG159" s="126"/>
      <c r="AH159" s="62"/>
      <c r="AI159" s="54">
        <v>15</v>
      </c>
      <c r="AJ159" s="58">
        <f t="shared" si="44"/>
        <v>458.72</v>
      </c>
      <c r="AK159" s="62">
        <v>1661.52</v>
      </c>
      <c r="AL159" s="149"/>
      <c r="AM159" s="30" t="s">
        <v>322</v>
      </c>
      <c r="AN159" s="73" t="str">
        <f>VLOOKUP(B159,'[17]9月月报10.4'!$B$4:$CJ$500,49,0)</f>
        <v>劳务工</v>
      </c>
      <c r="AO159" s="31" t="str">
        <f>VLOOKUP(B159,'[17]9月月报10.4'!$B$4:$CJ$500,51,0)</f>
        <v>湖南鑫起</v>
      </c>
      <c r="AP159" s="32">
        <f>VLOOKUP(B159,'[18]2025.9（定版）10.12'!$B$3:$CK$600,5,0)</f>
        <v>29.75</v>
      </c>
      <c r="AQ159">
        <f>VLOOKUP(B159,'[18]2025.9（定版）10.12'!$B$3:$CK$600,22,0)</f>
        <v>0</v>
      </c>
      <c r="AR159" s="32" t="e">
        <f>_xlfn.XLOOKUP(A159,[11]汇总!B:B,[11]汇总!B:B)</f>
        <v>#N/A</v>
      </c>
      <c r="AT159" s="30" t="str">
        <f>VLOOKUP(B159,[16]一线员工!$C$3:$CL$700,1,0)</f>
        <v>肖春菊</v>
      </c>
    </row>
    <row r="160" s="30" customFormat="1" spans="1:46">
      <c r="A160" s="42">
        <f t="shared" si="42"/>
        <v>131</v>
      </c>
      <c r="B160" s="62" t="s">
        <v>118</v>
      </c>
      <c r="C160" s="54" t="s">
        <v>640</v>
      </c>
      <c r="D160" s="62" t="s">
        <v>444</v>
      </c>
      <c r="E160" s="55">
        <v>44760</v>
      </c>
      <c r="F160" s="54"/>
      <c r="G160" s="54"/>
      <c r="H160" s="54"/>
      <c r="I160" s="54"/>
      <c r="J160" s="62">
        <v>4308</v>
      </c>
      <c r="K160" s="62">
        <v>4308</v>
      </c>
      <c r="L160" s="62">
        <v>4308</v>
      </c>
      <c r="M160" s="62">
        <v>4308</v>
      </c>
      <c r="N160" s="54"/>
      <c r="O160" s="62">
        <v>60</v>
      </c>
      <c r="P160" s="62">
        <v>689.28</v>
      </c>
      <c r="Q160" s="54"/>
      <c r="R160" s="54"/>
      <c r="S160" s="62">
        <v>30.16</v>
      </c>
      <c r="T160" s="125"/>
      <c r="U160" s="62">
        <v>374.8</v>
      </c>
      <c r="V160" s="126"/>
      <c r="W160" s="54">
        <v>108.56</v>
      </c>
      <c r="X160" s="54"/>
      <c r="Y160" s="62"/>
      <c r="Z160" s="54"/>
      <c r="AA160" s="60">
        <f t="shared" si="43"/>
        <v>1202.8</v>
      </c>
      <c r="AB160" s="62">
        <v>344.64</v>
      </c>
      <c r="AC160" s="54"/>
      <c r="AD160" s="54">
        <v>12.92</v>
      </c>
      <c r="AE160" s="54"/>
      <c r="AF160" s="54">
        <v>86.16</v>
      </c>
      <c r="AG160" s="126"/>
      <c r="AH160" s="62"/>
      <c r="AI160" s="54">
        <v>15</v>
      </c>
      <c r="AJ160" s="58">
        <f t="shared" si="44"/>
        <v>458.72</v>
      </c>
      <c r="AK160" s="62">
        <v>1661.52</v>
      </c>
      <c r="AL160" s="149"/>
      <c r="AM160" s="30" t="s">
        <v>322</v>
      </c>
      <c r="AN160" s="73" t="str">
        <f>VLOOKUP(B160,'[17]9月月报10.4'!$B$4:$CJ$500,49,0)</f>
        <v>劳务工</v>
      </c>
      <c r="AO160" s="31" t="str">
        <f>VLOOKUP(B160,'[17]9月月报10.4'!$B$4:$CJ$500,51,0)</f>
        <v>光华荣昌</v>
      </c>
      <c r="AP160" s="32">
        <f>VLOOKUP(B160,'[18]2025.9（定版）10.12'!$B$3:$CK$600,5,0)</f>
        <v>28.75</v>
      </c>
      <c r="AQ160">
        <f>VLOOKUP(B160,'[18]2025.9（定版）10.12'!$B$3:$CK$600,22,0)</f>
        <v>0</v>
      </c>
      <c r="AR160" s="32" t="e">
        <f>_xlfn.XLOOKUP(A160,[11]汇总!B:B,[11]汇总!B:B)</f>
        <v>#N/A</v>
      </c>
      <c r="AT160" s="30" t="str">
        <f>VLOOKUP(B160,[16]一线员工!$C$3:$CL$700,1,0)</f>
        <v>陈爱军</v>
      </c>
    </row>
    <row r="161" s="30" customFormat="1" spans="1:46">
      <c r="A161" s="42">
        <f t="shared" si="42"/>
        <v>132</v>
      </c>
      <c r="B161" s="62" t="s">
        <v>73</v>
      </c>
      <c r="C161" s="54" t="s">
        <v>640</v>
      </c>
      <c r="D161" s="62" t="s">
        <v>503</v>
      </c>
      <c r="E161" s="55">
        <v>44772</v>
      </c>
      <c r="F161" s="54"/>
      <c r="G161" s="54"/>
      <c r="H161" s="54"/>
      <c r="I161" s="54"/>
      <c r="J161" s="62">
        <v>4308</v>
      </c>
      <c r="K161" s="62">
        <v>4308</v>
      </c>
      <c r="L161" s="62">
        <v>4308</v>
      </c>
      <c r="M161" s="62">
        <v>4308</v>
      </c>
      <c r="N161" s="54"/>
      <c r="O161" s="62">
        <v>60</v>
      </c>
      <c r="P161" s="62">
        <v>689.28</v>
      </c>
      <c r="Q161" s="54"/>
      <c r="R161" s="54"/>
      <c r="S161" s="62">
        <v>30.16</v>
      </c>
      <c r="T161" s="125"/>
      <c r="U161" s="62">
        <v>374.8</v>
      </c>
      <c r="V161" s="126"/>
      <c r="W161" s="54">
        <v>108.56</v>
      </c>
      <c r="X161" s="54"/>
      <c r="Y161" s="62"/>
      <c r="Z161" s="54"/>
      <c r="AA161" s="60">
        <f t="shared" si="43"/>
        <v>1202.8</v>
      </c>
      <c r="AB161" s="62">
        <v>344.64</v>
      </c>
      <c r="AC161" s="54"/>
      <c r="AD161" s="54">
        <v>12.92</v>
      </c>
      <c r="AE161" s="54"/>
      <c r="AF161" s="54">
        <v>86.16</v>
      </c>
      <c r="AG161" s="126"/>
      <c r="AH161" s="62"/>
      <c r="AI161" s="54">
        <v>15</v>
      </c>
      <c r="AJ161" s="58">
        <f t="shared" si="44"/>
        <v>458.72</v>
      </c>
      <c r="AK161" s="62">
        <v>1661.52</v>
      </c>
      <c r="AL161" s="149"/>
      <c r="AM161" s="30" t="s">
        <v>322</v>
      </c>
      <c r="AN161" s="73" t="str">
        <f>VLOOKUP(B161,'[17]9月月报10.4'!$B$4:$CJ$500,49,0)</f>
        <v>劳务工</v>
      </c>
      <c r="AO161" s="31" t="str">
        <f>VLOOKUP(B161,'[17]9月月报10.4'!$B$4:$CJ$500,51,0)</f>
        <v>光华荣昌</v>
      </c>
      <c r="AP161" s="32">
        <f>VLOOKUP(B161,'[18]2025.9（定版）10.12'!$B$3:$CK$600,5,0)</f>
        <v>30</v>
      </c>
      <c r="AQ161">
        <f>VLOOKUP(B161,'[18]2025.9（定版）10.12'!$B$3:$CK$600,22,0)</f>
        <v>0</v>
      </c>
      <c r="AR161" s="32" t="e">
        <f>_xlfn.XLOOKUP(A161,[11]汇总!B:B,[11]汇总!B:B)</f>
        <v>#N/A</v>
      </c>
      <c r="AT161" s="30" t="str">
        <f>VLOOKUP(B161,[16]一线员工!$C$3:$CL$700,1,0)</f>
        <v>李松辉</v>
      </c>
    </row>
    <row r="162" s="30" customFormat="1" spans="1:44">
      <c r="A162" s="15"/>
      <c r="B162" s="62"/>
      <c r="C162" s="54"/>
      <c r="D162" s="62"/>
      <c r="E162" s="58">
        <f>COUNT(E147:E161)</f>
        <v>15</v>
      </c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127"/>
      <c r="R162" s="127"/>
      <c r="S162" s="62"/>
      <c r="T162" s="62"/>
      <c r="U162" s="62"/>
      <c r="V162" s="62"/>
      <c r="W162" s="54"/>
      <c r="X162" s="62"/>
      <c r="Y162" s="62"/>
      <c r="Z162" s="62"/>
      <c r="AA162" s="54"/>
      <c r="AB162" s="62"/>
      <c r="AC162" s="62"/>
      <c r="AD162" s="54"/>
      <c r="AE162" s="62"/>
      <c r="AF162" s="54"/>
      <c r="AG162" s="62"/>
      <c r="AH162" s="62"/>
      <c r="AI162" s="54"/>
      <c r="AJ162" s="54"/>
      <c r="AK162" s="62"/>
      <c r="AL162" s="62"/>
      <c r="AM162" s="30"/>
      <c r="AN162" s="73"/>
      <c r="AO162" s="31"/>
      <c r="AP162"/>
      <c r="AQ162"/>
      <c r="AR162" s="32"/>
    </row>
    <row r="163" s="30" customFormat="1" spans="1:44">
      <c r="A163" s="104" t="s">
        <v>694</v>
      </c>
      <c r="B163" s="105"/>
      <c r="C163" s="105"/>
      <c r="D163" s="105"/>
      <c r="E163" s="58">
        <f>E54+E77+E114+E127+E138+E143+E162</f>
        <v>132</v>
      </c>
      <c r="F163" s="54"/>
      <c r="G163" s="54"/>
      <c r="H163" s="54"/>
      <c r="I163" s="54"/>
      <c r="J163" s="105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62"/>
      <c r="Z163" s="54"/>
      <c r="AA163" s="54"/>
      <c r="AB163" s="54"/>
      <c r="AC163" s="54"/>
      <c r="AD163" s="54"/>
      <c r="AE163" s="54"/>
      <c r="AF163" s="54"/>
      <c r="AG163" s="54"/>
      <c r="AH163" s="62"/>
      <c r="AI163" s="54"/>
      <c r="AJ163" s="125"/>
      <c r="AK163" s="128"/>
      <c r="AL163" s="54"/>
      <c r="AM163" s="30"/>
      <c r="AN163" s="73"/>
      <c r="AO163" s="31"/>
      <c r="AP163"/>
      <c r="AQ163"/>
      <c r="AR163" s="32"/>
    </row>
    <row r="164" s="30" customFormat="1" spans="1:44">
      <c r="A164" s="104" t="s">
        <v>695</v>
      </c>
      <c r="B164" s="105"/>
      <c r="C164" s="105"/>
      <c r="D164" s="105"/>
      <c r="E164" s="105">
        <v>0</v>
      </c>
      <c r="F164" s="105"/>
      <c r="G164" s="105"/>
      <c r="H164" s="105"/>
      <c r="I164" s="54"/>
      <c r="J164" s="105"/>
      <c r="K164" s="105"/>
      <c r="L164" s="120"/>
      <c r="M164" s="105"/>
      <c r="N164" s="105"/>
      <c r="O164" s="105"/>
      <c r="P164" s="105"/>
      <c r="Q164" s="105"/>
      <c r="R164" s="105"/>
      <c r="S164" s="128"/>
      <c r="T164" s="105"/>
      <c r="U164" s="128"/>
      <c r="V164" s="105"/>
      <c r="W164" s="128"/>
      <c r="X164" s="105"/>
      <c r="Y164" s="105"/>
      <c r="Z164" s="105"/>
      <c r="AA164" s="128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50">
        <v>0</v>
      </c>
      <c r="AL164" s="105"/>
      <c r="AM164" s="30"/>
      <c r="AN164" s="73"/>
      <c r="AO164" s="31"/>
      <c r="AP164"/>
      <c r="AQ164"/>
      <c r="AR164" s="32"/>
    </row>
    <row r="165" s="30" customFormat="1" ht="36" spans="1:44">
      <c r="A165" s="104" t="s">
        <v>696</v>
      </c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>
        <f t="shared" ref="O165:X165" si="45">SUM(O147:O164)</f>
        <v>900</v>
      </c>
      <c r="P165" s="62">
        <f t="shared" si="45"/>
        <v>10056.8</v>
      </c>
      <c r="Q165" s="105">
        <f t="shared" si="45"/>
        <v>0</v>
      </c>
      <c r="R165" s="105">
        <f t="shared" si="45"/>
        <v>0</v>
      </c>
      <c r="S165" s="105">
        <f t="shared" si="45"/>
        <v>440.03</v>
      </c>
      <c r="T165" s="105">
        <f t="shared" si="45"/>
        <v>0</v>
      </c>
      <c r="U165" s="105">
        <f t="shared" si="45"/>
        <v>5468.43</v>
      </c>
      <c r="V165" s="105">
        <f t="shared" si="45"/>
        <v>0</v>
      </c>
      <c r="W165" s="105">
        <f t="shared" si="45"/>
        <v>1683.94</v>
      </c>
      <c r="X165" s="105">
        <f t="shared" si="45"/>
        <v>0</v>
      </c>
      <c r="Y165" s="62">
        <f>SUM(Y148:Y164)</f>
        <v>0</v>
      </c>
      <c r="Z165" s="105">
        <f t="shared" ref="Z165:AG165" si="46">SUM(Z147:Z164)</f>
        <v>0</v>
      </c>
      <c r="AA165" s="105">
        <f t="shared" si="46"/>
        <v>17649.2</v>
      </c>
      <c r="AB165" s="105">
        <f t="shared" si="46"/>
        <v>5028.4</v>
      </c>
      <c r="AC165" s="105">
        <f t="shared" si="46"/>
        <v>0</v>
      </c>
      <c r="AD165" s="105">
        <f t="shared" si="46"/>
        <v>188.53</v>
      </c>
      <c r="AE165" s="105">
        <f t="shared" si="46"/>
        <v>0</v>
      </c>
      <c r="AF165" s="105">
        <f t="shared" si="46"/>
        <v>1257.1</v>
      </c>
      <c r="AG165" s="105">
        <f t="shared" si="46"/>
        <v>0</v>
      </c>
      <c r="AH165" s="62">
        <f>SUM(AH148:AH164)</f>
        <v>0</v>
      </c>
      <c r="AI165" s="105">
        <f t="shared" ref="AI165:AK165" si="47">SUM(AI147:AI164)</f>
        <v>210</v>
      </c>
      <c r="AJ165" s="105">
        <f t="shared" si="47"/>
        <v>6684.03</v>
      </c>
      <c r="AK165" s="105">
        <f t="shared" si="47"/>
        <v>24333.23</v>
      </c>
      <c r="AL165" s="151" t="s">
        <v>643</v>
      </c>
      <c r="AM165" s="95">
        <f>AK165+O165</f>
        <v>25233.23</v>
      </c>
      <c r="AN165" s="73"/>
      <c r="AO165" s="31"/>
      <c r="AP165"/>
      <c r="AQ165"/>
      <c r="AR165" s="32"/>
    </row>
    <row r="166" s="30" customFormat="1" spans="1:44">
      <c r="A166" s="106" t="s">
        <v>14</v>
      </c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>
        <f t="shared" ref="O166:AK166" si="48">O165+O145+O140+O129+O116+O79+O56</f>
        <v>10500</v>
      </c>
      <c r="P166" s="107">
        <f t="shared" si="48"/>
        <v>90189.3</v>
      </c>
      <c r="Q166" s="107">
        <f t="shared" si="48"/>
        <v>0</v>
      </c>
      <c r="R166" s="107">
        <f t="shared" si="48"/>
        <v>0</v>
      </c>
      <c r="S166" s="107">
        <f t="shared" si="48"/>
        <v>3946.074</v>
      </c>
      <c r="T166" s="107">
        <f t="shared" si="48"/>
        <v>0</v>
      </c>
      <c r="U166" s="107">
        <f t="shared" si="48"/>
        <v>49571.699</v>
      </c>
      <c r="V166" s="107">
        <f t="shared" si="48"/>
        <v>0</v>
      </c>
      <c r="W166" s="107">
        <f t="shared" si="48"/>
        <v>9613.648</v>
      </c>
      <c r="X166" s="107">
        <f t="shared" si="48"/>
        <v>0</v>
      </c>
      <c r="Y166" s="107">
        <f t="shared" si="48"/>
        <v>0</v>
      </c>
      <c r="Z166" s="107">
        <f t="shared" si="48"/>
        <v>0</v>
      </c>
      <c r="AA166" s="107">
        <f t="shared" si="48"/>
        <v>153320.721</v>
      </c>
      <c r="AB166" s="107">
        <f t="shared" si="48"/>
        <v>26502.72</v>
      </c>
      <c r="AC166" s="107">
        <f t="shared" si="48"/>
        <v>0</v>
      </c>
      <c r="AD166" s="107">
        <f t="shared" si="48"/>
        <v>993.76</v>
      </c>
      <c r="AE166" s="107">
        <f t="shared" si="48"/>
        <v>0</v>
      </c>
      <c r="AF166" s="107">
        <f t="shared" si="48"/>
        <v>6855.5</v>
      </c>
      <c r="AG166" s="107">
        <f t="shared" si="48"/>
        <v>0</v>
      </c>
      <c r="AH166" s="107">
        <f t="shared" si="48"/>
        <v>0</v>
      </c>
      <c r="AI166" s="107">
        <f t="shared" si="48"/>
        <v>990</v>
      </c>
      <c r="AJ166" s="107">
        <f t="shared" si="48"/>
        <v>35341.98</v>
      </c>
      <c r="AK166" s="107">
        <f t="shared" si="48"/>
        <v>188662.701</v>
      </c>
      <c r="AL166" s="37"/>
      <c r="AM166" s="30"/>
      <c r="AN166" s="73"/>
      <c r="AO166" s="31"/>
      <c r="AP166"/>
      <c r="AQ166"/>
      <c r="AR166" s="32"/>
    </row>
    <row r="167" s="31" customFormat="1" spans="19:56">
      <c r="S167" s="31" t="s">
        <v>581</v>
      </c>
      <c r="T167" s="31">
        <f t="shared" ref="T167:Z167" si="49">T166-T191</f>
        <v>0</v>
      </c>
      <c r="V167" s="31">
        <f t="shared" si="49"/>
        <v>0</v>
      </c>
      <c r="W167" s="31">
        <f t="shared" si="49"/>
        <v>9613.648</v>
      </c>
      <c r="X167" s="31">
        <f t="shared" si="49"/>
        <v>0</v>
      </c>
      <c r="Y167" s="31">
        <f t="shared" si="49"/>
        <v>0</v>
      </c>
      <c r="Z167" s="31">
        <f t="shared" si="49"/>
        <v>0</v>
      </c>
      <c r="AE167" s="31">
        <f t="shared" ref="AE167:AG167" si="50">AE166-AE191</f>
        <v>0</v>
      </c>
      <c r="AF167" s="31">
        <f t="shared" si="50"/>
        <v>6855.5</v>
      </c>
      <c r="AG167" s="31">
        <f t="shared" si="50"/>
        <v>0</v>
      </c>
      <c r="AI167" s="31">
        <f t="shared" ref="AI167:AO167" si="51">AI166-AI191</f>
        <v>990</v>
      </c>
      <c r="AJ167" s="31">
        <f t="shared" si="51"/>
        <v>35341.98</v>
      </c>
      <c r="AL167" s="31">
        <f t="shared" si="51"/>
        <v>0</v>
      </c>
      <c r="AM167" s="31">
        <f t="shared" si="51"/>
        <v>0</v>
      </c>
      <c r="AN167" s="31">
        <f t="shared" si="51"/>
        <v>0</v>
      </c>
      <c r="AO167" s="31">
        <f t="shared" si="51"/>
        <v>0</v>
      </c>
      <c r="AQ167" s="157"/>
      <c r="AR167" s="32"/>
      <c r="AS167" s="73"/>
      <c r="AT167" s="31"/>
      <c r="AV167" s="72"/>
      <c r="AY167" s="159"/>
      <c r="AZ167" s="72"/>
      <c r="BA167" s="72"/>
      <c r="BB167" s="160"/>
      <c r="BC167" s="160"/>
      <c r="BD167" s="161"/>
    </row>
    <row r="168" s="31" customFormat="1" spans="43:56">
      <c r="AQ168" s="157">
        <f>AH166+AK166+AN166+AP166</f>
        <v>188662.701</v>
      </c>
      <c r="AR168" s="32"/>
      <c r="AS168" s="73"/>
      <c r="AT168" s="31"/>
      <c r="AV168" s="72"/>
      <c r="AY168" s="159"/>
      <c r="AZ168" s="72"/>
      <c r="BA168" s="72"/>
      <c r="BB168" s="160"/>
      <c r="BC168" s="160"/>
      <c r="BD168" s="162"/>
    </row>
    <row r="169" s="1" customFormat="1" spans="26:61">
      <c r="Z169" s="1"/>
      <c r="AA169" s="133"/>
      <c r="AK169" s="1">
        <v>11772</v>
      </c>
      <c r="AL169" s="133"/>
      <c r="AM169" s="1">
        <v>11772</v>
      </c>
      <c r="AN169" s="1"/>
      <c r="AO169" s="1"/>
      <c r="AQ169" s="157"/>
      <c r="AR169" s="32"/>
      <c r="AS169" s="73"/>
      <c r="AT169" s="31"/>
      <c r="AV169" s="158"/>
      <c r="AW169" s="159"/>
      <c r="AX169" s="159">
        <f>AM169+T169</f>
        <v>11772</v>
      </c>
      <c r="AY169" s="72"/>
      <c r="AZ169" s="72"/>
      <c r="BA169" s="160"/>
      <c r="BB169" s="160"/>
      <c r="BC169" s="161"/>
      <c r="BD169" s="31"/>
      <c r="BE169" s="72"/>
      <c r="BF169" s="72"/>
      <c r="BG169" s="160"/>
      <c r="BH169" s="160"/>
      <c r="BI169" s="161"/>
    </row>
    <row r="170" s="1" customFormat="1" spans="20:61">
      <c r="T170" s="1">
        <f>P166+S166+U166+W166</f>
        <v>153320.721</v>
      </c>
      <c r="AA170" s="134" t="s">
        <v>697</v>
      </c>
      <c r="AB170" s="135" t="s">
        <v>9</v>
      </c>
      <c r="AC170" s="135"/>
      <c r="AD170" s="135" t="s">
        <v>10</v>
      </c>
      <c r="AE170" s="135"/>
      <c r="AF170" s="135" t="s">
        <v>11</v>
      </c>
      <c r="AG170" s="135"/>
      <c r="AH170" s="135" t="s">
        <v>357</v>
      </c>
      <c r="AI170" s="135" t="s">
        <v>356</v>
      </c>
      <c r="AJ170" s="152"/>
      <c r="AM170" s="1">
        <f>AO166+S166</f>
        <v>3946.074</v>
      </c>
      <c r="AQ170" s="157"/>
      <c r="AR170" s="32"/>
      <c r="AS170" s="73"/>
      <c r="AT170" s="31"/>
      <c r="AV170" s="158"/>
      <c r="AW170" s="159"/>
      <c r="AX170" s="159">
        <v>156134.97</v>
      </c>
      <c r="AY170" s="72"/>
      <c r="AZ170" s="72"/>
      <c r="BA170" s="160"/>
      <c r="BB170" s="160"/>
      <c r="BC170" s="161"/>
      <c r="BD170" s="31"/>
      <c r="BE170" s="72"/>
      <c r="BF170" s="72"/>
      <c r="BG170" s="160"/>
      <c r="BH170" s="160"/>
      <c r="BI170" s="161"/>
    </row>
    <row r="171" s="1" customFormat="1" spans="19:61">
      <c r="S171" s="1" t="s">
        <v>327</v>
      </c>
      <c r="T171" s="1">
        <f>AA166</f>
        <v>153320.721</v>
      </c>
      <c r="AA171" s="136" t="s">
        <v>698</v>
      </c>
      <c r="AB171" s="137">
        <f>[14]科室人员!$Y$19</f>
        <v>6796.48</v>
      </c>
      <c r="AC171" s="138"/>
      <c r="AD171" s="137">
        <f>[14]科室人员!$AA$19</f>
        <v>254.86</v>
      </c>
      <c r="AE171" s="138"/>
      <c r="AF171" s="137">
        <f>[14]科室人员!$Z$19</f>
        <v>1959.12</v>
      </c>
      <c r="AG171" s="153"/>
      <c r="AH171" s="137">
        <f>[14]科室人员!$AC$19</f>
        <v>4227</v>
      </c>
      <c r="AI171" s="137">
        <f>[14]科室人员!$AB$19</f>
        <v>210</v>
      </c>
      <c r="AJ171" s="140">
        <f>[14]科室人员!$AY$19</f>
        <v>13237.46</v>
      </c>
      <c r="AQ171" s="157">
        <f>AQ166-AQ168</f>
        <v>-188662.701</v>
      </c>
      <c r="AR171" s="32"/>
      <c r="AS171" s="73"/>
      <c r="AT171" s="31"/>
      <c r="AV171" s="158"/>
      <c r="AW171" s="159"/>
      <c r="AX171" s="159"/>
      <c r="AY171" s="72"/>
      <c r="AZ171" s="72"/>
      <c r="BA171" s="160"/>
      <c r="BB171" s="160"/>
      <c r="BC171" s="161"/>
      <c r="BE171" s="72"/>
      <c r="BF171" s="72"/>
      <c r="BG171" s="160"/>
      <c r="BH171" s="160"/>
      <c r="BI171" s="161"/>
    </row>
    <row r="172" s="1" customFormat="1" spans="19:61">
      <c r="S172" s="1" t="s">
        <v>13</v>
      </c>
      <c r="T172" s="1">
        <v>11772</v>
      </c>
      <c r="AA172" s="139" t="s">
        <v>17</v>
      </c>
      <c r="AB172" s="140"/>
      <c r="AC172" s="138"/>
      <c r="AD172" s="140"/>
      <c r="AE172" s="138"/>
      <c r="AF172" s="140"/>
      <c r="AG172" s="153"/>
      <c r="AH172" s="140"/>
      <c r="AI172" s="140"/>
      <c r="AJ172" s="140"/>
      <c r="AK172" s="1" t="s">
        <v>699</v>
      </c>
      <c r="AQ172" s="157"/>
      <c r="AR172" s="32"/>
      <c r="AS172" s="73"/>
      <c r="AT172" s="31"/>
      <c r="AV172" s="71"/>
      <c r="AW172" s="159"/>
      <c r="AX172" s="159"/>
      <c r="AY172" s="72"/>
      <c r="AZ172" s="72"/>
      <c r="BA172" s="160"/>
      <c r="BB172" s="160"/>
      <c r="BC172" s="161"/>
      <c r="BE172" s="72"/>
      <c r="BF172" s="72"/>
      <c r="BG172" s="160"/>
      <c r="BH172" s="160"/>
      <c r="BI172" s="161"/>
    </row>
    <row r="173" s="1" customFormat="1" spans="19:61">
      <c r="S173" s="1">
        <v>162760.847</v>
      </c>
      <c r="T173" s="129">
        <f>SUM(T171:T172)</f>
        <v>165092.721</v>
      </c>
      <c r="U173" s="130">
        <f>S173-T173</f>
        <v>-2331.87399999998</v>
      </c>
      <c r="AA173" s="136" t="s">
        <v>585</v>
      </c>
      <c r="AB173" s="141">
        <f>[14]一线员工!$AN$121</f>
        <v>17923.52</v>
      </c>
      <c r="AC173" s="138"/>
      <c r="AD173" s="137">
        <f>[14]一线员工!$AP$121</f>
        <v>672.06</v>
      </c>
      <c r="AE173" s="138"/>
      <c r="AF173" s="137">
        <f>[14]一线员工!$AO$121</f>
        <v>4455.8</v>
      </c>
      <c r="AG173" s="153"/>
      <c r="AH173" s="137">
        <f>[14]一线员工!$AR$121</f>
        <v>6787</v>
      </c>
      <c r="AI173" s="137">
        <f>[14]一线员工!$AQ$121</f>
        <v>705</v>
      </c>
      <c r="AJ173" s="140">
        <f>[14]一线员工!$BQ$121</f>
        <v>29838.38</v>
      </c>
      <c r="AQ173" s="157"/>
      <c r="AR173" s="32"/>
      <c r="AS173" s="73"/>
      <c r="AT173" s="31"/>
      <c r="AW173" s="159"/>
      <c r="AX173" s="159"/>
      <c r="AY173" s="72"/>
      <c r="AZ173" s="72"/>
      <c r="BA173" s="160"/>
      <c r="BB173" s="160"/>
      <c r="BC173" s="161"/>
      <c r="BE173" s="72"/>
      <c r="BF173" s="72"/>
      <c r="BG173" s="160"/>
      <c r="BH173" s="160"/>
      <c r="BI173" s="161"/>
    </row>
    <row r="174" s="1" customFormat="1" spans="27:61">
      <c r="AA174" s="142" t="s">
        <v>18</v>
      </c>
      <c r="AB174" s="140">
        <f>[14]销售人员!$AK$13</f>
        <v>1782.72</v>
      </c>
      <c r="AC174" s="138"/>
      <c r="AD174" s="140">
        <f>[14]销售人员!$AM$13</f>
        <v>66.84</v>
      </c>
      <c r="AE174" s="138"/>
      <c r="AF174" s="140">
        <f>[14]销售人员!$AL$13</f>
        <v>440.58</v>
      </c>
      <c r="AG174" s="153"/>
      <c r="AH174" s="140">
        <f>[14]销售人员!$AO$13</f>
        <v>758</v>
      </c>
      <c r="AI174" s="140">
        <f>[14]销售人员!$AN$13</f>
        <v>75</v>
      </c>
      <c r="AJ174" s="140">
        <f>[14]销售人员!$BJ$13</f>
        <v>3048.14</v>
      </c>
      <c r="AQ174" s="157"/>
      <c r="AR174" s="32"/>
      <c r="AS174" s="73"/>
      <c r="AT174" s="31"/>
      <c r="AW174" s="159"/>
      <c r="AX174" s="159"/>
      <c r="AY174" s="72"/>
      <c r="AZ174" s="72"/>
      <c r="BA174" s="160"/>
      <c r="BB174" s="160"/>
      <c r="BC174" s="161"/>
      <c r="BE174" s="72"/>
      <c r="BF174" s="72"/>
      <c r="BG174" s="160"/>
      <c r="BH174" s="160"/>
      <c r="BI174" s="161"/>
    </row>
    <row r="175" s="1" customFormat="1" spans="18:61">
      <c r="R175" s="1">
        <v>1</v>
      </c>
      <c r="S175" s="131" t="s">
        <v>322</v>
      </c>
      <c r="T175" s="132">
        <f>AA165</f>
        <v>17649.2</v>
      </c>
      <c r="U175" s="1">
        <f>O165</f>
        <v>900</v>
      </c>
      <c r="AA175" s="143" t="s">
        <v>14</v>
      </c>
      <c r="AB175" s="144">
        <f t="shared" ref="AB175:AJ175" si="52">SUM(AB171:AB174)</f>
        <v>26502.72</v>
      </c>
      <c r="AC175" s="138"/>
      <c r="AD175" s="145">
        <f t="shared" si="52"/>
        <v>993.76</v>
      </c>
      <c r="AE175" s="138">
        <f t="shared" si="52"/>
        <v>0</v>
      </c>
      <c r="AF175" s="145">
        <f t="shared" si="52"/>
        <v>6855.5</v>
      </c>
      <c r="AG175" s="153">
        <f t="shared" si="52"/>
        <v>0</v>
      </c>
      <c r="AH175" s="154">
        <f t="shared" si="52"/>
        <v>11772</v>
      </c>
      <c r="AI175" s="145">
        <f t="shared" si="52"/>
        <v>990</v>
      </c>
      <c r="AJ175" s="145">
        <f t="shared" si="52"/>
        <v>46123.98</v>
      </c>
      <c r="AQ175" s="157"/>
      <c r="AR175" s="32"/>
      <c r="AS175" s="73"/>
      <c r="AT175" s="31"/>
      <c r="AW175" s="159"/>
      <c r="AX175" s="159"/>
      <c r="AY175" s="72"/>
      <c r="AZ175" s="72"/>
      <c r="BA175" s="160"/>
      <c r="BB175" s="160"/>
      <c r="BC175" s="161"/>
      <c r="BE175" s="72"/>
      <c r="BF175" s="72"/>
      <c r="BG175" s="160"/>
      <c r="BH175" s="160"/>
      <c r="BI175" s="161"/>
    </row>
    <row r="176" s="1" customFormat="1" spans="1:61">
      <c r="A176" s="1" t="s">
        <v>700</v>
      </c>
      <c r="B176" s="1" t="s">
        <v>701</v>
      </c>
      <c r="I176" s="112"/>
      <c r="R176" s="1">
        <v>2</v>
      </c>
      <c r="S176" s="131" t="s">
        <v>702</v>
      </c>
      <c r="T176" s="132">
        <f>AA79</f>
        <v>20796.48</v>
      </c>
      <c r="U176" s="1">
        <f>O79</f>
        <v>2400</v>
      </c>
      <c r="AQ176" s="157"/>
      <c r="AR176" s="32"/>
      <c r="AS176" s="73"/>
      <c r="AT176" s="31"/>
      <c r="AW176" s="159"/>
      <c r="AX176" s="159"/>
      <c r="AY176" s="72"/>
      <c r="AZ176" s="72"/>
      <c r="BA176" s="160"/>
      <c r="BB176" s="160"/>
      <c r="BC176" s="161"/>
      <c r="BE176" s="72"/>
      <c r="BF176" s="72"/>
      <c r="BG176" s="160"/>
      <c r="BH176" s="160"/>
      <c r="BI176" s="161"/>
    </row>
    <row r="177" s="1" customFormat="1" spans="9:61">
      <c r="I177" s="112"/>
      <c r="J177" s="121"/>
      <c r="K177" s="121"/>
      <c r="R177" s="1">
        <v>3</v>
      </c>
      <c r="S177" s="131" t="s">
        <v>703</v>
      </c>
      <c r="T177" s="132">
        <f>AA116</f>
        <v>29249</v>
      </c>
      <c r="U177" s="1">
        <f>O116</f>
        <v>4650</v>
      </c>
      <c r="AC177" s="146"/>
      <c r="AQ177" s="157"/>
      <c r="AR177" s="32"/>
      <c r="AS177" s="73"/>
      <c r="AT177" s="31"/>
      <c r="AW177" s="159"/>
      <c r="AX177" s="159"/>
      <c r="AY177" s="72"/>
      <c r="AZ177" s="72"/>
      <c r="BA177" s="160"/>
      <c r="BB177" s="160"/>
      <c r="BC177" s="161"/>
      <c r="BE177" s="164" t="e">
        <f>AA177+S179</f>
        <v>#VALUE!</v>
      </c>
      <c r="BG177" s="160"/>
      <c r="BH177" s="160"/>
      <c r="BI177" s="161"/>
    </row>
    <row r="178" s="1" customFormat="1" spans="1:61">
      <c r="A178" s="108"/>
      <c r="B178" s="108" t="s">
        <v>704</v>
      </c>
      <c r="C178" s="108">
        <v>115</v>
      </c>
      <c r="D178" s="109" t="s">
        <v>705</v>
      </c>
      <c r="E178" s="110"/>
      <c r="I178" s="112"/>
      <c r="J178" s="121"/>
      <c r="K178" s="121"/>
      <c r="R178" s="1">
        <v>4</v>
      </c>
      <c r="S178" s="1" t="s">
        <v>706</v>
      </c>
      <c r="T178" s="132">
        <f>AA145</f>
        <v>1087.381</v>
      </c>
      <c r="U178" s="1">
        <f>O145</f>
        <v>150</v>
      </c>
      <c r="AA178" s="143" t="s">
        <v>707</v>
      </c>
      <c r="AB178" s="147">
        <f t="shared" ref="AB178:AG178" si="53">AB166-AB175</f>
        <v>0</v>
      </c>
      <c r="AC178" s="146"/>
      <c r="AD178" s="147">
        <f t="shared" si="53"/>
        <v>0</v>
      </c>
      <c r="AF178" s="147">
        <f t="shared" si="53"/>
        <v>0</v>
      </c>
      <c r="AG178" s="147">
        <f t="shared" si="53"/>
        <v>0</v>
      </c>
      <c r="AH178" s="155">
        <f>AH175-AM169</f>
        <v>0</v>
      </c>
      <c r="AI178" s="147">
        <f>AI166-AI175</f>
        <v>0</v>
      </c>
      <c r="AJ178" s="147">
        <f>AJ166-AJ175+AK169</f>
        <v>990</v>
      </c>
      <c r="AK178" s="1" t="s">
        <v>708</v>
      </c>
      <c r="AQ178" s="157">
        <f>AQ168+AM169-AP166</f>
        <v>200434.701</v>
      </c>
      <c r="AR178" s="32"/>
      <c r="AS178" s="73"/>
      <c r="AT178" s="31"/>
      <c r="AW178" s="159"/>
      <c r="AX178" s="159"/>
      <c r="AY178" s="72"/>
      <c r="AZ178" s="72"/>
      <c r="BA178" s="160"/>
      <c r="BB178" s="160"/>
      <c r="BC178" s="161"/>
      <c r="BE178" s="72"/>
      <c r="BF178" s="72"/>
      <c r="BG178" s="160"/>
      <c r="BH178" s="160"/>
      <c r="BI178" s="161"/>
    </row>
    <row r="179" s="1" customFormat="1" spans="1:61">
      <c r="A179" s="109"/>
      <c r="B179" s="109" t="s">
        <v>709</v>
      </c>
      <c r="C179" s="109"/>
      <c r="D179" s="109"/>
      <c r="E179" s="111"/>
      <c r="I179" s="112"/>
      <c r="J179" s="121"/>
      <c r="K179" s="121"/>
      <c r="R179" s="1">
        <v>5</v>
      </c>
      <c r="S179" s="131" t="s">
        <v>323</v>
      </c>
      <c r="T179" s="132">
        <f>AA140</f>
        <v>6840.91</v>
      </c>
      <c r="U179" s="1">
        <f>O140</f>
        <v>1050</v>
      </c>
      <c r="AQ179" s="157"/>
      <c r="AR179" s="32"/>
      <c r="AS179" s="73"/>
      <c r="AT179" s="31"/>
      <c r="AW179" s="163"/>
      <c r="AX179" s="159"/>
      <c r="AY179" s="164" t="e">
        <f>AB179+#REF!</f>
        <v>#REF!</v>
      </c>
      <c r="BA179" s="160"/>
      <c r="BB179" s="160"/>
      <c r="BC179" s="161"/>
      <c r="BE179" s="167"/>
      <c r="BF179" s="72"/>
      <c r="BG179" s="160"/>
      <c r="BH179" s="160"/>
      <c r="BI179" s="161"/>
    </row>
    <row r="180" s="1" customFormat="1" spans="1:58">
      <c r="A180" s="112"/>
      <c r="I180" s="112"/>
      <c r="J180" s="121"/>
      <c r="K180" s="121"/>
      <c r="R180" s="1">
        <v>6</v>
      </c>
      <c r="S180" s="131" t="s">
        <v>569</v>
      </c>
      <c r="T180" s="1">
        <f>AA129</f>
        <v>10499.49</v>
      </c>
      <c r="U180" s="1">
        <f>O129</f>
        <v>1350</v>
      </c>
      <c r="AA180" s="142" t="s">
        <v>698</v>
      </c>
      <c r="AB180" s="148">
        <v>6796.48</v>
      </c>
      <c r="AC180" s="138"/>
      <c r="AD180" s="148">
        <v>254.86</v>
      </c>
      <c r="AE180" s="138"/>
      <c r="AF180" s="148">
        <v>1959.12</v>
      </c>
      <c r="AG180" s="153"/>
      <c r="AH180" s="156">
        <v>4227</v>
      </c>
      <c r="AI180" s="148">
        <v>210</v>
      </c>
      <c r="AJ180" s="148">
        <v>13237.46</v>
      </c>
      <c r="AQ180" s="157"/>
      <c r="AR180" s="32"/>
      <c r="AS180" s="73"/>
      <c r="AT180" s="31"/>
      <c r="AW180" s="165"/>
      <c r="AX180" s="159"/>
      <c r="AY180" s="72"/>
      <c r="AZ180" s="72"/>
      <c r="BA180" s="160"/>
      <c r="BB180" s="160"/>
      <c r="BC180" s="161"/>
      <c r="BE180" s="71"/>
      <c r="BF180" s="72"/>
    </row>
    <row r="181" s="1" customFormat="1" spans="1:61">
      <c r="A181" s="113" t="s">
        <v>710</v>
      </c>
      <c r="B181" s="31"/>
      <c r="D181" s="1" t="s">
        <v>711</v>
      </c>
      <c r="J181" s="121"/>
      <c r="K181" s="121"/>
      <c r="S181" s="1" t="s">
        <v>712</v>
      </c>
      <c r="T181" s="1">
        <f>AA56</f>
        <v>67198.26</v>
      </c>
      <c r="AA181" s="139" t="s">
        <v>17</v>
      </c>
      <c r="AB181" s="148"/>
      <c r="AC181" s="138"/>
      <c r="AD181" s="148"/>
      <c r="AE181" s="138"/>
      <c r="AF181" s="148"/>
      <c r="AG181" s="153"/>
      <c r="AH181" s="156"/>
      <c r="AI181" s="148"/>
      <c r="AJ181" s="148"/>
      <c r="AQ181" s="157"/>
      <c r="AR181" s="32"/>
      <c r="AS181" s="73"/>
      <c r="AT181" s="31"/>
      <c r="AW181" s="166"/>
      <c r="AX181" s="163"/>
      <c r="AY181" s="167"/>
      <c r="AZ181" s="72"/>
      <c r="BA181" s="160"/>
      <c r="BB181" s="160"/>
      <c r="BC181" s="161"/>
      <c r="BE181" s="158"/>
      <c r="BF181" s="158"/>
      <c r="BG181" s="169"/>
      <c r="BH181" s="169"/>
      <c r="BI181" s="169"/>
    </row>
    <row r="182" s="1" customFormat="1" spans="2:61">
      <c r="B182" s="1">
        <v>132</v>
      </c>
      <c r="D182" s="1" t="s">
        <v>713</v>
      </c>
      <c r="I182" s="112"/>
      <c r="AA182" s="139" t="s">
        <v>585</v>
      </c>
      <c r="AB182" s="148">
        <v>17923.52</v>
      </c>
      <c r="AC182" s="138"/>
      <c r="AD182" s="148">
        <v>672.06</v>
      </c>
      <c r="AE182" s="138"/>
      <c r="AF182" s="148">
        <v>4455.8</v>
      </c>
      <c r="AG182" s="153"/>
      <c r="AH182" s="156">
        <v>6787</v>
      </c>
      <c r="AI182" s="148">
        <v>705</v>
      </c>
      <c r="AJ182" s="148">
        <v>29838.38</v>
      </c>
      <c r="AQ182" s="157"/>
      <c r="AR182" s="32"/>
      <c r="AS182" s="73"/>
      <c r="AT182" s="31"/>
      <c r="AW182" s="168"/>
      <c r="AX182" s="165"/>
      <c r="AY182" s="71"/>
      <c r="AZ182" s="72"/>
      <c r="BE182" s="158"/>
      <c r="BF182" s="158"/>
      <c r="BG182" s="169"/>
      <c r="BH182" s="169"/>
      <c r="BI182" s="169"/>
    </row>
    <row r="183" s="31" customFormat="1" spans="2:61">
      <c r="B183" s="31">
        <v>0</v>
      </c>
      <c r="D183" s="31" t="s">
        <v>714</v>
      </c>
      <c r="G183" s="1" t="s">
        <v>697</v>
      </c>
      <c r="H183" s="1" t="s">
        <v>715</v>
      </c>
      <c r="I183" s="122"/>
      <c r="AA183" s="142" t="s">
        <v>18</v>
      </c>
      <c r="AB183" s="148">
        <v>1782.72</v>
      </c>
      <c r="AC183" s="138"/>
      <c r="AD183" s="148">
        <v>66.84</v>
      </c>
      <c r="AE183" s="138"/>
      <c r="AF183" s="148">
        <v>440.58</v>
      </c>
      <c r="AG183" s="153"/>
      <c r="AH183" s="156">
        <v>758</v>
      </c>
      <c r="AI183" s="148">
        <v>75</v>
      </c>
      <c r="AJ183" s="148">
        <v>3048.14</v>
      </c>
      <c r="AQ183" s="157"/>
      <c r="AR183" s="32"/>
      <c r="AS183" s="73"/>
      <c r="AT183" s="31"/>
      <c r="AV183" s="1"/>
      <c r="AW183" s="159"/>
      <c r="AX183" s="166"/>
      <c r="AY183" s="158"/>
      <c r="AZ183" s="158"/>
      <c r="BA183" s="169"/>
      <c r="BB183" s="169"/>
      <c r="BC183" s="169"/>
      <c r="BD183" s="1"/>
      <c r="BE183" s="72"/>
      <c r="BF183" s="72"/>
      <c r="BG183" s="160"/>
      <c r="BH183" s="160"/>
      <c r="BI183" s="161"/>
    </row>
    <row r="184" s="31" customFormat="1" spans="2:48">
      <c r="B184" s="31">
        <v>7</v>
      </c>
      <c r="D184" s="114" t="s">
        <v>716</v>
      </c>
      <c r="E184" s="113"/>
      <c r="G184" s="31">
        <v>1</v>
      </c>
      <c r="H184" t="s">
        <v>71</v>
      </c>
      <c r="I184" s="122"/>
      <c r="S184" s="1" t="s">
        <v>14</v>
      </c>
      <c r="T184" s="1">
        <f>SUM(T175:T183)</f>
        <v>153320.721</v>
      </c>
      <c r="U184" s="1">
        <f>SUM(U175:U183)</f>
        <v>10500</v>
      </c>
      <c r="AA184" s="143" t="s">
        <v>14</v>
      </c>
      <c r="AB184" s="31">
        <v>26502.72</v>
      </c>
      <c r="AD184" s="31">
        <v>993.76</v>
      </c>
      <c r="AE184" s="31">
        <v>0</v>
      </c>
      <c r="AF184" s="31">
        <v>6855.5</v>
      </c>
      <c r="AG184" s="31">
        <v>0</v>
      </c>
      <c r="AH184" s="31">
        <v>11772</v>
      </c>
      <c r="AI184" s="31">
        <v>990</v>
      </c>
      <c r="AJ184" s="31">
        <v>46123.98</v>
      </c>
      <c r="AQ184" s="157"/>
      <c r="AR184" s="32"/>
      <c r="AS184" s="73"/>
      <c r="AT184" s="31"/>
      <c r="AV184" s="1"/>
    </row>
    <row r="185" s="31" customFormat="1" spans="5:48">
      <c r="E185" s="113"/>
      <c r="G185" s="31">
        <v>2</v>
      </c>
      <c r="H185" s="1" t="s">
        <v>193</v>
      </c>
      <c r="I185" s="31" t="s">
        <v>703</v>
      </c>
      <c r="AQ185" s="157"/>
      <c r="AR185" s="32"/>
      <c r="AS185" s="73"/>
      <c r="AT185" s="31"/>
      <c r="AV185" s="1"/>
    </row>
    <row r="186" s="31" customFormat="1" spans="1:48">
      <c r="A186" s="31" t="s">
        <v>717</v>
      </c>
      <c r="B186" s="115">
        <f>B182-B183+B184-1</f>
        <v>138</v>
      </c>
      <c r="D186" s="31" t="s">
        <v>718</v>
      </c>
      <c r="E186" s="113"/>
      <c r="F186" s="31" t="s">
        <v>697</v>
      </c>
      <c r="G186" s="97">
        <v>3</v>
      </c>
      <c r="H186" s="97" t="s">
        <v>203</v>
      </c>
      <c r="I186" s="97" t="s">
        <v>703</v>
      </c>
      <c r="J186" s="97" t="s">
        <v>719</v>
      </c>
      <c r="AA186" s="143" t="s">
        <v>707</v>
      </c>
      <c r="AB186" s="31">
        <f t="shared" ref="AB186:AI186" si="54">AB166-AB184</f>
        <v>0</v>
      </c>
      <c r="AC186" s="31">
        <f t="shared" si="54"/>
        <v>0</v>
      </c>
      <c r="AD186" s="31">
        <f t="shared" si="54"/>
        <v>0</v>
      </c>
      <c r="AE186" s="31">
        <f t="shared" si="54"/>
        <v>0</v>
      </c>
      <c r="AF186" s="31">
        <f t="shared" si="54"/>
        <v>0</v>
      </c>
      <c r="AG186" s="31">
        <f t="shared" si="54"/>
        <v>0</v>
      </c>
      <c r="AH186" s="31">
        <f t="shared" si="54"/>
        <v>-11772</v>
      </c>
      <c r="AI186" s="31">
        <f t="shared" si="54"/>
        <v>0</v>
      </c>
      <c r="AJ186" s="31">
        <f>AJ166-AJ184+AK169</f>
        <v>989.999999999993</v>
      </c>
      <c r="AK186" s="1" t="s">
        <v>708</v>
      </c>
      <c r="AQ186" s="157"/>
      <c r="AR186" s="32"/>
      <c r="AS186" s="73"/>
      <c r="AT186" s="31"/>
      <c r="AV186" s="1"/>
    </row>
    <row r="187" customFormat="1" spans="7:46">
      <c r="G187" s="31">
        <v>4</v>
      </c>
      <c r="H187" t="s">
        <v>252</v>
      </c>
      <c r="I187" s="31" t="s">
        <v>703</v>
      </c>
      <c r="S187">
        <f t="shared" ref="S187:W187" si="55">S166-S56</f>
        <v>2205.714</v>
      </c>
      <c r="U187">
        <f t="shared" si="55"/>
        <v>26875.799</v>
      </c>
      <c r="W187">
        <f t="shared" si="55"/>
        <v>6630.208</v>
      </c>
      <c r="AM187" s="30"/>
      <c r="AN187" s="73"/>
      <c r="AO187" s="31"/>
      <c r="AR187" s="32"/>
      <c r="AS187" s="30"/>
      <c r="AT187" s="30"/>
    </row>
    <row r="188" s="29" customFormat="1" spans="1:16384">
      <c r="A188"/>
      <c r="B188"/>
      <c r="C188"/>
      <c r="D188"/>
      <c r="E188"/>
      <c r="F188"/>
      <c r="G188" s="31">
        <v>5</v>
      </c>
      <c r="H188" t="s">
        <v>550</v>
      </c>
      <c r="I188" s="31" t="s">
        <v>703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 s="30"/>
      <c r="AN188" s="73"/>
      <c r="AO188" s="31"/>
      <c r="AP188"/>
      <c r="AQ188"/>
      <c r="AR188" s="32"/>
      <c r="AS188" s="30"/>
      <c r="AT188" s="30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  <c r="XFB188"/>
      <c r="XFC188"/>
      <c r="XFD188"/>
    </row>
    <row r="189" s="29" customFormat="1" spans="1:16384">
      <c r="A189"/>
      <c r="B189"/>
      <c r="C189"/>
      <c r="D189"/>
      <c r="E189"/>
      <c r="F189"/>
      <c r="G189" s="31">
        <v>6</v>
      </c>
      <c r="H189" t="s">
        <v>552</v>
      </c>
      <c r="I189" s="31" t="s">
        <v>703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 s="30"/>
      <c r="AN189" s="73"/>
      <c r="AO189" s="31"/>
      <c r="AP189"/>
      <c r="AQ189"/>
      <c r="AR189" s="32"/>
      <c r="AS189" s="30"/>
      <c r="AT189" s="30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  <c r="XFB189"/>
      <c r="XFC189"/>
      <c r="XFD189"/>
    </row>
    <row r="190" s="29" customFormat="1" spans="1:16384">
      <c r="A190"/>
      <c r="B190"/>
      <c r="C190"/>
      <c r="D190"/>
      <c r="E190"/>
      <c r="F190"/>
      <c r="G190" s="31">
        <v>7</v>
      </c>
      <c r="H190" t="s">
        <v>563</v>
      </c>
      <c r="I190" t="s">
        <v>323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 s="30"/>
      <c r="AN190" s="73"/>
      <c r="AO190" s="31"/>
      <c r="AP190"/>
      <c r="AQ190"/>
      <c r="AR190" s="32"/>
      <c r="AS190" s="30"/>
      <c r="AT190" s="3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  <c r="XFB190"/>
      <c r="XFC190"/>
      <c r="XFD190"/>
    </row>
    <row r="191" s="29" customFormat="1" spans="1:16384">
      <c r="A191"/>
      <c r="B191"/>
      <c r="C191"/>
      <c r="D191"/>
      <c r="E191"/>
      <c r="F191"/>
      <c r="G191" s="31">
        <v>8</v>
      </c>
      <c r="H191" t="s">
        <v>162</v>
      </c>
      <c r="I191" t="s">
        <v>720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 s="30"/>
      <c r="AN191" s="73"/>
      <c r="AO191" s="31"/>
      <c r="AP191"/>
      <c r="AQ191"/>
      <c r="AR191" s="32"/>
      <c r="AS191" s="30"/>
      <c r="AT191" s="30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  <c r="XFB191"/>
      <c r="XFC191"/>
      <c r="XFD191"/>
    </row>
    <row r="192" s="29" customFormat="1" spans="1:1638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 s="30"/>
      <c r="AN192" s="73"/>
      <c r="AO192" s="31"/>
      <c r="AP192"/>
      <c r="AQ192"/>
      <c r="AR192" s="32"/>
      <c r="AS192" s="30"/>
      <c r="AT192" s="30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  <c r="XFB192"/>
      <c r="XFC192"/>
      <c r="XFD192"/>
    </row>
    <row r="193" s="29" customFormat="1" spans="1:1638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 s="30"/>
      <c r="AN193" s="73"/>
      <c r="AO193" s="31"/>
      <c r="AP193"/>
      <c r="AQ193"/>
      <c r="AR193" s="32"/>
      <c r="AS193" s="30"/>
      <c r="AT193" s="30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  <c r="BNR193"/>
      <c r="BNS193"/>
      <c r="BNT193"/>
      <c r="BNU193"/>
      <c r="BNV193"/>
      <c r="BNW193"/>
      <c r="BNX193"/>
      <c r="BNY193"/>
      <c r="BNZ193"/>
      <c r="BOA193"/>
      <c r="BOB193"/>
      <c r="BOC193"/>
      <c r="BOD193"/>
      <c r="BOE193"/>
      <c r="BOF193"/>
      <c r="BOG193"/>
      <c r="BOH193"/>
      <c r="BOI193"/>
      <c r="BOJ193"/>
      <c r="BOK193"/>
      <c r="BOL193"/>
      <c r="BOM193"/>
      <c r="BON193"/>
      <c r="BOO193"/>
      <c r="BOP193"/>
      <c r="BOQ193"/>
      <c r="BOR193"/>
      <c r="BOS193"/>
      <c r="BOT193"/>
      <c r="BOU193"/>
      <c r="BOV193"/>
      <c r="BOW193"/>
      <c r="BOX193"/>
      <c r="BOY193"/>
      <c r="BOZ193"/>
      <c r="BPA193"/>
      <c r="BPB193"/>
      <c r="BPC193"/>
      <c r="BPD193"/>
      <c r="BPE193"/>
      <c r="BPF193"/>
      <c r="BPG193"/>
      <c r="BPH193"/>
      <c r="BPI193"/>
      <c r="BPJ193"/>
      <c r="BPK193"/>
      <c r="BPL193"/>
      <c r="BPM193"/>
      <c r="BPN193"/>
      <c r="BPO193"/>
      <c r="BPP193"/>
      <c r="BPQ193"/>
      <c r="BPR193"/>
      <c r="BPS193"/>
      <c r="BPT193"/>
      <c r="BPU193"/>
      <c r="BPV193"/>
      <c r="BPW193"/>
      <c r="BPX193"/>
      <c r="BPY193"/>
      <c r="BPZ193"/>
      <c r="BQA193"/>
      <c r="BQB193"/>
      <c r="BQC193"/>
      <c r="BQD193"/>
      <c r="BQE193"/>
      <c r="BQF193"/>
      <c r="BQG193"/>
      <c r="BQH193"/>
      <c r="BQI193"/>
      <c r="BQJ193"/>
      <c r="BQK193"/>
      <c r="BQL193"/>
      <c r="BQM193"/>
      <c r="BQN193"/>
      <c r="BQO193"/>
      <c r="BQP193"/>
      <c r="BQQ193"/>
      <c r="BQR193"/>
      <c r="BQS193"/>
      <c r="BQT193"/>
      <c r="BQU193"/>
      <c r="BQV193"/>
      <c r="BQW193"/>
      <c r="BQX193"/>
      <c r="BQY193"/>
      <c r="BQZ193"/>
      <c r="BRA193"/>
      <c r="BRB193"/>
      <c r="BRC193"/>
      <c r="BRD193"/>
      <c r="BRE193"/>
      <c r="BRF193"/>
      <c r="BRG193"/>
      <c r="BRH193"/>
      <c r="BRI193"/>
      <c r="BRJ193"/>
      <c r="BRK193"/>
      <c r="BRL193"/>
      <c r="BRM193"/>
      <c r="BRN193"/>
      <c r="BRO193"/>
      <c r="BRP193"/>
      <c r="BRQ193"/>
      <c r="BRR193"/>
      <c r="BRS193"/>
      <c r="BRT193"/>
      <c r="BRU193"/>
      <c r="BRV193"/>
      <c r="BRW193"/>
      <c r="BRX193"/>
      <c r="BRY193"/>
      <c r="BRZ193"/>
      <c r="BSA193"/>
      <c r="BSB193"/>
      <c r="BSC193"/>
      <c r="BSD193"/>
      <c r="BSE193"/>
      <c r="BSF193"/>
      <c r="BSG193"/>
      <c r="BSH193"/>
      <c r="BSI193"/>
      <c r="BSJ193"/>
      <c r="BSK193"/>
      <c r="BSL193"/>
      <c r="BSM193"/>
      <c r="BSN193"/>
      <c r="BSO193"/>
      <c r="BSP193"/>
      <c r="BSQ193"/>
      <c r="BSR193"/>
      <c r="BSS193"/>
      <c r="BST193"/>
      <c r="BSU193"/>
      <c r="BSV193"/>
      <c r="BSW193"/>
      <c r="BSX193"/>
      <c r="BSY193"/>
      <c r="BSZ193"/>
      <c r="BTA193"/>
      <c r="BTB193"/>
      <c r="BTC193"/>
      <c r="BTD193"/>
      <c r="BTE193"/>
      <c r="BTF193"/>
      <c r="BTG193"/>
      <c r="BTH193"/>
      <c r="BTI193"/>
      <c r="BTJ193"/>
      <c r="BTK193"/>
      <c r="BTL193"/>
      <c r="BTM193"/>
      <c r="BTN193"/>
      <c r="BTO193"/>
      <c r="BTP193"/>
      <c r="BTQ193"/>
      <c r="BTR193"/>
      <c r="BTS193"/>
      <c r="BTT193"/>
      <c r="BTU193"/>
      <c r="BTV193"/>
      <c r="BTW193"/>
      <c r="BTX193"/>
      <c r="BTY193"/>
      <c r="BTZ193"/>
      <c r="BUA193"/>
      <c r="BUB193"/>
      <c r="BUC193"/>
      <c r="BUD193"/>
      <c r="BUE193"/>
      <c r="BUF193"/>
      <c r="BUG193"/>
      <c r="BUH193"/>
      <c r="BUI193"/>
      <c r="BUJ193"/>
      <c r="BUK193"/>
      <c r="BUL193"/>
      <c r="BUM193"/>
      <c r="BUN193"/>
      <c r="BUO193"/>
      <c r="BUP193"/>
      <c r="BUQ193"/>
      <c r="BUR193"/>
      <c r="BUS193"/>
      <c r="BUT193"/>
      <c r="BUU193"/>
      <c r="BUV193"/>
      <c r="BUW193"/>
      <c r="BUX193"/>
      <c r="BUY193"/>
      <c r="BUZ193"/>
      <c r="BVA193"/>
      <c r="BVB193"/>
      <c r="BVC193"/>
      <c r="BVD193"/>
      <c r="BVE193"/>
      <c r="BVF193"/>
      <c r="BVG193"/>
      <c r="BVH193"/>
      <c r="BVI193"/>
      <c r="BVJ193"/>
      <c r="BVK193"/>
      <c r="BVL193"/>
      <c r="BVM193"/>
      <c r="BVN193"/>
      <c r="BV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  <c r="BZT193"/>
      <c r="BZU193"/>
      <c r="BZV193"/>
      <c r="BZW193"/>
      <c r="BZX193"/>
      <c r="BZY193"/>
      <c r="BZZ193"/>
      <c r="CAA193"/>
      <c r="CAB193"/>
      <c r="CAC193"/>
      <c r="CAD193"/>
      <c r="CAE193"/>
      <c r="CAF193"/>
      <c r="CAG193"/>
      <c r="CAH193"/>
      <c r="CAI193"/>
      <c r="CAJ193"/>
      <c r="CAK193"/>
      <c r="CAL193"/>
      <c r="CAM193"/>
      <c r="CAN193"/>
      <c r="CAO193"/>
      <c r="CAP193"/>
      <c r="CAQ193"/>
      <c r="CAR193"/>
      <c r="CAS193"/>
      <c r="CAT193"/>
      <c r="CAU193"/>
      <c r="CAV193"/>
      <c r="CAW193"/>
      <c r="CAX193"/>
      <c r="CAY193"/>
      <c r="CAZ193"/>
      <c r="CBA193"/>
      <c r="CBB193"/>
      <c r="CBC193"/>
      <c r="CBD193"/>
      <c r="CBE193"/>
      <c r="CBF193"/>
      <c r="CBG193"/>
      <c r="CBH193"/>
      <c r="CBI193"/>
      <c r="CBJ193"/>
      <c r="CBK193"/>
      <c r="CBL193"/>
      <c r="CBM193"/>
      <c r="CBN193"/>
      <c r="CBO193"/>
      <c r="CBP193"/>
      <c r="CBQ193"/>
      <c r="CBR193"/>
      <c r="CBS193"/>
      <c r="CBT193"/>
      <c r="CBU193"/>
      <c r="CBV193"/>
      <c r="CBW193"/>
      <c r="CBX193"/>
      <c r="CBY193"/>
      <c r="CBZ193"/>
      <c r="CCA193"/>
      <c r="CCB193"/>
      <c r="CCC193"/>
      <c r="CCD193"/>
      <c r="CCE193"/>
      <c r="CCF193"/>
      <c r="CCG193"/>
      <c r="CCH193"/>
      <c r="CCI193"/>
      <c r="CCJ193"/>
      <c r="CCK193"/>
      <c r="CCL193"/>
      <c r="CCM193"/>
      <c r="CCN193"/>
      <c r="CCO193"/>
      <c r="CCP193"/>
      <c r="CCQ193"/>
      <c r="CCR193"/>
      <c r="CCS193"/>
      <c r="CCT193"/>
      <c r="CCU193"/>
      <c r="CCV193"/>
      <c r="CCW193"/>
      <c r="CCX193"/>
      <c r="CCY193"/>
      <c r="CCZ193"/>
      <c r="CDA193"/>
      <c r="CDB193"/>
      <c r="CDC193"/>
      <c r="CDD193"/>
      <c r="CDE193"/>
      <c r="CDF193"/>
      <c r="CDG193"/>
      <c r="CDH193"/>
      <c r="CDI193"/>
      <c r="CDJ193"/>
      <c r="CDK193"/>
      <c r="CDL193"/>
      <c r="CDM193"/>
      <c r="CDN193"/>
      <c r="CDO193"/>
      <c r="CDP193"/>
      <c r="CDQ193"/>
      <c r="CDR193"/>
      <c r="CDS193"/>
      <c r="CDT193"/>
      <c r="CDU193"/>
      <c r="CDV193"/>
      <c r="CDW193"/>
      <c r="CDX193"/>
      <c r="CDY193"/>
      <c r="CDZ193"/>
      <c r="CEA193"/>
      <c r="CEB193"/>
      <c r="CEC193"/>
      <c r="CED193"/>
      <c r="CEE193"/>
      <c r="CEF193"/>
      <c r="CEG193"/>
      <c r="CEH193"/>
      <c r="CEI193"/>
      <c r="CEJ193"/>
      <c r="CEK193"/>
      <c r="CEL193"/>
      <c r="CEM193"/>
      <c r="CEN193"/>
      <c r="CEO193"/>
      <c r="CEP193"/>
      <c r="CEQ193"/>
      <c r="CER193"/>
      <c r="CES193"/>
      <c r="CET193"/>
      <c r="CEU193"/>
      <c r="CEV193"/>
      <c r="CEW193"/>
      <c r="CEX193"/>
      <c r="CEY193"/>
      <c r="CEZ193"/>
      <c r="CFA193"/>
      <c r="CFB193"/>
      <c r="CFC193"/>
      <c r="CFD193"/>
      <c r="CFE193"/>
      <c r="CFF193"/>
      <c r="CFG193"/>
      <c r="CFH193"/>
      <c r="CFI193"/>
      <c r="CFJ193"/>
      <c r="CFK193"/>
      <c r="CFL193"/>
      <c r="CFM193"/>
      <c r="CFN193"/>
      <c r="CFO193"/>
      <c r="CFP193"/>
      <c r="CFQ193"/>
      <c r="CFR193"/>
      <c r="CFS193"/>
      <c r="CFT193"/>
      <c r="CFU193"/>
      <c r="CFV193"/>
      <c r="CFW193"/>
      <c r="CFX193"/>
      <c r="CFY193"/>
      <c r="CFZ193"/>
      <c r="CGA193"/>
      <c r="CGB193"/>
      <c r="CGC193"/>
      <c r="CGD193"/>
      <c r="CGE193"/>
      <c r="CGF193"/>
      <c r="CGG193"/>
      <c r="CGH193"/>
      <c r="CGI193"/>
      <c r="CGJ193"/>
      <c r="CGK193"/>
      <c r="CGL193"/>
      <c r="CGM193"/>
      <c r="CGN193"/>
      <c r="CGO193"/>
      <c r="CGP193"/>
      <c r="CGQ193"/>
      <c r="CGR193"/>
      <c r="CGS193"/>
      <c r="CGT193"/>
      <c r="CGU193"/>
      <c r="CGV193"/>
      <c r="CGW193"/>
      <c r="CGX193"/>
      <c r="CGY193"/>
      <c r="CGZ193"/>
      <c r="CHA193"/>
      <c r="CHB193"/>
      <c r="CHC193"/>
      <c r="CHD193"/>
      <c r="CHE193"/>
      <c r="CHF193"/>
      <c r="CHG193"/>
      <c r="CHH193"/>
      <c r="CHI193"/>
      <c r="CHJ193"/>
      <c r="CHK193"/>
      <c r="CHL193"/>
      <c r="CHM193"/>
      <c r="CHN193"/>
      <c r="CHO193"/>
      <c r="CHP193"/>
      <c r="CHQ193"/>
      <c r="CHR193"/>
      <c r="CHS193"/>
      <c r="CHT193"/>
      <c r="CHU193"/>
      <c r="CHV193"/>
      <c r="CHW193"/>
      <c r="CHX193"/>
      <c r="CHY193"/>
      <c r="CHZ193"/>
      <c r="CIA193"/>
      <c r="CIB193"/>
      <c r="CIC193"/>
      <c r="CID193"/>
      <c r="CIE193"/>
      <c r="CIF193"/>
      <c r="CIG193"/>
      <c r="CIH193"/>
      <c r="CII193"/>
      <c r="CIJ193"/>
      <c r="CIK193"/>
      <c r="CIL193"/>
      <c r="CIM193"/>
      <c r="CIN193"/>
      <c r="CIO193"/>
      <c r="CIP193"/>
      <c r="CIQ193"/>
      <c r="CIR193"/>
      <c r="CIS193"/>
      <c r="CIT193"/>
      <c r="CIU193"/>
      <c r="CIV193"/>
      <c r="CIW193"/>
      <c r="CIX193"/>
      <c r="CIY193"/>
      <c r="CIZ193"/>
      <c r="CJA193"/>
      <c r="CJB193"/>
      <c r="CJC193"/>
      <c r="CJD193"/>
      <c r="CJE193"/>
      <c r="CJF193"/>
      <c r="CJG193"/>
      <c r="CJH193"/>
      <c r="CJI193"/>
      <c r="CJJ193"/>
      <c r="CJK193"/>
      <c r="CJL193"/>
      <c r="CJM193"/>
      <c r="CJN193"/>
      <c r="CJO193"/>
      <c r="CJP193"/>
      <c r="CJQ193"/>
      <c r="CJR193"/>
      <c r="CJS193"/>
      <c r="CJT193"/>
      <c r="CJU193"/>
      <c r="CJV193"/>
      <c r="CJW193"/>
      <c r="CJX193"/>
      <c r="CJY193"/>
      <c r="CJZ193"/>
      <c r="CKA193"/>
      <c r="CKB193"/>
      <c r="CKC193"/>
      <c r="CKD193"/>
      <c r="CKE193"/>
      <c r="CKF193"/>
      <c r="CKG193"/>
      <c r="CKH193"/>
      <c r="CKI193"/>
      <c r="CKJ193"/>
      <c r="CKK193"/>
      <c r="CKL193"/>
      <c r="CKM193"/>
      <c r="CKN193"/>
      <c r="CKO193"/>
      <c r="CKP193"/>
      <c r="CKQ193"/>
      <c r="CKR193"/>
      <c r="CKS193"/>
      <c r="CKT193"/>
      <c r="CKU193"/>
      <c r="CKV193"/>
      <c r="CKW193"/>
      <c r="CKX193"/>
      <c r="CKY193"/>
      <c r="CKZ193"/>
      <c r="CLA193"/>
      <c r="CLB193"/>
      <c r="CLC193"/>
      <c r="CLD193"/>
      <c r="CLE193"/>
      <c r="CLF193"/>
      <c r="CLG193"/>
      <c r="CLH193"/>
      <c r="CLI193"/>
      <c r="CLJ193"/>
      <c r="CLK193"/>
      <c r="CLL193"/>
      <c r="CLM193"/>
      <c r="CLN193"/>
      <c r="CLO193"/>
      <c r="CLP193"/>
      <c r="CLQ193"/>
      <c r="CLR193"/>
      <c r="CLS193"/>
      <c r="CLT193"/>
      <c r="CLU193"/>
      <c r="CLV193"/>
      <c r="CLW193"/>
      <c r="CLX193"/>
      <c r="CLY193"/>
      <c r="CLZ193"/>
      <c r="CMA193"/>
      <c r="CMB193"/>
      <c r="CMC193"/>
      <c r="CMD193"/>
      <c r="CME193"/>
      <c r="CMF193"/>
      <c r="CMG193"/>
      <c r="CMH193"/>
      <c r="CMI193"/>
      <c r="CMJ193"/>
      <c r="CMK193"/>
      <c r="CML193"/>
      <c r="CMM193"/>
      <c r="CMN193"/>
      <c r="CMO193"/>
      <c r="CMP193"/>
      <c r="CMQ193"/>
      <c r="CMR193"/>
      <c r="CMS193"/>
      <c r="CMT193"/>
      <c r="CMU193"/>
      <c r="CMV193"/>
      <c r="CMW193"/>
      <c r="CMX193"/>
      <c r="CMY193"/>
      <c r="CMZ193"/>
      <c r="CNA193"/>
      <c r="CNB193"/>
      <c r="CNC193"/>
      <c r="CND193"/>
      <c r="CNE193"/>
      <c r="CNF193"/>
      <c r="CNG193"/>
      <c r="CNH193"/>
      <c r="CNI193"/>
      <c r="CNJ193"/>
      <c r="CNK193"/>
      <c r="CNL193"/>
      <c r="CNM193"/>
      <c r="CNN193"/>
      <c r="CNO193"/>
      <c r="CNP193"/>
      <c r="CNQ193"/>
      <c r="CNR193"/>
      <c r="CNS193"/>
      <c r="CNT193"/>
      <c r="CNU193"/>
      <c r="CNV193"/>
      <c r="CNW193"/>
      <c r="CNX193"/>
      <c r="CNY193"/>
      <c r="CNZ193"/>
      <c r="COA193"/>
      <c r="COB193"/>
      <c r="COC193"/>
      <c r="COD193"/>
      <c r="COE193"/>
      <c r="COF193"/>
      <c r="COG193"/>
      <c r="COH193"/>
      <c r="COI193"/>
      <c r="COJ193"/>
      <c r="COK193"/>
      <c r="COL193"/>
      <c r="COM193"/>
      <c r="CON193"/>
      <c r="COO193"/>
      <c r="COP193"/>
      <c r="COQ193"/>
      <c r="COR193"/>
      <c r="COS193"/>
      <c r="COT193"/>
      <c r="COU193"/>
      <c r="COV193"/>
      <c r="COW193"/>
      <c r="COX193"/>
      <c r="COY193"/>
      <c r="COZ193"/>
      <c r="CPA193"/>
      <c r="CPB193"/>
      <c r="CPC193"/>
      <c r="CPD193"/>
      <c r="CPE193"/>
      <c r="CPF193"/>
      <c r="CPG193"/>
      <c r="CPH193"/>
      <c r="CPI193"/>
      <c r="CPJ193"/>
      <c r="CPK193"/>
      <c r="CPL193"/>
      <c r="CPM193"/>
      <c r="CPN193"/>
      <c r="CPO193"/>
      <c r="CPP193"/>
      <c r="CPQ193"/>
      <c r="CPR193"/>
      <c r="CPS193"/>
      <c r="CPT193"/>
      <c r="CPU193"/>
      <c r="CPV193"/>
      <c r="CPW193"/>
      <c r="CPX193"/>
      <c r="CPY193"/>
      <c r="CPZ193"/>
      <c r="CQA193"/>
      <c r="CQB193"/>
      <c r="CQC193"/>
      <c r="CQD193"/>
      <c r="CQE193"/>
      <c r="CQF193"/>
      <c r="CQG193"/>
      <c r="CQH193"/>
      <c r="CQI193"/>
      <c r="CQJ193"/>
      <c r="CQK193"/>
      <c r="CQL193"/>
      <c r="CQM193"/>
      <c r="CQN193"/>
      <c r="CQO193"/>
      <c r="CQP193"/>
      <c r="CQQ193"/>
      <c r="CQR193"/>
      <c r="CQS193"/>
      <c r="CQT193"/>
      <c r="CQU193"/>
      <c r="CQV193"/>
      <c r="CQW193"/>
      <c r="CQX193"/>
      <c r="CQY193"/>
      <c r="CQZ193"/>
      <c r="CRA193"/>
      <c r="CRB193"/>
      <c r="CRC193"/>
      <c r="CRD193"/>
      <c r="CRE193"/>
      <c r="CRF193"/>
      <c r="CRG193"/>
      <c r="CRH193"/>
      <c r="CRI193"/>
      <c r="CRJ193"/>
      <c r="CRK193"/>
      <c r="CRL193"/>
      <c r="CRM193"/>
      <c r="CRN193"/>
      <c r="CRO193"/>
      <c r="CRP193"/>
      <c r="CRQ193"/>
      <c r="CRR193"/>
      <c r="CRS193"/>
      <c r="CRT193"/>
      <c r="CRU193"/>
      <c r="CRV193"/>
      <c r="CRW193"/>
      <c r="CRX193"/>
      <c r="CRY193"/>
      <c r="CRZ193"/>
      <c r="CSA193"/>
      <c r="CSB193"/>
      <c r="CSC193"/>
      <c r="CSD193"/>
      <c r="CSE193"/>
      <c r="CSF193"/>
      <c r="CSG193"/>
      <c r="CSH193"/>
      <c r="CSI193"/>
      <c r="CSJ193"/>
      <c r="CSK193"/>
      <c r="CSL193"/>
      <c r="CSM193"/>
      <c r="CSN193"/>
      <c r="CSO193"/>
      <c r="CSP193"/>
      <c r="CSQ193"/>
      <c r="CSR193"/>
      <c r="CSS193"/>
      <c r="CST193"/>
      <c r="CSU193"/>
      <c r="CSV193"/>
      <c r="CSW193"/>
      <c r="CSX193"/>
      <c r="CSY193"/>
      <c r="CSZ193"/>
      <c r="CTA193"/>
      <c r="CTB193"/>
      <c r="CTC193"/>
      <c r="CTD193"/>
      <c r="CTE193"/>
      <c r="CTF193"/>
      <c r="CTG193"/>
      <c r="CTH193"/>
      <c r="CTI193"/>
      <c r="CTJ193"/>
      <c r="CTK193"/>
      <c r="CTL193"/>
      <c r="CTM193"/>
      <c r="CTN193"/>
      <c r="CTO193"/>
      <c r="CTP193"/>
      <c r="CTQ193"/>
      <c r="CTR193"/>
      <c r="CTS193"/>
      <c r="CTT193"/>
      <c r="CTU193"/>
      <c r="CTV193"/>
      <c r="CTW193"/>
      <c r="CTX193"/>
      <c r="CTY193"/>
      <c r="CTZ193"/>
      <c r="CUA193"/>
      <c r="CUB193"/>
      <c r="CUC193"/>
      <c r="CUD193"/>
      <c r="CUE193"/>
      <c r="CUF193"/>
      <c r="CUG193"/>
      <c r="CUH193"/>
      <c r="CUI193"/>
      <c r="CUJ193"/>
      <c r="CUK193"/>
      <c r="CUL193"/>
      <c r="CUM193"/>
      <c r="CUN193"/>
      <c r="CUO193"/>
      <c r="CUP193"/>
      <c r="CUQ193"/>
      <c r="CUR193"/>
      <c r="CUS193"/>
      <c r="CUT193"/>
      <c r="CUU193"/>
      <c r="CUV193"/>
      <c r="CUW193"/>
      <c r="CUX193"/>
      <c r="CUY193"/>
      <c r="CUZ193"/>
      <c r="CVA193"/>
      <c r="CVB193"/>
      <c r="CVC193"/>
      <c r="CVD193"/>
      <c r="CVE193"/>
      <c r="CVF193"/>
      <c r="CVG193"/>
      <c r="CVH193"/>
      <c r="CVI193"/>
      <c r="CVJ193"/>
      <c r="CVK193"/>
      <c r="CVL193"/>
      <c r="CVM193"/>
      <c r="CVN193"/>
      <c r="CVO193"/>
      <c r="CVP193"/>
      <c r="CVQ193"/>
      <c r="CVR193"/>
      <c r="CVS193"/>
      <c r="CVT193"/>
      <c r="CVU193"/>
      <c r="CVV193"/>
      <c r="CVW193"/>
      <c r="CVX193"/>
      <c r="CVY193"/>
      <c r="CVZ193"/>
      <c r="CWA193"/>
      <c r="CWB193"/>
      <c r="CWC193"/>
      <c r="CWD193"/>
      <c r="CWE193"/>
      <c r="CWF193"/>
      <c r="CWG193"/>
      <c r="CWH193"/>
      <c r="CWI193"/>
      <c r="CWJ193"/>
      <c r="CWK193"/>
      <c r="CWL193"/>
      <c r="CWM193"/>
      <c r="CWN193"/>
      <c r="CWO193"/>
      <c r="CWP193"/>
      <c r="CWQ193"/>
      <c r="CWR193"/>
      <c r="CWS193"/>
      <c r="CWT193"/>
      <c r="CWU193"/>
      <c r="CWV193"/>
      <c r="CWW193"/>
      <c r="CWX193"/>
      <c r="CWY193"/>
      <c r="CWZ193"/>
      <c r="CXA193"/>
      <c r="CXB193"/>
      <c r="CXC193"/>
      <c r="CXD193"/>
      <c r="CXE193"/>
      <c r="CXF193"/>
      <c r="CXG193"/>
      <c r="CXH193"/>
      <c r="CXI193"/>
      <c r="CXJ193"/>
      <c r="CXK193"/>
      <c r="CXL193"/>
      <c r="CXM193"/>
      <c r="CXN193"/>
      <c r="CXO193"/>
      <c r="CXP193"/>
      <c r="CXQ193"/>
      <c r="CXR193"/>
      <c r="CXS193"/>
      <c r="CXT193"/>
      <c r="CXU193"/>
      <c r="CXV193"/>
      <c r="CXW193"/>
      <c r="CXX193"/>
      <c r="CXY193"/>
      <c r="CXZ193"/>
      <c r="CYA193"/>
      <c r="CYB193"/>
      <c r="CYC193"/>
      <c r="CYD193"/>
      <c r="CYE193"/>
      <c r="CYF193"/>
      <c r="CYG193"/>
      <c r="CYH193"/>
      <c r="CYI193"/>
      <c r="CYJ193"/>
      <c r="CYK193"/>
      <c r="CYL193"/>
      <c r="CYM193"/>
      <c r="CYN193"/>
      <c r="CYO193"/>
      <c r="CYP193"/>
      <c r="CYQ193"/>
      <c r="CYR193"/>
      <c r="CYS193"/>
      <c r="CYT193"/>
      <c r="CYU193"/>
      <c r="CYV193"/>
      <c r="CYW193"/>
      <c r="CYX193"/>
      <c r="CYY193"/>
      <c r="CYZ193"/>
      <c r="CZA193"/>
      <c r="CZB193"/>
      <c r="CZC193"/>
      <c r="CZD193"/>
      <c r="CZE193"/>
      <c r="CZF193"/>
      <c r="CZG193"/>
      <c r="CZH193"/>
      <c r="CZI193"/>
      <c r="CZJ193"/>
      <c r="CZK193"/>
      <c r="CZL193"/>
      <c r="CZM193"/>
      <c r="CZN193"/>
      <c r="CZO193"/>
      <c r="CZP193"/>
      <c r="CZQ193"/>
      <c r="CZR193"/>
      <c r="CZS193"/>
      <c r="CZT193"/>
      <c r="CZU193"/>
      <c r="CZV193"/>
      <c r="CZW193"/>
      <c r="CZX193"/>
      <c r="CZY193"/>
      <c r="CZZ193"/>
      <c r="DAA193"/>
      <c r="DAB193"/>
      <c r="DAC193"/>
      <c r="DAD193"/>
      <c r="DAE193"/>
      <c r="DAF193"/>
      <c r="DAG193"/>
      <c r="DAH193"/>
      <c r="DAI193"/>
      <c r="DAJ193"/>
      <c r="DAK193"/>
      <c r="DAL193"/>
      <c r="DAM193"/>
      <c r="DAN193"/>
      <c r="DAO193"/>
      <c r="DAP193"/>
      <c r="DAQ193"/>
      <c r="DAR193"/>
      <c r="DAS193"/>
      <c r="DAT193"/>
      <c r="DAU193"/>
      <c r="DAV193"/>
      <c r="DAW193"/>
      <c r="DAX193"/>
      <c r="DAY193"/>
      <c r="DAZ193"/>
      <c r="DBA193"/>
      <c r="DBB193"/>
      <c r="DBC193"/>
      <c r="DBD193"/>
      <c r="DBE193"/>
      <c r="DBF193"/>
      <c r="DBG193"/>
      <c r="DBH193"/>
      <c r="DBI193"/>
      <c r="DBJ193"/>
      <c r="DBK193"/>
      <c r="DBL193"/>
      <c r="DBM193"/>
      <c r="DBN193"/>
      <c r="DBO193"/>
      <c r="DBP193"/>
      <c r="DBQ193"/>
      <c r="DBR193"/>
      <c r="DBS193"/>
      <c r="DBT193"/>
      <c r="DBU193"/>
      <c r="DBV193"/>
      <c r="DBW193"/>
      <c r="DBX193"/>
      <c r="DBY193"/>
      <c r="DBZ193"/>
      <c r="DCA193"/>
      <c r="DCB193"/>
      <c r="DCC193"/>
      <c r="DCD193"/>
      <c r="DCE193"/>
      <c r="DCF193"/>
      <c r="DCG193"/>
      <c r="DCH193"/>
      <c r="DCI193"/>
      <c r="DCJ193"/>
      <c r="DCK193"/>
      <c r="DCL193"/>
      <c r="DCM193"/>
      <c r="DCN193"/>
      <c r="DCO193"/>
      <c r="DCP193"/>
      <c r="DCQ193"/>
      <c r="DCR193"/>
      <c r="DCS193"/>
      <c r="DCT193"/>
      <c r="DCU193"/>
      <c r="DCV193"/>
      <c r="DCW193"/>
      <c r="DCX193"/>
      <c r="DCY193"/>
      <c r="DCZ193"/>
      <c r="DDA193"/>
      <c r="DDB193"/>
      <c r="DDC193"/>
      <c r="DDD193"/>
      <c r="DDE193"/>
      <c r="DDF193"/>
      <c r="DDG193"/>
      <c r="DDH193"/>
      <c r="DDI193"/>
      <c r="DDJ193"/>
      <c r="DDK193"/>
      <c r="DDL193"/>
      <c r="DDM193"/>
      <c r="DDN193"/>
      <c r="DDO193"/>
      <c r="DDP193"/>
      <c r="DDQ193"/>
      <c r="DDR193"/>
      <c r="DDS193"/>
      <c r="DDT193"/>
      <c r="DDU193"/>
      <c r="DDV193"/>
      <c r="DDW193"/>
      <c r="DDX193"/>
      <c r="DDY193"/>
      <c r="DDZ193"/>
      <c r="DEA193"/>
      <c r="DEB193"/>
      <c r="DEC193"/>
      <c r="DED193"/>
      <c r="DEE193"/>
      <c r="DEF193"/>
      <c r="DEG193"/>
      <c r="DEH193"/>
      <c r="DEI193"/>
      <c r="DEJ193"/>
      <c r="DEK193"/>
      <c r="DEL193"/>
      <c r="DEM193"/>
      <c r="DEN193"/>
      <c r="DEO193"/>
      <c r="DEP193"/>
      <c r="DEQ193"/>
      <c r="DER193"/>
      <c r="DES193"/>
      <c r="DET193"/>
      <c r="DEU193"/>
      <c r="DEV193"/>
      <c r="DEW193"/>
      <c r="DEX193"/>
      <c r="DEY193"/>
      <c r="DEZ193"/>
      <c r="DFA193"/>
      <c r="DFB193"/>
      <c r="DFC193"/>
      <c r="DFD193"/>
      <c r="DFE193"/>
      <c r="DFF193"/>
      <c r="DFG193"/>
      <c r="DFH193"/>
      <c r="DFI193"/>
      <c r="DFJ193"/>
      <c r="DFK193"/>
      <c r="DFL193"/>
      <c r="DFM193"/>
      <c r="DFN193"/>
      <c r="DFO193"/>
      <c r="DFP193"/>
      <c r="DFQ193"/>
      <c r="DFR193"/>
      <c r="DFS193"/>
      <c r="DFT193"/>
      <c r="DFU193"/>
      <c r="DFV193"/>
      <c r="DFW193"/>
      <c r="DFX193"/>
      <c r="DFY193"/>
      <c r="DFZ193"/>
      <c r="DGA193"/>
      <c r="DGB193"/>
      <c r="DGC193"/>
      <c r="DGD193"/>
      <c r="DGE193"/>
      <c r="DGF193"/>
      <c r="DGG193"/>
      <c r="DGH193"/>
      <c r="DGI193"/>
      <c r="DGJ193"/>
      <c r="DGK193"/>
      <c r="DGL193"/>
      <c r="DGM193"/>
      <c r="DGN193"/>
      <c r="DGO193"/>
      <c r="DGP193"/>
      <c r="DGQ193"/>
      <c r="DGR193"/>
      <c r="DGS193"/>
      <c r="DGT193"/>
      <c r="DGU193"/>
      <c r="DGV193"/>
      <c r="DGW193"/>
      <c r="DGX193"/>
      <c r="DGY193"/>
      <c r="DGZ193"/>
      <c r="DHA193"/>
      <c r="DHB193"/>
      <c r="DHC193"/>
      <c r="DHD193"/>
      <c r="DHE193"/>
      <c r="DHF193"/>
      <c r="DHG193"/>
      <c r="DHH193"/>
      <c r="DHI193"/>
      <c r="DHJ193"/>
      <c r="DHK193"/>
      <c r="DHL193"/>
      <c r="DHM193"/>
      <c r="DHN193"/>
      <c r="DHO193"/>
      <c r="DHP193"/>
      <c r="DHQ193"/>
      <c r="DHR193"/>
      <c r="DHS193"/>
      <c r="DHT193"/>
      <c r="DHU193"/>
      <c r="DHV193"/>
      <c r="DHW193"/>
      <c r="DHX193"/>
      <c r="DHY193"/>
      <c r="DHZ193"/>
      <c r="DIA193"/>
      <c r="DIB193"/>
      <c r="DIC193"/>
      <c r="DID193"/>
      <c r="DIE193"/>
      <c r="DIF193"/>
      <c r="DIG193"/>
      <c r="DIH193"/>
      <c r="DII193"/>
      <c r="DIJ193"/>
      <c r="DIK193"/>
      <c r="DIL193"/>
      <c r="DIM193"/>
      <c r="DIN193"/>
      <c r="DIO193"/>
      <c r="DIP193"/>
      <c r="DIQ193"/>
      <c r="DIR193"/>
      <c r="DIS193"/>
      <c r="DIT193"/>
      <c r="DIU193"/>
      <c r="DIV193"/>
      <c r="DIW193"/>
      <c r="DIX193"/>
      <c r="DIY193"/>
      <c r="DIZ193"/>
      <c r="DJA193"/>
      <c r="DJB193"/>
      <c r="DJC193"/>
      <c r="DJD193"/>
      <c r="DJE193"/>
      <c r="DJF193"/>
      <c r="DJG193"/>
      <c r="DJH193"/>
      <c r="DJI193"/>
      <c r="DJJ193"/>
      <c r="DJK193"/>
      <c r="DJL193"/>
      <c r="DJM193"/>
      <c r="DJN193"/>
      <c r="DJO193"/>
      <c r="DJP193"/>
      <c r="DJQ193"/>
      <c r="DJR193"/>
      <c r="DJS193"/>
      <c r="DJT193"/>
      <c r="DJU193"/>
      <c r="DJV193"/>
      <c r="DJW193"/>
      <c r="DJX193"/>
      <c r="DJY193"/>
      <c r="DJZ193"/>
      <c r="DKA193"/>
      <c r="DKB193"/>
      <c r="DKC193"/>
      <c r="DKD193"/>
      <c r="DKE193"/>
      <c r="DKF193"/>
      <c r="DKG193"/>
      <c r="DKH193"/>
      <c r="DKI193"/>
      <c r="DKJ193"/>
      <c r="DKK193"/>
      <c r="DKL193"/>
      <c r="DKM193"/>
      <c r="DKN193"/>
      <c r="DKO193"/>
      <c r="DKP193"/>
      <c r="DKQ193"/>
      <c r="DKR193"/>
      <c r="DKS193"/>
      <c r="DKT193"/>
      <c r="DKU193"/>
      <c r="DKV193"/>
      <c r="DKW193"/>
      <c r="DKX193"/>
      <c r="DKY193"/>
      <c r="DKZ193"/>
      <c r="DLA193"/>
      <c r="DLB193"/>
      <c r="DLC193"/>
      <c r="DLD193"/>
      <c r="DLE193"/>
      <c r="DLF193"/>
      <c r="DLG193"/>
      <c r="DLH193"/>
      <c r="DLI193"/>
      <c r="DLJ193"/>
      <c r="DLK193"/>
      <c r="DLL193"/>
      <c r="DLM193"/>
      <c r="DLN193"/>
      <c r="DLO193"/>
      <c r="DLP193"/>
      <c r="DLQ193"/>
      <c r="DLR193"/>
      <c r="DLS193"/>
      <c r="DLT193"/>
      <c r="DLU193"/>
      <c r="DLV193"/>
      <c r="DLW193"/>
      <c r="DLX193"/>
      <c r="DLY193"/>
      <c r="DLZ193"/>
      <c r="DMA193"/>
      <c r="DMB193"/>
      <c r="DMC193"/>
      <c r="DMD193"/>
      <c r="DME193"/>
      <c r="DMF193"/>
      <c r="DMG193"/>
      <c r="DMH193"/>
      <c r="DMI193"/>
      <c r="DMJ193"/>
      <c r="DMK193"/>
      <c r="DML193"/>
      <c r="DMM193"/>
      <c r="DMN193"/>
      <c r="DMO193"/>
      <c r="DMP193"/>
      <c r="DMQ193"/>
      <c r="DMR193"/>
      <c r="DMS193"/>
      <c r="DMT193"/>
      <c r="DMU193"/>
      <c r="DMV193"/>
      <c r="DMW193"/>
      <c r="DMX193"/>
      <c r="DMY193"/>
      <c r="DMZ193"/>
      <c r="DNA193"/>
      <c r="DNB193"/>
      <c r="DNC193"/>
      <c r="DND193"/>
      <c r="DNE193"/>
      <c r="DNF193"/>
      <c r="DNG193"/>
      <c r="DNH193"/>
      <c r="DNI193"/>
      <c r="DNJ193"/>
      <c r="DNK193"/>
      <c r="DNL193"/>
      <c r="DNM193"/>
      <c r="DNN193"/>
      <c r="DNO193"/>
      <c r="DNP193"/>
      <c r="DNQ193"/>
      <c r="DNR193"/>
      <c r="DNS193"/>
      <c r="DNT193"/>
      <c r="DNU193"/>
      <c r="DNV193"/>
      <c r="DNW193"/>
      <c r="DNX193"/>
      <c r="DNY193"/>
      <c r="DNZ193"/>
      <c r="DOA193"/>
      <c r="DOB193"/>
      <c r="DOC193"/>
      <c r="DOD193"/>
      <c r="DOE193"/>
      <c r="DOF193"/>
      <c r="DOG193"/>
      <c r="DOH193"/>
      <c r="DOI193"/>
      <c r="DOJ193"/>
      <c r="DOK193"/>
      <c r="DOL193"/>
      <c r="DOM193"/>
      <c r="DON193"/>
      <c r="DOO193"/>
      <c r="DOP193"/>
      <c r="DOQ193"/>
      <c r="DOR193"/>
      <c r="DOS193"/>
      <c r="DOT193"/>
      <c r="DOU193"/>
      <c r="DOV193"/>
      <c r="DOW193"/>
      <c r="DOX193"/>
      <c r="DOY193"/>
      <c r="DOZ193"/>
      <c r="DPA193"/>
      <c r="DPB193"/>
      <c r="DPC193"/>
      <c r="DPD193"/>
      <c r="DPE193"/>
      <c r="DPF193"/>
      <c r="DPG193"/>
      <c r="DPH193"/>
      <c r="DPI193"/>
      <c r="DPJ193"/>
      <c r="DPK193"/>
      <c r="DPL193"/>
      <c r="DPM193"/>
      <c r="DPN193"/>
      <c r="DPO193"/>
      <c r="DPP193"/>
      <c r="DPQ193"/>
      <c r="DPR193"/>
      <c r="DPS193"/>
      <c r="DPT193"/>
      <c r="DPU193"/>
      <c r="DPV193"/>
      <c r="DPW193"/>
      <c r="DPX193"/>
      <c r="DPY193"/>
      <c r="DPZ193"/>
      <c r="DQA193"/>
      <c r="DQB193"/>
      <c r="DQC193"/>
      <c r="DQD193"/>
      <c r="DQE193"/>
      <c r="DQF193"/>
      <c r="DQG193"/>
      <c r="DQH193"/>
      <c r="DQI193"/>
      <c r="DQJ193"/>
      <c r="DQK193"/>
      <c r="DQL193"/>
      <c r="DQM193"/>
      <c r="DQN193"/>
      <c r="DQO193"/>
      <c r="DQP193"/>
      <c r="DQQ193"/>
      <c r="DQR193"/>
      <c r="DQS193"/>
      <c r="DQT193"/>
      <c r="DQU193"/>
      <c r="DQV193"/>
      <c r="DQW193"/>
      <c r="DQX193"/>
      <c r="DQY193"/>
      <c r="DQZ193"/>
      <c r="DRA193"/>
      <c r="DRB193"/>
      <c r="DRC193"/>
      <c r="DRD193"/>
      <c r="DRE193"/>
      <c r="DRF193"/>
      <c r="DRG193"/>
      <c r="DRH193"/>
      <c r="DRI193"/>
      <c r="DRJ193"/>
      <c r="DRK193"/>
      <c r="DRL193"/>
      <c r="DRM193"/>
      <c r="DRN193"/>
      <c r="DRO193"/>
      <c r="DRP193"/>
      <c r="DRQ193"/>
      <c r="DRR193"/>
      <c r="DRS193"/>
      <c r="DRT193"/>
      <c r="DRU193"/>
      <c r="DRV193"/>
      <c r="DRW193"/>
      <c r="DRX193"/>
      <c r="DRY193"/>
      <c r="DRZ193"/>
      <c r="DSA193"/>
      <c r="DSB193"/>
      <c r="DSC193"/>
      <c r="DSD193"/>
      <c r="DSE193"/>
      <c r="DSF193"/>
      <c r="DSG193"/>
      <c r="DSH193"/>
      <c r="DSI193"/>
      <c r="DSJ193"/>
      <c r="DSK193"/>
      <c r="DSL193"/>
      <c r="DSM193"/>
      <c r="DSN193"/>
      <c r="DSO193"/>
      <c r="DSP193"/>
      <c r="DSQ193"/>
      <c r="DSR193"/>
      <c r="DSS193"/>
      <c r="DST193"/>
      <c r="DSU193"/>
      <c r="DSV193"/>
      <c r="DSW193"/>
      <c r="DSX193"/>
      <c r="DSY193"/>
      <c r="DSZ193"/>
      <c r="DTA193"/>
      <c r="DTB193"/>
      <c r="DTC193"/>
      <c r="DTD193"/>
      <c r="DTE193"/>
      <c r="DTF193"/>
      <c r="DTG193"/>
      <c r="DTH193"/>
      <c r="DTI193"/>
      <c r="DTJ193"/>
      <c r="DTK193"/>
      <c r="DTL193"/>
      <c r="DTM193"/>
      <c r="DTN193"/>
      <c r="DTO193"/>
      <c r="DTP193"/>
      <c r="DTQ193"/>
      <c r="DTR193"/>
      <c r="DTS193"/>
      <c r="DTT193"/>
      <c r="DTU193"/>
      <c r="DTV193"/>
      <c r="DTW193"/>
      <c r="DTX193"/>
      <c r="DTY193"/>
      <c r="DTZ193"/>
      <c r="DUA193"/>
      <c r="DUB193"/>
      <c r="DUC193"/>
      <c r="DUD193"/>
      <c r="DUE193"/>
      <c r="DUF193"/>
      <c r="DUG193"/>
      <c r="DUH193"/>
      <c r="DUI193"/>
      <c r="DUJ193"/>
      <c r="DUK193"/>
      <c r="DUL193"/>
      <c r="DUM193"/>
      <c r="DUN193"/>
      <c r="DUO193"/>
      <c r="DUP193"/>
      <c r="DUQ193"/>
      <c r="DUR193"/>
      <c r="DUS193"/>
      <c r="DUT193"/>
      <c r="DUU193"/>
      <c r="DUV193"/>
      <c r="DUW193"/>
      <c r="DUX193"/>
      <c r="DUY193"/>
      <c r="DUZ193"/>
      <c r="DVA193"/>
      <c r="DVB193"/>
      <c r="DVC193"/>
      <c r="DVD193"/>
      <c r="DVE193"/>
      <c r="DVF193"/>
      <c r="DVG193"/>
      <c r="DVH193"/>
      <c r="DVI193"/>
      <c r="DVJ193"/>
      <c r="DVK193"/>
      <c r="DVL193"/>
      <c r="DVM193"/>
      <c r="DVN193"/>
      <c r="DVO193"/>
      <c r="DVP193"/>
      <c r="DVQ193"/>
      <c r="DVR193"/>
      <c r="DVS193"/>
      <c r="DVT193"/>
      <c r="DVU193"/>
      <c r="DVV193"/>
      <c r="DVW193"/>
      <c r="DVX193"/>
      <c r="DVY193"/>
      <c r="DVZ193"/>
      <c r="DWA193"/>
      <c r="DWB193"/>
      <c r="DWC193"/>
      <c r="DWD193"/>
      <c r="DWE193"/>
      <c r="DWF193"/>
      <c r="DWG193"/>
      <c r="DWH193"/>
      <c r="DWI193"/>
      <c r="DWJ193"/>
      <c r="DWK193"/>
      <c r="DWL193"/>
      <c r="DWM193"/>
      <c r="DWN193"/>
      <c r="DWO193"/>
      <c r="DWP193"/>
      <c r="DWQ193"/>
      <c r="DWR193"/>
      <c r="DWS193"/>
      <c r="DWT193"/>
      <c r="DWU193"/>
      <c r="DWV193"/>
      <c r="DWW193"/>
      <c r="DWX193"/>
      <c r="DWY193"/>
      <c r="DWZ193"/>
      <c r="DXA193"/>
      <c r="DXB193"/>
      <c r="DXC193"/>
      <c r="DXD193"/>
      <c r="DXE193"/>
      <c r="DXF193"/>
      <c r="DXG193"/>
      <c r="DXH193"/>
      <c r="DXI193"/>
      <c r="DXJ193"/>
      <c r="DXK193"/>
      <c r="DXL193"/>
      <c r="DXM193"/>
      <c r="DXN193"/>
      <c r="DXO193"/>
      <c r="DXP193"/>
      <c r="DXQ193"/>
      <c r="DXR193"/>
      <c r="DXS193"/>
      <c r="DXT193"/>
      <c r="DXU193"/>
      <c r="DXV193"/>
      <c r="DXW193"/>
      <c r="DXX193"/>
      <c r="DXY193"/>
      <c r="DXZ193"/>
      <c r="DYA193"/>
      <c r="DYB193"/>
      <c r="DYC193"/>
      <c r="DYD193"/>
      <c r="DYE193"/>
      <c r="DYF193"/>
      <c r="DYG193"/>
      <c r="DYH193"/>
      <c r="DYI193"/>
      <c r="DYJ193"/>
      <c r="DYK193"/>
      <c r="DYL193"/>
      <c r="DYM193"/>
      <c r="DYN193"/>
      <c r="DYO193"/>
      <c r="DYP193"/>
      <c r="DYQ193"/>
      <c r="DYR193"/>
      <c r="DYS193"/>
      <c r="DYT193"/>
      <c r="DYU193"/>
      <c r="DYV193"/>
      <c r="DYW193"/>
      <c r="DYX193"/>
      <c r="DYY193"/>
      <c r="DYZ193"/>
      <c r="DZA193"/>
      <c r="DZB193"/>
      <c r="DZC193"/>
      <c r="DZD193"/>
      <c r="DZE193"/>
      <c r="DZF193"/>
      <c r="DZG193"/>
      <c r="DZH193"/>
      <c r="DZI193"/>
      <c r="DZJ193"/>
      <c r="DZK193"/>
      <c r="DZL193"/>
      <c r="DZM193"/>
      <c r="DZN193"/>
      <c r="DZO193"/>
      <c r="DZP193"/>
      <c r="DZQ193"/>
      <c r="DZR193"/>
      <c r="DZS193"/>
      <c r="DZT193"/>
      <c r="DZU193"/>
      <c r="DZV193"/>
      <c r="DZW193"/>
      <c r="DZX193"/>
      <c r="DZY193"/>
      <c r="DZZ193"/>
      <c r="EAA193"/>
      <c r="EAB193"/>
      <c r="EAC193"/>
      <c r="EAD193"/>
      <c r="EAE193"/>
      <c r="EAF193"/>
      <c r="EAG193"/>
      <c r="EAH193"/>
      <c r="EAI193"/>
      <c r="EAJ193"/>
      <c r="EAK193"/>
      <c r="EAL193"/>
      <c r="EAM193"/>
      <c r="EAN193"/>
      <c r="EAO193"/>
      <c r="EAP193"/>
      <c r="EAQ193"/>
      <c r="EAR193"/>
      <c r="EAS193"/>
      <c r="EAT193"/>
      <c r="EAU193"/>
      <c r="EAV193"/>
      <c r="EAW193"/>
      <c r="EAX193"/>
      <c r="EAY193"/>
      <c r="EAZ193"/>
      <c r="EBA193"/>
      <c r="EBB193"/>
      <c r="EBC193"/>
      <c r="EBD193"/>
      <c r="EBE193"/>
      <c r="EBF193"/>
      <c r="EBG193"/>
      <c r="EBH193"/>
      <c r="EBI193"/>
      <c r="EBJ193"/>
      <c r="EBK193"/>
      <c r="EBL193"/>
      <c r="EBM193"/>
      <c r="EBN193"/>
      <c r="EBO193"/>
      <c r="EBP193"/>
      <c r="EBQ193"/>
      <c r="EBR193"/>
      <c r="EBS193"/>
      <c r="EBT193"/>
      <c r="EBU193"/>
      <c r="EBV193"/>
      <c r="EBW193"/>
      <c r="EBX193"/>
      <c r="EBY193"/>
      <c r="EBZ193"/>
      <c r="ECA193"/>
      <c r="ECB193"/>
      <c r="ECC193"/>
      <c r="ECD193"/>
      <c r="ECE193"/>
      <c r="ECF193"/>
      <c r="ECG193"/>
      <c r="ECH193"/>
      <c r="ECI193"/>
      <c r="ECJ193"/>
      <c r="ECK193"/>
      <c r="ECL193"/>
      <c r="ECM193"/>
      <c r="ECN193"/>
      <c r="ECO193"/>
      <c r="ECP193"/>
      <c r="ECQ193"/>
      <c r="ECR193"/>
      <c r="ECS193"/>
      <c r="ECT193"/>
      <c r="ECU193"/>
      <c r="ECV193"/>
      <c r="ECW193"/>
      <c r="ECX193"/>
      <c r="ECY193"/>
      <c r="ECZ193"/>
      <c r="EDA193"/>
      <c r="EDB193"/>
      <c r="EDC193"/>
      <c r="EDD193"/>
      <c r="EDE193"/>
      <c r="EDF193"/>
      <c r="EDG193"/>
      <c r="EDH193"/>
      <c r="EDI193"/>
      <c r="EDJ193"/>
      <c r="EDK193"/>
      <c r="EDL193"/>
      <c r="EDM193"/>
      <c r="EDN193"/>
      <c r="EDO193"/>
      <c r="EDP193"/>
      <c r="EDQ193"/>
      <c r="EDR193"/>
      <c r="EDS193"/>
      <c r="EDT193"/>
      <c r="EDU193"/>
      <c r="EDV193"/>
      <c r="EDW193"/>
      <c r="EDX193"/>
      <c r="EDY193"/>
      <c r="EDZ193"/>
      <c r="EEA193"/>
      <c r="EEB193"/>
      <c r="EEC193"/>
      <c r="EED193"/>
      <c r="EEE193"/>
      <c r="EEF193"/>
      <c r="EEG193"/>
      <c r="EEH193"/>
      <c r="EEI193"/>
      <c r="EEJ193"/>
      <c r="EEK193"/>
      <c r="EEL193"/>
      <c r="EEM193"/>
      <c r="EEN193"/>
      <c r="EEO193"/>
      <c r="EEP193"/>
      <c r="EEQ193"/>
      <c r="EER193"/>
      <c r="EES193"/>
      <c r="EET193"/>
      <c r="EEU193"/>
      <c r="EEV193"/>
      <c r="EEW193"/>
      <c r="EEX193"/>
      <c r="EEY193"/>
      <c r="EEZ193"/>
      <c r="EFA193"/>
      <c r="EFB193"/>
      <c r="EFC193"/>
      <c r="EFD193"/>
      <c r="EFE193"/>
      <c r="EFF193"/>
      <c r="EFG193"/>
      <c r="EFH193"/>
      <c r="EFI193"/>
      <c r="EFJ193"/>
      <c r="EFK193"/>
      <c r="EFL193"/>
      <c r="EFM193"/>
      <c r="EFN193"/>
      <c r="EFO193"/>
      <c r="EFP193"/>
      <c r="EFQ193"/>
      <c r="EFR193"/>
      <c r="EFS193"/>
      <c r="EFT193"/>
      <c r="EFU193"/>
      <c r="EFV193"/>
      <c r="EFW193"/>
      <c r="EFX193"/>
      <c r="EFY193"/>
      <c r="EFZ193"/>
      <c r="EGA193"/>
      <c r="EGB193"/>
      <c r="EGC193"/>
      <c r="EGD193"/>
      <c r="EGE193"/>
      <c r="EGF193"/>
      <c r="EGG193"/>
      <c r="EGH193"/>
      <c r="EGI193"/>
      <c r="EGJ193"/>
      <c r="EGK193"/>
      <c r="EGL193"/>
      <c r="EGM193"/>
      <c r="EGN193"/>
      <c r="EGO193"/>
      <c r="EGP193"/>
      <c r="EGQ193"/>
      <c r="EGR193"/>
      <c r="EGS193"/>
      <c r="EGT193"/>
      <c r="EGU193"/>
      <c r="EGV193"/>
      <c r="EGW193"/>
      <c r="EGX193"/>
      <c r="EGY193"/>
      <c r="EGZ193"/>
      <c r="EHA193"/>
      <c r="EHB193"/>
      <c r="EHC193"/>
      <c r="EHD193"/>
      <c r="EHE193"/>
      <c r="EHF193"/>
      <c r="EHG193"/>
      <c r="EHH193"/>
      <c r="EHI193"/>
      <c r="EHJ193"/>
      <c r="EHK193"/>
      <c r="EHL193"/>
      <c r="EHM193"/>
      <c r="EHN193"/>
      <c r="EHO193"/>
      <c r="EHP193"/>
      <c r="EHQ193"/>
      <c r="EHR193"/>
      <c r="EHS193"/>
      <c r="EHT193"/>
      <c r="EHU193"/>
      <c r="EHV193"/>
      <c r="EHW193"/>
      <c r="EHX193"/>
      <c r="EHY193"/>
      <c r="EHZ193"/>
      <c r="EIA193"/>
      <c r="EIB193"/>
      <c r="EIC193"/>
      <c r="EID193"/>
      <c r="EIE193"/>
      <c r="EIF193"/>
      <c r="EIG193"/>
      <c r="EIH193"/>
      <c r="EII193"/>
      <c r="EIJ193"/>
      <c r="EIK193"/>
      <c r="EIL193"/>
      <c r="EIM193"/>
      <c r="EIN193"/>
      <c r="EIO193"/>
      <c r="EIP193"/>
      <c r="EIQ193"/>
      <c r="EIR193"/>
      <c r="EIS193"/>
      <c r="EIT193"/>
      <c r="EIU193"/>
      <c r="EIV193"/>
      <c r="EIW193"/>
      <c r="EIX193"/>
      <c r="EIY193"/>
      <c r="EIZ193"/>
      <c r="EJA193"/>
      <c r="EJB193"/>
      <c r="EJC193"/>
      <c r="EJD193"/>
      <c r="EJE193"/>
      <c r="EJF193"/>
      <c r="EJG193"/>
      <c r="EJH193"/>
      <c r="EJI193"/>
      <c r="EJJ193"/>
      <c r="EJK193"/>
      <c r="EJL193"/>
      <c r="EJM193"/>
      <c r="EJN193"/>
      <c r="EJO193"/>
      <c r="EJP193"/>
      <c r="EJQ193"/>
      <c r="EJR193"/>
      <c r="EJS193"/>
      <c r="EJT193"/>
      <c r="EJU193"/>
      <c r="EJV193"/>
      <c r="EJW193"/>
      <c r="EJX193"/>
      <c r="EJY193"/>
      <c r="EJZ193"/>
      <c r="EKA193"/>
      <c r="EKB193"/>
      <c r="EKC193"/>
      <c r="EKD193"/>
      <c r="EKE193"/>
      <c r="EKF193"/>
      <c r="EKG193"/>
      <c r="EKH193"/>
      <c r="EKI193"/>
      <c r="EKJ193"/>
      <c r="EKK193"/>
      <c r="EKL193"/>
      <c r="EKM193"/>
      <c r="EKN193"/>
      <c r="EKO193"/>
      <c r="EKP193"/>
      <c r="EKQ193"/>
      <c r="EKR193"/>
      <c r="EKS193"/>
      <c r="EKT193"/>
      <c r="EKU193"/>
      <c r="EKV193"/>
      <c r="EKW193"/>
      <c r="EKX193"/>
      <c r="EKY193"/>
      <c r="EKZ193"/>
      <c r="ELA193"/>
      <c r="ELB193"/>
      <c r="ELC193"/>
      <c r="ELD193"/>
      <c r="ELE193"/>
      <c r="ELF193"/>
      <c r="ELG193"/>
      <c r="ELH193"/>
      <c r="ELI193"/>
      <c r="ELJ193"/>
      <c r="ELK193"/>
      <c r="ELL193"/>
      <c r="ELM193"/>
      <c r="ELN193"/>
      <c r="ELO193"/>
      <c r="ELP193"/>
      <c r="ELQ193"/>
      <c r="ELR193"/>
      <c r="ELS193"/>
      <c r="ELT193"/>
      <c r="ELU193"/>
      <c r="ELV193"/>
      <c r="ELW193"/>
      <c r="ELX193"/>
      <c r="ELY193"/>
      <c r="ELZ193"/>
      <c r="EMA193"/>
      <c r="EMB193"/>
      <c r="EMC193"/>
      <c r="EMD193"/>
      <c r="EME193"/>
      <c r="EMF193"/>
      <c r="EMG193"/>
      <c r="EMH193"/>
      <c r="EMI193"/>
      <c r="EMJ193"/>
      <c r="EMK193"/>
      <c r="EML193"/>
      <c r="EMM193"/>
      <c r="EMN193"/>
      <c r="EMO193"/>
      <c r="EMP193"/>
      <c r="EMQ193"/>
      <c r="EMR193"/>
      <c r="EMS193"/>
      <c r="EMT193"/>
      <c r="EMU193"/>
      <c r="EMV193"/>
      <c r="EMW193"/>
      <c r="EMX193"/>
      <c r="EMY193"/>
      <c r="EMZ193"/>
      <c r="ENA193"/>
      <c r="ENB193"/>
      <c r="ENC193"/>
      <c r="END193"/>
      <c r="ENE193"/>
      <c r="ENF193"/>
      <c r="ENG193"/>
      <c r="ENH193"/>
      <c r="ENI193"/>
      <c r="ENJ193"/>
      <c r="ENK193"/>
      <c r="ENL193"/>
      <c r="ENM193"/>
      <c r="ENN193"/>
      <c r="ENO193"/>
      <c r="ENP193"/>
      <c r="ENQ193"/>
      <c r="ENR193"/>
      <c r="ENS193"/>
      <c r="ENT193"/>
      <c r="ENU193"/>
      <c r="ENV193"/>
      <c r="ENW193"/>
      <c r="ENX193"/>
      <c r="ENY193"/>
      <c r="ENZ193"/>
      <c r="EOA193"/>
      <c r="EOB193"/>
      <c r="EOC193"/>
      <c r="EOD193"/>
      <c r="EOE193"/>
      <c r="EOF193"/>
      <c r="EOG193"/>
      <c r="EOH193"/>
      <c r="EOI193"/>
      <c r="EOJ193"/>
      <c r="EOK193"/>
      <c r="EOL193"/>
      <c r="EOM193"/>
      <c r="EON193"/>
      <c r="EOO193"/>
      <c r="EOP193"/>
      <c r="EOQ193"/>
      <c r="EOR193"/>
      <c r="EOS193"/>
      <c r="EOT193"/>
      <c r="EOU193"/>
      <c r="EOV193"/>
      <c r="EOW193"/>
      <c r="EOX193"/>
      <c r="EOY193"/>
      <c r="EOZ193"/>
      <c r="EPA193"/>
      <c r="EPB193"/>
      <c r="EPC193"/>
      <c r="EPD193"/>
      <c r="EPE193"/>
      <c r="EPF193"/>
      <c r="EPG193"/>
      <c r="EPH193"/>
      <c r="EPI193"/>
      <c r="EPJ193"/>
      <c r="EPK193"/>
      <c r="EPL193"/>
      <c r="EPM193"/>
      <c r="EPN193"/>
      <c r="EPO193"/>
      <c r="EPP193"/>
      <c r="EPQ193"/>
      <c r="EPR193"/>
      <c r="EPS193"/>
      <c r="EPT193"/>
      <c r="EPU193"/>
      <c r="EPV193"/>
      <c r="EPW193"/>
      <c r="EPX193"/>
      <c r="EPY193"/>
      <c r="EPZ193"/>
      <c r="EQA193"/>
      <c r="EQB193"/>
      <c r="EQC193"/>
      <c r="EQD193"/>
      <c r="EQE193"/>
      <c r="EQF193"/>
      <c r="EQG193"/>
      <c r="EQH193"/>
      <c r="EQI193"/>
      <c r="EQJ193"/>
      <c r="EQK193"/>
      <c r="EQL193"/>
      <c r="EQM193"/>
      <c r="EQN193"/>
      <c r="EQO193"/>
      <c r="EQP193"/>
      <c r="EQQ193"/>
      <c r="EQR193"/>
      <c r="EQS193"/>
      <c r="EQT193"/>
      <c r="EQU193"/>
      <c r="EQV193"/>
      <c r="EQW193"/>
      <c r="EQX193"/>
      <c r="EQY193"/>
      <c r="EQZ193"/>
      <c r="ERA193"/>
      <c r="ERB193"/>
      <c r="ERC193"/>
      <c r="ERD193"/>
      <c r="ERE193"/>
      <c r="ERF193"/>
      <c r="ERG193"/>
      <c r="ERH193"/>
      <c r="ERI193"/>
      <c r="ERJ193"/>
      <c r="ERK193"/>
      <c r="ERL193"/>
      <c r="ERM193"/>
      <c r="ERN193"/>
      <c r="ERO193"/>
      <c r="ERP193"/>
      <c r="ERQ193"/>
      <c r="ERR193"/>
      <c r="ERS193"/>
      <c r="ERT193"/>
      <c r="ERU193"/>
      <c r="ERV193"/>
      <c r="ERW193"/>
      <c r="ERX193"/>
      <c r="ERY193"/>
      <c r="ERZ193"/>
      <c r="ESA193"/>
      <c r="ESB193"/>
      <c r="ESC193"/>
      <c r="ESD193"/>
      <c r="ESE193"/>
      <c r="ESF193"/>
      <c r="ESG193"/>
      <c r="ESH193"/>
      <c r="ESI193"/>
      <c r="ESJ193"/>
      <c r="ESK193"/>
      <c r="ESL193"/>
      <c r="ESM193"/>
      <c r="ESN193"/>
      <c r="ESO193"/>
      <c r="ESP193"/>
      <c r="ESQ193"/>
      <c r="ESR193"/>
      <c r="ESS193"/>
      <c r="EST193"/>
      <c r="ESU193"/>
      <c r="ESV193"/>
      <c r="ESW193"/>
      <c r="ESX193"/>
      <c r="ESY193"/>
      <c r="ESZ193"/>
      <c r="ETA193"/>
      <c r="ETB193"/>
      <c r="ETC193"/>
      <c r="ETD193"/>
      <c r="ETE193"/>
      <c r="ETF193"/>
      <c r="ETG193"/>
      <c r="ETH193"/>
      <c r="ETI193"/>
      <c r="ETJ193"/>
      <c r="ETK193"/>
      <c r="ETL193"/>
      <c r="ETM193"/>
      <c r="ETN193"/>
      <c r="ETO193"/>
      <c r="ETP193"/>
      <c r="ETQ193"/>
      <c r="ETR193"/>
      <c r="ETS193"/>
      <c r="ETT193"/>
      <c r="ETU193"/>
      <c r="ETV193"/>
      <c r="ETW193"/>
      <c r="ETX193"/>
      <c r="ETY193"/>
      <c r="ETZ193"/>
      <c r="EUA193"/>
      <c r="EUB193"/>
      <c r="EUC193"/>
      <c r="EUD193"/>
      <c r="EUE193"/>
      <c r="EUF193"/>
      <c r="EUG193"/>
      <c r="EUH193"/>
      <c r="EUI193"/>
      <c r="EUJ193"/>
      <c r="EUK193"/>
      <c r="EUL193"/>
      <c r="EUM193"/>
      <c r="EUN193"/>
      <c r="EUO193"/>
      <c r="EUP193"/>
      <c r="EUQ193"/>
      <c r="EUR193"/>
      <c r="EUS193"/>
      <c r="EUT193"/>
      <c r="EUU193"/>
      <c r="EUV193"/>
      <c r="EUW193"/>
      <c r="EUX193"/>
      <c r="EUY193"/>
      <c r="EUZ193"/>
      <c r="EVA193"/>
      <c r="EVB193"/>
      <c r="EVC193"/>
      <c r="EVD193"/>
      <c r="EVE193"/>
      <c r="EVF193"/>
      <c r="EVG193"/>
      <c r="EVH193"/>
      <c r="EVI193"/>
      <c r="EVJ193"/>
      <c r="EVK193"/>
      <c r="EVL193"/>
      <c r="EVM193"/>
      <c r="EVN193"/>
      <c r="EVO193"/>
      <c r="EVP193"/>
      <c r="EVQ193"/>
      <c r="EVR193"/>
      <c r="EVS193"/>
      <c r="EVT193"/>
      <c r="EVU193"/>
      <c r="EVV193"/>
      <c r="EVW193"/>
      <c r="EVX193"/>
      <c r="EVY193"/>
      <c r="EVZ193"/>
      <c r="EWA193"/>
      <c r="EWB193"/>
      <c r="EWC193"/>
      <c r="EWD193"/>
      <c r="EWE193"/>
      <c r="EWF193"/>
      <c r="EWG193"/>
      <c r="EWH193"/>
      <c r="EWI193"/>
      <c r="EWJ193"/>
      <c r="EWK193"/>
      <c r="EWL193"/>
      <c r="EWM193"/>
      <c r="EWN193"/>
      <c r="EWO193"/>
      <c r="EWP193"/>
      <c r="EWQ193"/>
      <c r="EWR193"/>
      <c r="EWS193"/>
      <c r="EWT193"/>
      <c r="EWU193"/>
      <c r="EWV193"/>
      <c r="EWW193"/>
      <c r="EWX193"/>
      <c r="EWY193"/>
      <c r="EWZ193"/>
      <c r="EXA193"/>
      <c r="EXB193"/>
      <c r="EXC193"/>
      <c r="EXD193"/>
      <c r="EXE193"/>
      <c r="EXF193"/>
      <c r="EXG193"/>
      <c r="EXH193"/>
      <c r="EXI193"/>
      <c r="EXJ193"/>
      <c r="EXK193"/>
      <c r="EXL193"/>
      <c r="EXM193"/>
      <c r="EXN193"/>
      <c r="EXO193"/>
      <c r="EXP193"/>
      <c r="EXQ193"/>
      <c r="EXR193"/>
      <c r="EXS193"/>
      <c r="EXT193"/>
      <c r="EXU193"/>
      <c r="EXV193"/>
      <c r="EXW193"/>
      <c r="EXX193"/>
      <c r="EXY193"/>
      <c r="EXZ193"/>
      <c r="EYA193"/>
      <c r="EYB193"/>
      <c r="EYC193"/>
      <c r="EYD193"/>
      <c r="EYE193"/>
      <c r="EYF193"/>
      <c r="EYG193"/>
      <c r="EYH193"/>
      <c r="EYI193"/>
      <c r="EYJ193"/>
      <c r="EYK193"/>
      <c r="EYL193"/>
      <c r="EYM193"/>
      <c r="EYN193"/>
      <c r="EYO193"/>
      <c r="EYP193"/>
      <c r="EYQ193"/>
      <c r="EYR193"/>
      <c r="EYS193"/>
      <c r="EYT193"/>
      <c r="EYU193"/>
      <c r="EYV193"/>
      <c r="EYW193"/>
      <c r="EYX193"/>
      <c r="EYY193"/>
      <c r="EYZ193"/>
      <c r="EZA193"/>
      <c r="EZB193"/>
      <c r="EZC193"/>
      <c r="EZD193"/>
      <c r="EZE193"/>
      <c r="EZF193"/>
      <c r="EZG193"/>
      <c r="EZH193"/>
      <c r="EZI193"/>
      <c r="EZJ193"/>
      <c r="EZK193"/>
      <c r="EZL193"/>
      <c r="EZM193"/>
      <c r="EZN193"/>
      <c r="EZO193"/>
      <c r="EZP193"/>
      <c r="EZQ193"/>
      <c r="EZR193"/>
      <c r="EZS193"/>
      <c r="EZT193"/>
      <c r="EZU193"/>
      <c r="EZV193"/>
      <c r="EZW193"/>
      <c r="EZX193"/>
      <c r="EZY193"/>
      <c r="EZZ193"/>
      <c r="FAA193"/>
      <c r="FAB193"/>
      <c r="FAC193"/>
      <c r="FAD193"/>
      <c r="FAE193"/>
      <c r="FAF193"/>
      <c r="FAG193"/>
      <c r="FAH193"/>
      <c r="FAI193"/>
      <c r="FAJ193"/>
      <c r="FAK193"/>
      <c r="FAL193"/>
      <c r="FAM193"/>
      <c r="FAN193"/>
      <c r="FAO193"/>
      <c r="FAP193"/>
      <c r="FAQ193"/>
      <c r="FAR193"/>
      <c r="FAS193"/>
      <c r="FAT193"/>
      <c r="FAU193"/>
      <c r="FAV193"/>
      <c r="FAW193"/>
      <c r="FAX193"/>
      <c r="FAY193"/>
      <c r="FAZ193"/>
      <c r="FBA193"/>
      <c r="FBB193"/>
      <c r="FBC193"/>
      <c r="FBD193"/>
      <c r="FBE193"/>
      <c r="FBF193"/>
      <c r="FBG193"/>
      <c r="FBH193"/>
      <c r="FBI193"/>
      <c r="FBJ193"/>
      <c r="FBK193"/>
      <c r="FBL193"/>
      <c r="FBM193"/>
      <c r="FBN193"/>
      <c r="FBO193"/>
      <c r="FBP193"/>
      <c r="FBQ193"/>
      <c r="FBR193"/>
      <c r="FBS193"/>
      <c r="FBT193"/>
      <c r="FBU193"/>
      <c r="FBV193"/>
      <c r="FBW193"/>
      <c r="FBX193"/>
      <c r="FBY193"/>
      <c r="FBZ193"/>
      <c r="FCA193"/>
      <c r="FCB193"/>
      <c r="FCC193"/>
      <c r="FCD193"/>
      <c r="FCE193"/>
      <c r="FCF193"/>
      <c r="FCG193"/>
      <c r="FCH193"/>
      <c r="FCI193"/>
      <c r="FCJ193"/>
      <c r="FCK193"/>
      <c r="FCL193"/>
      <c r="FCM193"/>
      <c r="FCN193"/>
      <c r="FCO193"/>
      <c r="FCP193"/>
      <c r="FCQ193"/>
      <c r="FCR193"/>
      <c r="FCS193"/>
      <c r="FCT193"/>
      <c r="FCU193"/>
      <c r="FCV193"/>
      <c r="FCW193"/>
      <c r="FCX193"/>
      <c r="FCY193"/>
      <c r="FCZ193"/>
      <c r="FDA193"/>
      <c r="FDB193"/>
      <c r="FDC193"/>
      <c r="FDD193"/>
      <c r="FDE193"/>
      <c r="FDF193"/>
      <c r="FDG193"/>
      <c r="FDH193"/>
      <c r="FDI193"/>
      <c r="FDJ193"/>
      <c r="FDK193"/>
      <c r="FDL193"/>
      <c r="FDM193"/>
      <c r="FDN193"/>
      <c r="FDO193"/>
      <c r="FDP193"/>
      <c r="FDQ193"/>
      <c r="FDR193"/>
      <c r="FDS193"/>
      <c r="FDT193"/>
      <c r="FDU193"/>
      <c r="FDV193"/>
      <c r="FDW193"/>
      <c r="FDX193"/>
      <c r="FDY193"/>
      <c r="FDZ193"/>
      <c r="FEA193"/>
      <c r="FEB193"/>
      <c r="FEC193"/>
      <c r="FED193"/>
      <c r="FEE193"/>
      <c r="FEF193"/>
      <c r="FEG193"/>
      <c r="FEH193"/>
      <c r="FEI193"/>
      <c r="FEJ193"/>
      <c r="FEK193"/>
      <c r="FEL193"/>
      <c r="FEM193"/>
      <c r="FEN193"/>
      <c r="FEO193"/>
      <c r="FEP193"/>
      <c r="FEQ193"/>
      <c r="FER193"/>
      <c r="FES193"/>
      <c r="FET193"/>
      <c r="FEU193"/>
      <c r="FEV193"/>
      <c r="FEW193"/>
      <c r="FEX193"/>
      <c r="FEY193"/>
      <c r="FEZ193"/>
      <c r="FFA193"/>
      <c r="FFB193"/>
      <c r="FFC193"/>
      <c r="FFD193"/>
      <c r="FFE193"/>
      <c r="FFF193"/>
      <c r="FFG193"/>
      <c r="FFH193"/>
      <c r="FFI193"/>
      <c r="FFJ193"/>
      <c r="FFK193"/>
      <c r="FFL193"/>
      <c r="FFM193"/>
      <c r="FFN193"/>
      <c r="FFO193"/>
      <c r="FFP193"/>
      <c r="FFQ193"/>
      <c r="FFR193"/>
      <c r="FFS193"/>
      <c r="FFT193"/>
      <c r="FFU193"/>
      <c r="FFV193"/>
      <c r="FFW193"/>
      <c r="FFX193"/>
      <c r="FFY193"/>
      <c r="FFZ193"/>
      <c r="FGA193"/>
      <c r="FGB193"/>
      <c r="FGC193"/>
      <c r="FGD193"/>
      <c r="FGE193"/>
      <c r="FGF193"/>
      <c r="FGG193"/>
      <c r="FGH193"/>
      <c r="FGI193"/>
      <c r="FGJ193"/>
      <c r="FGK193"/>
      <c r="FGL193"/>
      <c r="FGM193"/>
      <c r="FGN193"/>
      <c r="FGO193"/>
      <c r="FGP193"/>
      <c r="FGQ193"/>
      <c r="FGR193"/>
      <c r="FGS193"/>
      <c r="FGT193"/>
      <c r="FGU193"/>
      <c r="FGV193"/>
      <c r="FGW193"/>
      <c r="FGX193"/>
      <c r="FGY193"/>
      <c r="FGZ193"/>
      <c r="FHA193"/>
      <c r="FHB193"/>
      <c r="FHC193"/>
      <c r="FHD193"/>
      <c r="FHE193"/>
      <c r="FHF193"/>
      <c r="FHG193"/>
      <c r="FHH193"/>
      <c r="FHI193"/>
      <c r="FHJ193"/>
      <c r="FHK193"/>
      <c r="FHL193"/>
      <c r="FHM193"/>
      <c r="FHN193"/>
      <c r="FHO193"/>
      <c r="FHP193"/>
      <c r="FHQ193"/>
      <c r="FHR193"/>
      <c r="FHS193"/>
      <c r="FHT193"/>
      <c r="FHU193"/>
      <c r="FHV193"/>
      <c r="FHW193"/>
      <c r="FHX193"/>
      <c r="FHY193"/>
      <c r="FHZ193"/>
      <c r="FIA193"/>
      <c r="FIB193"/>
      <c r="FIC193"/>
      <c r="FID193"/>
      <c r="FIE193"/>
      <c r="FIF193"/>
      <c r="FIG193"/>
      <c r="FIH193"/>
      <c r="FII193"/>
      <c r="FIJ193"/>
      <c r="FIK193"/>
      <c r="FIL193"/>
      <c r="FIM193"/>
      <c r="FIN193"/>
      <c r="FIO193"/>
      <c r="FIP193"/>
      <c r="FIQ193"/>
      <c r="FIR193"/>
      <c r="FIS193"/>
      <c r="FIT193"/>
      <c r="FIU193"/>
      <c r="FIV193"/>
      <c r="FIW193"/>
      <c r="FIX193"/>
      <c r="FIY193"/>
      <c r="FIZ193"/>
      <c r="FJA193"/>
      <c r="FJB193"/>
      <c r="FJC193"/>
      <c r="FJD193"/>
      <c r="FJE193"/>
      <c r="FJF193"/>
      <c r="FJG193"/>
      <c r="FJH193"/>
      <c r="FJI193"/>
      <c r="FJJ193"/>
      <c r="FJK193"/>
      <c r="FJL193"/>
      <c r="FJM193"/>
      <c r="FJN193"/>
      <c r="FJO193"/>
      <c r="FJP193"/>
      <c r="FJQ193"/>
      <c r="FJR193"/>
      <c r="FJS193"/>
      <c r="FJT193"/>
      <c r="FJU193"/>
      <c r="FJV193"/>
      <c r="FJW193"/>
      <c r="FJX193"/>
      <c r="FJY193"/>
      <c r="FJZ193"/>
      <c r="FKA193"/>
      <c r="FKB193"/>
      <c r="FKC193"/>
      <c r="FKD193"/>
      <c r="FKE193"/>
      <c r="FKF193"/>
      <c r="FKG193"/>
      <c r="FKH193"/>
      <c r="FKI193"/>
      <c r="FKJ193"/>
      <c r="FKK193"/>
      <c r="FKL193"/>
      <c r="FKM193"/>
      <c r="FKN193"/>
      <c r="FKO193"/>
      <c r="FKP193"/>
      <c r="FKQ193"/>
      <c r="FKR193"/>
      <c r="FKS193"/>
      <c r="FKT193"/>
      <c r="FKU193"/>
      <c r="FKV193"/>
      <c r="FKW193"/>
      <c r="FKX193"/>
      <c r="FKY193"/>
      <c r="FKZ193"/>
      <c r="FLA193"/>
      <c r="FLB193"/>
      <c r="FLC193"/>
      <c r="FLD193"/>
      <c r="FLE193"/>
      <c r="FLF193"/>
      <c r="FLG193"/>
      <c r="FLH193"/>
      <c r="FLI193"/>
      <c r="FLJ193"/>
      <c r="FLK193"/>
      <c r="FLL193"/>
      <c r="FLM193"/>
      <c r="FLN193"/>
      <c r="FLO193"/>
      <c r="FLP193"/>
      <c r="FLQ193"/>
      <c r="FLR193"/>
      <c r="FLS193"/>
      <c r="FLT193"/>
      <c r="FLU193"/>
      <c r="FLV193"/>
      <c r="FLW193"/>
      <c r="FLX193"/>
      <c r="FLY193"/>
      <c r="FLZ193"/>
      <c r="FMA193"/>
      <c r="FMB193"/>
      <c r="FMC193"/>
      <c r="FMD193"/>
      <c r="FME193"/>
      <c r="FMF193"/>
      <c r="FMG193"/>
      <c r="FMH193"/>
      <c r="FMI193"/>
      <c r="FMJ193"/>
      <c r="FMK193"/>
      <c r="FML193"/>
      <c r="FMM193"/>
      <c r="FMN193"/>
      <c r="FMO193"/>
      <c r="FMP193"/>
      <c r="FMQ193"/>
      <c r="FMR193"/>
      <c r="FMS193"/>
      <c r="FMT193"/>
      <c r="FMU193"/>
      <c r="FMV193"/>
      <c r="FMW193"/>
      <c r="FMX193"/>
      <c r="FMY193"/>
      <c r="FMZ193"/>
      <c r="FNA193"/>
      <c r="FNB193"/>
      <c r="FNC193"/>
      <c r="FND193"/>
      <c r="FNE193"/>
      <c r="FNF193"/>
      <c r="FNG193"/>
      <c r="FNH193"/>
      <c r="FNI193"/>
      <c r="FNJ193"/>
      <c r="FNK193"/>
      <c r="FNL193"/>
      <c r="FNM193"/>
      <c r="FNN193"/>
      <c r="FNO193"/>
      <c r="FNP193"/>
      <c r="FNQ193"/>
      <c r="FNR193"/>
      <c r="FNS193"/>
      <c r="FNT193"/>
      <c r="FNU193"/>
      <c r="FNV193"/>
      <c r="FNW193"/>
      <c r="FNX193"/>
      <c r="FNY193"/>
      <c r="FNZ193"/>
      <c r="FOA193"/>
      <c r="FOB193"/>
      <c r="FOC193"/>
      <c r="FOD193"/>
      <c r="FOE193"/>
      <c r="FOF193"/>
      <c r="FOG193"/>
      <c r="FOH193"/>
      <c r="FOI193"/>
      <c r="FOJ193"/>
      <c r="FOK193"/>
      <c r="FOL193"/>
      <c r="FOM193"/>
      <c r="FON193"/>
      <c r="FOO193"/>
      <c r="FOP193"/>
      <c r="FOQ193"/>
      <c r="FOR193"/>
      <c r="FOS193"/>
      <c r="FOT193"/>
      <c r="FOU193"/>
      <c r="FOV193"/>
      <c r="FOW193"/>
      <c r="FOX193"/>
      <c r="FOY193"/>
      <c r="FOZ193"/>
      <c r="FPA193"/>
      <c r="FPB193"/>
      <c r="FPC193"/>
      <c r="FPD193"/>
      <c r="FPE193"/>
      <c r="FPF193"/>
      <c r="FPG193"/>
      <c r="FPH193"/>
      <c r="FPI193"/>
      <c r="FPJ193"/>
      <c r="FPK193"/>
      <c r="FPL193"/>
      <c r="FPM193"/>
      <c r="FPN193"/>
      <c r="FPO193"/>
      <c r="FPP193"/>
      <c r="FPQ193"/>
      <c r="FPR193"/>
      <c r="FPS193"/>
      <c r="FPT193"/>
      <c r="FPU193"/>
      <c r="FPV193"/>
      <c r="FPW193"/>
      <c r="FPX193"/>
      <c r="FPY193"/>
      <c r="FPZ193"/>
      <c r="FQA193"/>
      <c r="FQB193"/>
      <c r="FQC193"/>
      <c r="FQD193"/>
      <c r="FQE193"/>
      <c r="FQF193"/>
      <c r="FQG193"/>
      <c r="FQH193"/>
      <c r="FQI193"/>
      <c r="FQJ193"/>
      <c r="FQK193"/>
      <c r="FQL193"/>
      <c r="FQM193"/>
      <c r="FQN193"/>
      <c r="FQO193"/>
      <c r="FQP193"/>
      <c r="FQQ193"/>
      <c r="FQR193"/>
      <c r="FQS193"/>
      <c r="FQT193"/>
      <c r="FQU193"/>
      <c r="FQV193"/>
      <c r="FQW193"/>
      <c r="FQX193"/>
      <c r="FQY193"/>
      <c r="FQZ193"/>
      <c r="FRA193"/>
      <c r="FRB193"/>
      <c r="FRC193"/>
      <c r="FRD193"/>
      <c r="FRE193"/>
      <c r="FRF193"/>
      <c r="FRG193"/>
      <c r="FRH193"/>
      <c r="FRI193"/>
      <c r="FRJ193"/>
      <c r="FRK193"/>
      <c r="FRL193"/>
      <c r="FRM193"/>
      <c r="FRN193"/>
      <c r="FRO193"/>
      <c r="FRP193"/>
      <c r="FRQ193"/>
      <c r="FRR193"/>
      <c r="FRS193"/>
      <c r="FRT193"/>
      <c r="FRU193"/>
      <c r="FRV193"/>
      <c r="FRW193"/>
      <c r="FRX193"/>
      <c r="FRY193"/>
      <c r="FRZ193"/>
      <c r="FSA193"/>
      <c r="FSB193"/>
      <c r="FSC193"/>
      <c r="FSD193"/>
      <c r="FSE193"/>
      <c r="FSF193"/>
      <c r="FSG193"/>
      <c r="FSH193"/>
      <c r="FSI193"/>
      <c r="FSJ193"/>
      <c r="FSK193"/>
      <c r="FSL193"/>
      <c r="FSM193"/>
      <c r="FSN193"/>
      <c r="FSO193"/>
      <c r="FSP193"/>
      <c r="FSQ193"/>
      <c r="FSR193"/>
      <c r="FSS193"/>
      <c r="FST193"/>
      <c r="FSU193"/>
      <c r="FSV193"/>
      <c r="FSW193"/>
      <c r="FSX193"/>
      <c r="FSY193"/>
      <c r="FSZ193"/>
      <c r="FTA193"/>
      <c r="FTB193"/>
      <c r="FTC193"/>
      <c r="FTD193"/>
      <c r="FTE193"/>
      <c r="FTF193"/>
      <c r="FTG193"/>
      <c r="FTH193"/>
      <c r="FTI193"/>
      <c r="FTJ193"/>
      <c r="FTK193"/>
      <c r="FTL193"/>
      <c r="FTM193"/>
      <c r="FTN193"/>
      <c r="FTO193"/>
      <c r="FTP193"/>
      <c r="FTQ193"/>
      <c r="FTR193"/>
      <c r="FTS193"/>
      <c r="FTT193"/>
      <c r="FTU193"/>
      <c r="FTV193"/>
      <c r="FTW193"/>
      <c r="FTX193"/>
      <c r="FTY193"/>
      <c r="FTZ193"/>
      <c r="FUA193"/>
      <c r="FUB193"/>
      <c r="FUC193"/>
      <c r="FUD193"/>
      <c r="FUE193"/>
      <c r="FUF193"/>
      <c r="FUG193"/>
      <c r="FUH193"/>
      <c r="FUI193"/>
      <c r="FUJ193"/>
      <c r="FUK193"/>
      <c r="FUL193"/>
      <c r="FUM193"/>
      <c r="FUN193"/>
      <c r="FUO193"/>
      <c r="FUP193"/>
      <c r="FUQ193"/>
      <c r="FUR193"/>
      <c r="FUS193"/>
      <c r="FUT193"/>
      <c r="FUU193"/>
      <c r="FUV193"/>
      <c r="FUW193"/>
      <c r="FUX193"/>
      <c r="FUY193"/>
      <c r="FUZ193"/>
      <c r="FVA193"/>
      <c r="FVB193"/>
      <c r="FVC193"/>
      <c r="FVD193"/>
      <c r="FVE193"/>
      <c r="FVF193"/>
      <c r="FVG193"/>
      <c r="FVH193"/>
      <c r="FVI193"/>
      <c r="FVJ193"/>
      <c r="FVK193"/>
      <c r="FVL193"/>
      <c r="FVM193"/>
      <c r="FVN193"/>
      <c r="FVO193"/>
      <c r="FVP193"/>
      <c r="FVQ193"/>
      <c r="FVR193"/>
      <c r="FVS193"/>
      <c r="FVT193"/>
      <c r="FVU193"/>
      <c r="FVV193"/>
      <c r="FVW193"/>
      <c r="FVX193"/>
      <c r="FVY193"/>
      <c r="FVZ193"/>
      <c r="FWA193"/>
      <c r="FWB193"/>
      <c r="FWC193"/>
      <c r="FWD193"/>
      <c r="FWE193"/>
      <c r="FWF193"/>
      <c r="FWG193"/>
      <c r="FWH193"/>
      <c r="FWI193"/>
      <c r="FWJ193"/>
      <c r="FWK193"/>
      <c r="FWL193"/>
      <c r="FWM193"/>
      <c r="FWN193"/>
      <c r="FWO193"/>
      <c r="FWP193"/>
      <c r="FWQ193"/>
      <c r="FWR193"/>
      <c r="FWS193"/>
      <c r="FWT193"/>
      <c r="FWU193"/>
      <c r="FWV193"/>
      <c r="FWW193"/>
      <c r="FWX193"/>
      <c r="FWY193"/>
      <c r="FWZ193"/>
      <c r="FXA193"/>
      <c r="FXB193"/>
      <c r="FXC193"/>
      <c r="FXD193"/>
      <c r="FXE193"/>
      <c r="FXF193"/>
      <c r="FXG193"/>
      <c r="FXH193"/>
      <c r="FXI193"/>
      <c r="FXJ193"/>
      <c r="FXK193"/>
      <c r="FXL193"/>
      <c r="FXM193"/>
      <c r="FXN193"/>
      <c r="FXO193"/>
      <c r="FXP193"/>
      <c r="FXQ193"/>
      <c r="FXR193"/>
      <c r="FXS193"/>
      <c r="FXT193"/>
      <c r="FXU193"/>
      <c r="FXV193"/>
      <c r="FXW193"/>
      <c r="FXX193"/>
      <c r="FXY193"/>
      <c r="FXZ193"/>
      <c r="FYA193"/>
      <c r="FYB193"/>
      <c r="FYC193"/>
      <c r="FYD193"/>
      <c r="FYE193"/>
      <c r="FYF193"/>
      <c r="FYG193"/>
      <c r="FYH193"/>
      <c r="FYI193"/>
      <c r="FYJ193"/>
      <c r="FYK193"/>
      <c r="FYL193"/>
      <c r="FYM193"/>
      <c r="FYN193"/>
      <c r="FYO193"/>
      <c r="FYP193"/>
      <c r="FYQ193"/>
      <c r="FYR193"/>
      <c r="FYS193"/>
      <c r="FYT193"/>
      <c r="FYU193"/>
      <c r="FYV193"/>
      <c r="FYW193"/>
      <c r="FYX193"/>
      <c r="FYY193"/>
      <c r="FYZ193"/>
      <c r="FZA193"/>
      <c r="FZB193"/>
      <c r="FZC193"/>
      <c r="FZD193"/>
      <c r="FZE193"/>
      <c r="FZF193"/>
      <c r="FZG193"/>
      <c r="FZH193"/>
      <c r="FZI193"/>
      <c r="FZJ193"/>
      <c r="FZK193"/>
      <c r="FZL193"/>
      <c r="FZM193"/>
      <c r="FZN193"/>
      <c r="FZO193"/>
      <c r="FZP193"/>
      <c r="FZQ193"/>
      <c r="FZR193"/>
      <c r="FZS193"/>
      <c r="FZT193"/>
      <c r="FZU193"/>
      <c r="FZV193"/>
      <c r="FZW193"/>
      <c r="FZX193"/>
      <c r="FZY193"/>
      <c r="FZZ193"/>
      <c r="GAA193"/>
      <c r="GAB193"/>
      <c r="GAC193"/>
      <c r="GAD193"/>
      <c r="GAE193"/>
      <c r="GAF193"/>
      <c r="GAG193"/>
      <c r="GAH193"/>
      <c r="GAI193"/>
      <c r="GAJ193"/>
      <c r="GAK193"/>
      <c r="GAL193"/>
      <c r="GAM193"/>
      <c r="GAN193"/>
      <c r="GAO193"/>
      <c r="GAP193"/>
      <c r="GAQ193"/>
      <c r="GAR193"/>
      <c r="GAS193"/>
      <c r="GAT193"/>
      <c r="GAU193"/>
      <c r="GAV193"/>
      <c r="GAW193"/>
      <c r="GAX193"/>
      <c r="GAY193"/>
      <c r="GAZ193"/>
      <c r="GBA193"/>
      <c r="GBB193"/>
      <c r="GBC193"/>
      <c r="GBD193"/>
      <c r="GBE193"/>
      <c r="GBF193"/>
      <c r="GBG193"/>
      <c r="GBH193"/>
      <c r="GBI193"/>
      <c r="GBJ193"/>
      <c r="GBK193"/>
      <c r="GBL193"/>
      <c r="GBM193"/>
      <c r="GBN193"/>
      <c r="GBO193"/>
      <c r="GBP193"/>
      <c r="GBQ193"/>
      <c r="GBR193"/>
      <c r="GBS193"/>
      <c r="GBT193"/>
      <c r="GBU193"/>
      <c r="GBV193"/>
      <c r="GBW193"/>
      <c r="GBX193"/>
      <c r="GBY193"/>
      <c r="GBZ193"/>
      <c r="GCA193"/>
      <c r="GCB193"/>
      <c r="GCC193"/>
      <c r="GCD193"/>
      <c r="GCE193"/>
      <c r="GCF193"/>
      <c r="GCG193"/>
      <c r="GCH193"/>
      <c r="GCI193"/>
      <c r="GCJ193"/>
      <c r="GCK193"/>
      <c r="GCL193"/>
      <c r="GCM193"/>
      <c r="GCN193"/>
      <c r="GCO193"/>
      <c r="GCP193"/>
      <c r="GCQ193"/>
      <c r="GCR193"/>
      <c r="GCS193"/>
      <c r="GCT193"/>
      <c r="GCU193"/>
      <c r="GCV193"/>
      <c r="GCW193"/>
      <c r="GCX193"/>
      <c r="GCY193"/>
      <c r="GCZ193"/>
      <c r="GDA193"/>
      <c r="GDB193"/>
      <c r="GDC193"/>
      <c r="GDD193"/>
      <c r="GDE193"/>
      <c r="GDF193"/>
      <c r="GDG193"/>
      <c r="GDH193"/>
      <c r="GDI193"/>
      <c r="GDJ193"/>
      <c r="GDK193"/>
      <c r="GDL193"/>
      <c r="GDM193"/>
      <c r="GDN193"/>
      <c r="GDO193"/>
      <c r="GDP193"/>
      <c r="GDQ193"/>
      <c r="GDR193"/>
      <c r="GDS193"/>
      <c r="GDT193"/>
      <c r="GDU193"/>
      <c r="GDV193"/>
      <c r="GDW193"/>
      <c r="GDX193"/>
      <c r="GDY193"/>
      <c r="GDZ193"/>
      <c r="GEA193"/>
      <c r="GEB193"/>
      <c r="GEC193"/>
      <c r="GED193"/>
      <c r="GEE193"/>
      <c r="GEF193"/>
      <c r="GEG193"/>
      <c r="GEH193"/>
      <c r="GEI193"/>
      <c r="GEJ193"/>
      <c r="GEK193"/>
      <c r="GEL193"/>
      <c r="GEM193"/>
      <c r="GEN193"/>
      <c r="GEO193"/>
      <c r="GEP193"/>
      <c r="GEQ193"/>
      <c r="GER193"/>
      <c r="GES193"/>
      <c r="GET193"/>
      <c r="GEU193"/>
      <c r="GEV193"/>
      <c r="GEW193"/>
      <c r="GEX193"/>
      <c r="GEY193"/>
      <c r="GEZ193"/>
      <c r="GFA193"/>
      <c r="GFB193"/>
      <c r="GFC193"/>
      <c r="GFD193"/>
      <c r="GFE193"/>
      <c r="GFF193"/>
      <c r="GFG193"/>
      <c r="GFH193"/>
      <c r="GFI193"/>
      <c r="GFJ193"/>
      <c r="GFK193"/>
      <c r="GFL193"/>
      <c r="GFM193"/>
      <c r="GFN193"/>
      <c r="GFO193"/>
      <c r="GFP193"/>
      <c r="GFQ193"/>
      <c r="GFR193"/>
      <c r="GFS193"/>
      <c r="GFT193"/>
      <c r="GFU193"/>
      <c r="GFV193"/>
      <c r="GFW193"/>
      <c r="GFX193"/>
      <c r="GFY193"/>
      <c r="GFZ193"/>
      <c r="GGA193"/>
      <c r="GGB193"/>
      <c r="GGC193"/>
      <c r="GGD193"/>
      <c r="GGE193"/>
      <c r="GGF193"/>
      <c r="GGG193"/>
      <c r="GGH193"/>
      <c r="GGI193"/>
      <c r="GGJ193"/>
      <c r="GGK193"/>
      <c r="GGL193"/>
      <c r="GGM193"/>
      <c r="GGN193"/>
      <c r="GGO193"/>
      <c r="GGP193"/>
      <c r="GGQ193"/>
      <c r="GGR193"/>
      <c r="GGS193"/>
      <c r="GGT193"/>
      <c r="GGU193"/>
      <c r="GGV193"/>
      <c r="GGW193"/>
      <c r="GGX193"/>
      <c r="GGY193"/>
      <c r="GGZ193"/>
      <c r="GHA193"/>
      <c r="GHB193"/>
      <c r="GHC193"/>
      <c r="GHD193"/>
      <c r="GHE193"/>
      <c r="GHF193"/>
      <c r="GHG193"/>
      <c r="GHH193"/>
      <c r="GHI193"/>
      <c r="GHJ193"/>
      <c r="GHK193"/>
      <c r="GHL193"/>
      <c r="GHM193"/>
      <c r="GHN193"/>
      <c r="GHO193"/>
      <c r="GHP193"/>
      <c r="GHQ193"/>
      <c r="GHR193"/>
      <c r="GHS193"/>
      <c r="GHT193"/>
      <c r="GHU193"/>
      <c r="GHV193"/>
      <c r="GHW193"/>
      <c r="GHX193"/>
      <c r="GHY193"/>
      <c r="GHZ193"/>
      <c r="GIA193"/>
      <c r="GIB193"/>
      <c r="GIC193"/>
      <c r="GID193"/>
      <c r="GIE193"/>
      <c r="GIF193"/>
      <c r="GIG193"/>
      <c r="GIH193"/>
      <c r="GII193"/>
      <c r="GIJ193"/>
      <c r="GIK193"/>
      <c r="GIL193"/>
      <c r="GIM193"/>
      <c r="GIN193"/>
      <c r="GIO193"/>
      <c r="GIP193"/>
      <c r="GIQ193"/>
      <c r="GIR193"/>
      <c r="GIS193"/>
      <c r="GIT193"/>
      <c r="GIU193"/>
      <c r="GIV193"/>
      <c r="GIW193"/>
      <c r="GIX193"/>
      <c r="GIY193"/>
      <c r="GIZ193"/>
      <c r="GJA193"/>
      <c r="GJB193"/>
      <c r="GJC193"/>
      <c r="GJD193"/>
      <c r="GJE193"/>
      <c r="GJF193"/>
      <c r="GJG193"/>
      <c r="GJH193"/>
      <c r="GJI193"/>
      <c r="GJJ193"/>
      <c r="GJK193"/>
      <c r="GJL193"/>
      <c r="GJM193"/>
      <c r="GJN193"/>
      <c r="GJO193"/>
      <c r="GJP193"/>
      <c r="GJQ193"/>
      <c r="GJR193"/>
      <c r="GJS193"/>
      <c r="GJT193"/>
      <c r="GJU193"/>
      <c r="GJV193"/>
      <c r="GJW193"/>
      <c r="GJX193"/>
      <c r="GJY193"/>
      <c r="GJZ193"/>
      <c r="GKA193"/>
      <c r="GKB193"/>
      <c r="GKC193"/>
      <c r="GKD193"/>
      <c r="GKE193"/>
      <c r="GKF193"/>
      <c r="GKG193"/>
      <c r="GKH193"/>
      <c r="GKI193"/>
      <c r="GKJ193"/>
      <c r="GKK193"/>
      <c r="GKL193"/>
      <c r="GKM193"/>
      <c r="GKN193"/>
      <c r="GKO193"/>
      <c r="GKP193"/>
      <c r="GKQ193"/>
      <c r="GKR193"/>
      <c r="GKS193"/>
      <c r="GKT193"/>
      <c r="GKU193"/>
      <c r="GKV193"/>
      <c r="GKW193"/>
      <c r="GKX193"/>
      <c r="GKY193"/>
      <c r="GKZ193"/>
      <c r="GLA193"/>
      <c r="GLB193"/>
      <c r="GLC193"/>
      <c r="GLD193"/>
      <c r="GLE193"/>
      <c r="GLF193"/>
      <c r="GLG193"/>
      <c r="GLH193"/>
      <c r="GLI193"/>
      <c r="GLJ193"/>
      <c r="GLK193"/>
      <c r="GLL193"/>
      <c r="GLM193"/>
      <c r="GLN193"/>
      <c r="GLO193"/>
      <c r="GLP193"/>
      <c r="GLQ193"/>
      <c r="GLR193"/>
      <c r="GLS193"/>
      <c r="GLT193"/>
      <c r="GLU193"/>
      <c r="GLV193"/>
      <c r="GLW193"/>
      <c r="GLX193"/>
      <c r="GLY193"/>
      <c r="GLZ193"/>
      <c r="GMA193"/>
      <c r="GMB193"/>
      <c r="GMC193"/>
      <c r="GMD193"/>
      <c r="GME193"/>
      <c r="GMF193"/>
      <c r="GMG193"/>
      <c r="GMH193"/>
      <c r="GMI193"/>
      <c r="GMJ193"/>
      <c r="GMK193"/>
      <c r="GML193"/>
      <c r="GMM193"/>
      <c r="GMN193"/>
      <c r="GMO193"/>
      <c r="GMP193"/>
      <c r="GMQ193"/>
      <c r="GMR193"/>
      <c r="GMS193"/>
      <c r="GMT193"/>
      <c r="GMU193"/>
      <c r="GMV193"/>
      <c r="GMW193"/>
      <c r="GMX193"/>
      <c r="GMY193"/>
      <c r="GMZ193"/>
      <c r="GNA193"/>
      <c r="GNB193"/>
      <c r="GNC193"/>
      <c r="GND193"/>
      <c r="GNE193"/>
      <c r="GNF193"/>
      <c r="GNG193"/>
      <c r="GNH193"/>
      <c r="GNI193"/>
      <c r="GNJ193"/>
      <c r="GNK193"/>
      <c r="GNL193"/>
      <c r="GNM193"/>
      <c r="GNN193"/>
      <c r="GNO193"/>
      <c r="GNP193"/>
      <c r="GNQ193"/>
      <c r="GNR193"/>
      <c r="GNS193"/>
      <c r="GNT193"/>
      <c r="GNU193"/>
      <c r="GNV193"/>
      <c r="GNW193"/>
      <c r="GNX193"/>
      <c r="GNY193"/>
      <c r="GNZ193"/>
      <c r="GOA193"/>
      <c r="GOB193"/>
      <c r="GOC193"/>
      <c r="GOD193"/>
      <c r="GOE193"/>
      <c r="GOF193"/>
      <c r="GOG193"/>
      <c r="GOH193"/>
      <c r="GOI193"/>
      <c r="GOJ193"/>
      <c r="GOK193"/>
      <c r="GOL193"/>
      <c r="GOM193"/>
      <c r="GON193"/>
      <c r="GOO193"/>
      <c r="GOP193"/>
      <c r="GOQ193"/>
      <c r="GOR193"/>
      <c r="GOS193"/>
      <c r="GOT193"/>
      <c r="GOU193"/>
      <c r="GOV193"/>
      <c r="GOW193"/>
      <c r="GOX193"/>
      <c r="GOY193"/>
      <c r="GOZ193"/>
      <c r="GPA193"/>
      <c r="GPB193"/>
      <c r="GPC193"/>
      <c r="GPD193"/>
      <c r="GPE193"/>
      <c r="GPF193"/>
      <c r="GPG193"/>
      <c r="GPH193"/>
      <c r="GPI193"/>
      <c r="GPJ193"/>
      <c r="GPK193"/>
      <c r="GPL193"/>
      <c r="GPM193"/>
      <c r="GPN193"/>
      <c r="GPO193"/>
      <c r="GPP193"/>
      <c r="GPQ193"/>
      <c r="GPR193"/>
      <c r="GPS193"/>
      <c r="GPT193"/>
      <c r="GPU193"/>
      <c r="GPV193"/>
      <c r="GPW193"/>
      <c r="GPX193"/>
      <c r="GPY193"/>
      <c r="GPZ193"/>
      <c r="GQA193"/>
      <c r="GQB193"/>
      <c r="GQC193"/>
      <c r="GQD193"/>
      <c r="GQE193"/>
      <c r="GQF193"/>
      <c r="GQG193"/>
      <c r="GQH193"/>
      <c r="GQI193"/>
      <c r="GQJ193"/>
      <c r="GQK193"/>
      <c r="GQL193"/>
      <c r="GQM193"/>
      <c r="GQN193"/>
      <c r="GQO193"/>
      <c r="GQP193"/>
      <c r="GQQ193"/>
      <c r="GQR193"/>
      <c r="GQS193"/>
      <c r="GQT193"/>
      <c r="GQU193"/>
      <c r="GQV193"/>
      <c r="GQW193"/>
      <c r="GQX193"/>
      <c r="GQY193"/>
      <c r="GQZ193"/>
      <c r="GRA193"/>
      <c r="GRB193"/>
      <c r="GRC193"/>
      <c r="GRD193"/>
      <c r="GRE193"/>
      <c r="GRF193"/>
      <c r="GRG193"/>
      <c r="GRH193"/>
      <c r="GRI193"/>
      <c r="GRJ193"/>
      <c r="GRK193"/>
      <c r="GRL193"/>
      <c r="GRM193"/>
      <c r="GRN193"/>
      <c r="GRO193"/>
      <c r="GRP193"/>
      <c r="GRQ193"/>
      <c r="GRR193"/>
      <c r="GRS193"/>
      <c r="GRT193"/>
      <c r="GRU193"/>
      <c r="GRV193"/>
      <c r="GRW193"/>
      <c r="GRX193"/>
      <c r="GRY193"/>
      <c r="GRZ193"/>
      <c r="GSA193"/>
      <c r="GSB193"/>
      <c r="GSC193"/>
      <c r="GSD193"/>
      <c r="GSE193"/>
      <c r="GSF193"/>
      <c r="GSG193"/>
      <c r="GSH193"/>
      <c r="GSI193"/>
      <c r="GSJ193"/>
      <c r="GSK193"/>
      <c r="GSL193"/>
      <c r="GSM193"/>
      <c r="GSN193"/>
      <c r="GSO193"/>
      <c r="GSP193"/>
      <c r="GSQ193"/>
      <c r="GSR193"/>
      <c r="GSS193"/>
      <c r="GST193"/>
      <c r="GSU193"/>
      <c r="GSV193"/>
      <c r="GSW193"/>
      <c r="GSX193"/>
      <c r="GSY193"/>
      <c r="GSZ193"/>
      <c r="GTA193"/>
      <c r="GTB193"/>
      <c r="GTC193"/>
      <c r="GTD193"/>
      <c r="GTE193"/>
      <c r="GTF193"/>
      <c r="GTG193"/>
      <c r="GTH193"/>
      <c r="GTI193"/>
      <c r="GTJ193"/>
      <c r="GTK193"/>
      <c r="GTL193"/>
      <c r="GTM193"/>
      <c r="GTN193"/>
      <c r="GTO193"/>
      <c r="GTP193"/>
      <c r="GTQ193"/>
      <c r="GTR193"/>
      <c r="GTS193"/>
      <c r="GTT193"/>
      <c r="GTU193"/>
      <c r="GTV193"/>
      <c r="GTW193"/>
      <c r="GTX193"/>
      <c r="GTY193"/>
      <c r="GTZ193"/>
      <c r="GUA193"/>
      <c r="GUB193"/>
      <c r="GUC193"/>
      <c r="GUD193"/>
      <c r="GUE193"/>
      <c r="GUF193"/>
      <c r="GUG193"/>
      <c r="GUH193"/>
      <c r="GUI193"/>
      <c r="GUJ193"/>
      <c r="GUK193"/>
      <c r="GUL193"/>
      <c r="GUM193"/>
      <c r="GUN193"/>
      <c r="GUO193"/>
      <c r="GUP193"/>
      <c r="GUQ193"/>
      <c r="GUR193"/>
      <c r="GUS193"/>
      <c r="GUT193"/>
      <c r="GUU193"/>
      <c r="GUV193"/>
      <c r="GUW193"/>
      <c r="GUX193"/>
      <c r="GUY193"/>
      <c r="GUZ193"/>
      <c r="GVA193"/>
      <c r="GVB193"/>
      <c r="GVC193"/>
      <c r="GVD193"/>
      <c r="GVE193"/>
      <c r="GVF193"/>
      <c r="GVG193"/>
      <c r="GVH193"/>
      <c r="GVI193"/>
      <c r="GVJ193"/>
      <c r="GVK193"/>
      <c r="GVL193"/>
      <c r="GVM193"/>
      <c r="GVN193"/>
      <c r="GVO193"/>
      <c r="GVP193"/>
      <c r="GVQ193"/>
      <c r="GVR193"/>
      <c r="GVS193"/>
      <c r="GVT193"/>
      <c r="GVU193"/>
      <c r="GVV193"/>
      <c r="GVW193"/>
      <c r="GVX193"/>
      <c r="GVY193"/>
      <c r="GVZ193"/>
      <c r="GWA193"/>
      <c r="GWB193"/>
      <c r="GWC193"/>
      <c r="GWD193"/>
      <c r="GWE193"/>
      <c r="GWF193"/>
      <c r="GWG193"/>
      <c r="GWH193"/>
      <c r="GWI193"/>
      <c r="GWJ193"/>
      <c r="GWK193"/>
      <c r="GWL193"/>
      <c r="GWM193"/>
      <c r="GWN193"/>
      <c r="GWO193"/>
      <c r="GWP193"/>
      <c r="GWQ193"/>
      <c r="GWR193"/>
      <c r="GWS193"/>
      <c r="GWT193"/>
      <c r="GWU193"/>
      <c r="GWV193"/>
      <c r="GWW193"/>
      <c r="GWX193"/>
      <c r="GWY193"/>
      <c r="GWZ193"/>
      <c r="GXA193"/>
      <c r="GXB193"/>
      <c r="GXC193"/>
      <c r="GXD193"/>
      <c r="GXE193"/>
      <c r="GXF193"/>
      <c r="GXG193"/>
      <c r="GXH193"/>
      <c r="GXI193"/>
      <c r="GXJ193"/>
      <c r="GXK193"/>
      <c r="GXL193"/>
      <c r="GXM193"/>
      <c r="GXN193"/>
      <c r="GXO193"/>
      <c r="GXP193"/>
      <c r="GXQ193"/>
      <c r="GXR193"/>
      <c r="GXS193"/>
      <c r="GXT193"/>
      <c r="GXU193"/>
      <c r="GXV193"/>
      <c r="GXW193"/>
      <c r="GXX193"/>
      <c r="GXY193"/>
      <c r="GXZ193"/>
      <c r="GYA193"/>
      <c r="GYB193"/>
      <c r="GYC193"/>
      <c r="GYD193"/>
      <c r="GYE193"/>
      <c r="GYF193"/>
      <c r="GYG193"/>
      <c r="GYH193"/>
      <c r="GYI193"/>
      <c r="GYJ193"/>
      <c r="GYK193"/>
      <c r="GYL193"/>
      <c r="GYM193"/>
      <c r="GYN193"/>
      <c r="GYO193"/>
      <c r="GYP193"/>
      <c r="GYQ193"/>
      <c r="GYR193"/>
      <c r="GYS193"/>
      <c r="GYT193"/>
      <c r="GYU193"/>
      <c r="GYV193"/>
      <c r="GYW193"/>
      <c r="GYX193"/>
      <c r="GYY193"/>
      <c r="GYZ193"/>
      <c r="GZA193"/>
      <c r="GZB193"/>
      <c r="GZC193"/>
      <c r="GZD193"/>
      <c r="GZE193"/>
      <c r="GZF193"/>
      <c r="GZG193"/>
      <c r="GZH193"/>
      <c r="GZI193"/>
      <c r="GZJ193"/>
      <c r="GZK193"/>
      <c r="GZL193"/>
      <c r="GZM193"/>
      <c r="GZN193"/>
      <c r="GZO193"/>
      <c r="GZP193"/>
      <c r="GZQ193"/>
      <c r="GZR193"/>
      <c r="GZS193"/>
      <c r="GZT193"/>
      <c r="GZU193"/>
      <c r="GZV193"/>
      <c r="GZW193"/>
      <c r="GZX193"/>
      <c r="GZY193"/>
      <c r="GZZ193"/>
      <c r="HAA193"/>
      <c r="HAB193"/>
      <c r="HAC193"/>
      <c r="HAD193"/>
      <c r="HAE193"/>
      <c r="HAF193"/>
      <c r="HAG193"/>
      <c r="HAH193"/>
      <c r="HAI193"/>
      <c r="HAJ193"/>
      <c r="HAK193"/>
      <c r="HAL193"/>
      <c r="HAM193"/>
      <c r="HAN193"/>
      <c r="HAO193"/>
      <c r="HAP193"/>
      <c r="HAQ193"/>
      <c r="HAR193"/>
      <c r="HAS193"/>
      <c r="HAT193"/>
      <c r="HAU193"/>
      <c r="HAV193"/>
      <c r="HAW193"/>
      <c r="HAX193"/>
      <c r="HAY193"/>
      <c r="HAZ193"/>
      <c r="HBA193"/>
      <c r="HBB193"/>
      <c r="HBC193"/>
      <c r="HBD193"/>
      <c r="HBE193"/>
      <c r="HBF193"/>
      <c r="HBG193"/>
      <c r="HBH193"/>
      <c r="HBI193"/>
      <c r="HBJ193"/>
      <c r="HBK193"/>
      <c r="HBL193"/>
      <c r="HBM193"/>
      <c r="HBN193"/>
      <c r="HBO193"/>
      <c r="HBP193"/>
      <c r="HBQ193"/>
      <c r="HBR193"/>
      <c r="HBS193"/>
      <c r="HBT193"/>
      <c r="HBU193"/>
      <c r="HBV193"/>
      <c r="HBW193"/>
      <c r="HBX193"/>
      <c r="HBY193"/>
      <c r="HBZ193"/>
      <c r="HCA193"/>
      <c r="HCB193"/>
      <c r="HCC193"/>
      <c r="HCD193"/>
      <c r="HCE193"/>
      <c r="HCF193"/>
      <c r="HCG193"/>
      <c r="HCH193"/>
      <c r="HCI193"/>
      <c r="HCJ193"/>
      <c r="HCK193"/>
      <c r="HCL193"/>
      <c r="HCM193"/>
      <c r="HCN193"/>
      <c r="HCO193"/>
      <c r="HCP193"/>
      <c r="HCQ193"/>
      <c r="HCR193"/>
      <c r="HCS193"/>
      <c r="HCT193"/>
      <c r="HCU193"/>
      <c r="HCV193"/>
      <c r="HCW193"/>
      <c r="HCX193"/>
      <c r="HCY193"/>
      <c r="HCZ193"/>
      <c r="HDA193"/>
      <c r="HDB193"/>
      <c r="HDC193"/>
      <c r="HDD193"/>
      <c r="HDE193"/>
      <c r="HDF193"/>
      <c r="HDG193"/>
      <c r="HDH193"/>
      <c r="HDI193"/>
      <c r="HDJ193"/>
      <c r="HDK193"/>
      <c r="HDL193"/>
      <c r="HDM193"/>
      <c r="HDN193"/>
      <c r="HDO193"/>
      <c r="HDP193"/>
      <c r="HDQ193"/>
      <c r="HDR193"/>
      <c r="HDS193"/>
      <c r="HDT193"/>
      <c r="HDU193"/>
      <c r="HDV193"/>
      <c r="HDW193"/>
      <c r="HDX193"/>
      <c r="HDY193"/>
      <c r="HDZ193"/>
      <c r="HEA193"/>
      <c r="HEB193"/>
      <c r="HEC193"/>
      <c r="HED193"/>
      <c r="HEE193"/>
      <c r="HEF193"/>
      <c r="HEG193"/>
      <c r="HEH193"/>
      <c r="HEI193"/>
      <c r="HEJ193"/>
      <c r="HEK193"/>
      <c r="HEL193"/>
      <c r="HEM193"/>
      <c r="HEN193"/>
      <c r="HEO193"/>
      <c r="HEP193"/>
      <c r="HEQ193"/>
      <c r="HER193"/>
      <c r="HES193"/>
      <c r="HET193"/>
      <c r="HEU193"/>
      <c r="HEV193"/>
      <c r="HEW193"/>
      <c r="HEX193"/>
      <c r="HEY193"/>
      <c r="HEZ193"/>
      <c r="HFA193"/>
      <c r="HFB193"/>
      <c r="HFC193"/>
      <c r="HFD193"/>
      <c r="HFE193"/>
      <c r="HFF193"/>
      <c r="HFG193"/>
      <c r="HFH193"/>
      <c r="HFI193"/>
      <c r="HFJ193"/>
      <c r="HFK193"/>
      <c r="HFL193"/>
      <c r="HFM193"/>
      <c r="HFN193"/>
      <c r="HFO193"/>
      <c r="HFP193"/>
      <c r="HFQ193"/>
      <c r="HFR193"/>
      <c r="HFS193"/>
      <c r="HFT193"/>
      <c r="HFU193"/>
      <c r="HFV193"/>
      <c r="HFW193"/>
      <c r="HFX193"/>
      <c r="HFY193"/>
      <c r="HFZ193"/>
      <c r="HGA193"/>
      <c r="HGB193"/>
      <c r="HGC193"/>
      <c r="HGD193"/>
      <c r="HGE193"/>
      <c r="HGF193"/>
      <c r="HGG193"/>
      <c r="HGH193"/>
      <c r="HGI193"/>
      <c r="HGJ193"/>
      <c r="HGK193"/>
      <c r="HGL193"/>
      <c r="HGM193"/>
      <c r="HGN193"/>
      <c r="HGO193"/>
      <c r="HGP193"/>
      <c r="HGQ193"/>
      <c r="HGR193"/>
      <c r="HGS193"/>
      <c r="HGT193"/>
      <c r="HGU193"/>
      <c r="HGV193"/>
      <c r="HGW193"/>
      <c r="HGX193"/>
      <c r="HGY193"/>
      <c r="HGZ193"/>
      <c r="HHA193"/>
      <c r="HHB193"/>
      <c r="HHC193"/>
      <c r="HHD193"/>
      <c r="HHE193"/>
      <c r="HHF193"/>
      <c r="HHG193"/>
      <c r="HHH193"/>
      <c r="HHI193"/>
      <c r="HHJ193"/>
      <c r="HHK193"/>
      <c r="HHL193"/>
      <c r="HHM193"/>
      <c r="HHN193"/>
      <c r="HHO193"/>
      <c r="HHP193"/>
      <c r="HHQ193"/>
      <c r="HHR193"/>
      <c r="HHS193"/>
      <c r="HHT193"/>
      <c r="HHU193"/>
      <c r="HHV193"/>
      <c r="HHW193"/>
      <c r="HHX193"/>
      <c r="HHY193"/>
      <c r="HHZ193"/>
      <c r="HIA193"/>
      <c r="HIB193"/>
      <c r="HIC193"/>
      <c r="HID193"/>
      <c r="HIE193"/>
      <c r="HIF193"/>
      <c r="HIG193"/>
      <c r="HIH193"/>
      <c r="HII193"/>
      <c r="HIJ193"/>
      <c r="HIK193"/>
      <c r="HIL193"/>
      <c r="HIM193"/>
      <c r="HIN193"/>
      <c r="HIO193"/>
      <c r="HIP193"/>
      <c r="HIQ193"/>
      <c r="HIR193"/>
      <c r="HIS193"/>
      <c r="HIT193"/>
      <c r="HIU193"/>
      <c r="HIV193"/>
      <c r="HIW193"/>
      <c r="HIX193"/>
      <c r="HIY193"/>
      <c r="HIZ193"/>
      <c r="HJA193"/>
      <c r="HJB193"/>
      <c r="HJC193"/>
      <c r="HJD193"/>
      <c r="HJE193"/>
      <c r="HJF193"/>
      <c r="HJG193"/>
      <c r="HJH193"/>
      <c r="HJI193"/>
      <c r="HJJ193"/>
      <c r="HJK193"/>
      <c r="HJL193"/>
      <c r="HJM193"/>
      <c r="HJN193"/>
      <c r="HJO193"/>
      <c r="HJP193"/>
      <c r="HJQ193"/>
      <c r="HJR193"/>
      <c r="HJS193"/>
      <c r="HJT193"/>
      <c r="HJU193"/>
      <c r="HJV193"/>
      <c r="HJW193"/>
      <c r="HJX193"/>
      <c r="HJY193"/>
      <c r="HJZ193"/>
      <c r="HKA193"/>
      <c r="HKB193"/>
      <c r="HKC193"/>
      <c r="HKD193"/>
      <c r="HKE193"/>
      <c r="HKF193"/>
      <c r="HKG193"/>
      <c r="HKH193"/>
      <c r="HKI193"/>
      <c r="HKJ193"/>
      <c r="HKK193"/>
      <c r="HKL193"/>
      <c r="HKM193"/>
      <c r="HKN193"/>
      <c r="HKO193"/>
      <c r="HKP193"/>
      <c r="HKQ193"/>
      <c r="HKR193"/>
      <c r="HKS193"/>
      <c r="HKT193"/>
      <c r="HKU193"/>
      <c r="HKV193"/>
      <c r="HKW193"/>
      <c r="HKX193"/>
      <c r="HKY193"/>
      <c r="HKZ193"/>
      <c r="HLA193"/>
      <c r="HLB193"/>
      <c r="HLC193"/>
      <c r="HLD193"/>
      <c r="HLE193"/>
      <c r="HLF193"/>
      <c r="HLG193"/>
      <c r="HLH193"/>
      <c r="HLI193"/>
      <c r="HLJ193"/>
      <c r="HLK193"/>
      <c r="HLL193"/>
      <c r="HLM193"/>
      <c r="HLN193"/>
      <c r="HLO193"/>
      <c r="HLP193"/>
      <c r="HLQ193"/>
      <c r="HLR193"/>
      <c r="HLS193"/>
      <c r="HLT193"/>
      <c r="HLU193"/>
      <c r="HLV193"/>
      <c r="HLW193"/>
      <c r="HLX193"/>
      <c r="HLY193"/>
      <c r="HLZ193"/>
      <c r="HMA193"/>
      <c r="HMB193"/>
      <c r="HMC193"/>
      <c r="HMD193"/>
      <c r="HME193"/>
      <c r="HMF193"/>
      <c r="HMG193"/>
      <c r="HMH193"/>
      <c r="HMI193"/>
      <c r="HMJ193"/>
      <c r="HMK193"/>
      <c r="HML193"/>
      <c r="HMM193"/>
      <c r="HMN193"/>
      <c r="HMO193"/>
      <c r="HMP193"/>
      <c r="HMQ193"/>
      <c r="HMR193"/>
      <c r="HMS193"/>
      <c r="HMT193"/>
      <c r="HMU193"/>
      <c r="HMV193"/>
      <c r="HMW193"/>
      <c r="HMX193"/>
      <c r="HMY193"/>
      <c r="HMZ193"/>
      <c r="HNA193"/>
      <c r="HNB193"/>
      <c r="HNC193"/>
      <c r="HND193"/>
      <c r="HNE193"/>
      <c r="HNF193"/>
      <c r="HNG193"/>
      <c r="HNH193"/>
      <c r="HNI193"/>
      <c r="HNJ193"/>
      <c r="HNK193"/>
      <c r="HNL193"/>
      <c r="HNM193"/>
      <c r="HNN193"/>
      <c r="HNO193"/>
      <c r="HNP193"/>
      <c r="HNQ193"/>
      <c r="HNR193"/>
      <c r="HNS193"/>
      <c r="HNT193"/>
      <c r="HNU193"/>
      <c r="HNV193"/>
      <c r="HNW193"/>
      <c r="HNX193"/>
      <c r="HNY193"/>
      <c r="HNZ193"/>
      <c r="HOA193"/>
      <c r="HOB193"/>
      <c r="HOC193"/>
      <c r="HOD193"/>
      <c r="HOE193"/>
      <c r="HOF193"/>
      <c r="HOG193"/>
      <c r="HOH193"/>
      <c r="HOI193"/>
      <c r="HOJ193"/>
      <c r="HOK193"/>
      <c r="HOL193"/>
      <c r="HOM193"/>
      <c r="HON193"/>
      <c r="HOO193"/>
      <c r="HOP193"/>
      <c r="HOQ193"/>
      <c r="HOR193"/>
      <c r="HOS193"/>
      <c r="HOT193"/>
      <c r="HOU193"/>
      <c r="HOV193"/>
      <c r="HOW193"/>
      <c r="HOX193"/>
      <c r="HOY193"/>
      <c r="HOZ193"/>
      <c r="HPA193"/>
      <c r="HPB193"/>
      <c r="HPC193"/>
      <c r="HPD193"/>
      <c r="HPE193"/>
      <c r="HPF193"/>
      <c r="HPG193"/>
      <c r="HPH193"/>
      <c r="HPI193"/>
      <c r="HPJ193"/>
      <c r="HPK193"/>
      <c r="HPL193"/>
      <c r="HPM193"/>
      <c r="HPN193"/>
      <c r="HPO193"/>
      <c r="HPP193"/>
      <c r="HPQ193"/>
      <c r="HPR193"/>
      <c r="HPS193"/>
      <c r="HPT193"/>
      <c r="HPU193"/>
      <c r="HPV193"/>
      <c r="HPW193"/>
      <c r="HPX193"/>
      <c r="HPY193"/>
      <c r="HPZ193"/>
      <c r="HQA193"/>
      <c r="HQB193"/>
      <c r="HQC193"/>
      <c r="HQD193"/>
      <c r="HQE193"/>
      <c r="HQF193"/>
      <c r="HQG193"/>
      <c r="HQH193"/>
      <c r="HQI193"/>
      <c r="HQJ193"/>
      <c r="HQK193"/>
      <c r="HQL193"/>
      <c r="HQM193"/>
      <c r="HQN193"/>
      <c r="HQO193"/>
      <c r="HQP193"/>
      <c r="HQQ193"/>
      <c r="HQR193"/>
      <c r="HQS193"/>
      <c r="HQT193"/>
      <c r="HQU193"/>
      <c r="HQV193"/>
      <c r="HQW193"/>
      <c r="HQX193"/>
      <c r="HQY193"/>
      <c r="HQZ193"/>
      <c r="HRA193"/>
      <c r="HRB193"/>
      <c r="HRC193"/>
      <c r="HRD193"/>
      <c r="HRE193"/>
      <c r="HRF193"/>
      <c r="HRG193"/>
      <c r="HRH193"/>
      <c r="HRI193"/>
      <c r="HRJ193"/>
      <c r="HRK193"/>
      <c r="HRL193"/>
      <c r="HRM193"/>
      <c r="HRN193"/>
      <c r="HRO193"/>
      <c r="HRP193"/>
      <c r="HRQ193"/>
      <c r="HRR193"/>
      <c r="HRS193"/>
      <c r="HRT193"/>
      <c r="HRU193"/>
      <c r="HRV193"/>
      <c r="HRW193"/>
      <c r="HRX193"/>
      <c r="HRY193"/>
      <c r="HRZ193"/>
      <c r="HSA193"/>
      <c r="HSB193"/>
      <c r="HSC193"/>
      <c r="HSD193"/>
      <c r="HSE193"/>
      <c r="HSF193"/>
      <c r="HSG193"/>
      <c r="HSH193"/>
      <c r="HSI193"/>
      <c r="HSJ193"/>
      <c r="HSK193"/>
      <c r="HSL193"/>
      <c r="HSM193"/>
      <c r="HSN193"/>
      <c r="HSO193"/>
      <c r="HSP193"/>
      <c r="HSQ193"/>
      <c r="HSR193"/>
      <c r="HSS193"/>
      <c r="HST193"/>
      <c r="HSU193"/>
      <c r="HSV193"/>
      <c r="HSW193"/>
      <c r="HSX193"/>
      <c r="HSY193"/>
      <c r="HSZ193"/>
      <c r="HTA193"/>
      <c r="HTB193"/>
      <c r="HTC193"/>
      <c r="HTD193"/>
      <c r="HTE193"/>
      <c r="HTF193"/>
      <c r="HTG193"/>
      <c r="HTH193"/>
      <c r="HTI193"/>
      <c r="HTJ193"/>
      <c r="HTK193"/>
      <c r="HTL193"/>
      <c r="HTM193"/>
      <c r="HTN193"/>
      <c r="HTO193"/>
      <c r="HTP193"/>
      <c r="HTQ193"/>
      <c r="HTR193"/>
      <c r="HTS193"/>
      <c r="HTT193"/>
      <c r="HTU193"/>
      <c r="HTV193"/>
      <c r="HTW193"/>
      <c r="HTX193"/>
      <c r="HTY193"/>
      <c r="HTZ193"/>
      <c r="HUA193"/>
      <c r="HUB193"/>
      <c r="HUC193"/>
      <c r="HUD193"/>
      <c r="HUE193"/>
      <c r="HUF193"/>
      <c r="HUG193"/>
      <c r="HUH193"/>
      <c r="HUI193"/>
      <c r="HUJ193"/>
      <c r="HUK193"/>
      <c r="HUL193"/>
      <c r="HUM193"/>
      <c r="HUN193"/>
      <c r="HUO193"/>
      <c r="HUP193"/>
      <c r="HUQ193"/>
      <c r="HUR193"/>
      <c r="HUS193"/>
      <c r="HUT193"/>
      <c r="HUU193"/>
      <c r="HUV193"/>
      <c r="HUW193"/>
      <c r="HUX193"/>
      <c r="HUY193"/>
      <c r="HUZ193"/>
      <c r="HVA193"/>
      <c r="HVB193"/>
      <c r="HVC193"/>
      <c r="HVD193"/>
      <c r="HVE193"/>
      <c r="HVF193"/>
      <c r="HVG193"/>
      <c r="HVH193"/>
      <c r="HVI193"/>
      <c r="HVJ193"/>
      <c r="HVK193"/>
      <c r="HVL193"/>
      <c r="HVM193"/>
      <c r="HVN193"/>
      <c r="HVO193"/>
      <c r="HVP193"/>
      <c r="HVQ193"/>
      <c r="HVR193"/>
      <c r="HVS193"/>
      <c r="HVT193"/>
      <c r="HVU193"/>
      <c r="HVV193"/>
      <c r="HVW193"/>
      <c r="HVX193"/>
      <c r="HVY193"/>
      <c r="HVZ193"/>
      <c r="HWA193"/>
      <c r="HWB193"/>
      <c r="HWC193"/>
      <c r="HWD193"/>
      <c r="HWE193"/>
      <c r="HWF193"/>
      <c r="HWG193"/>
      <c r="HWH193"/>
      <c r="HWI193"/>
      <c r="HWJ193"/>
      <c r="HWK193"/>
      <c r="HWL193"/>
      <c r="HWM193"/>
      <c r="HWN193"/>
      <c r="HWO193"/>
      <c r="HWP193"/>
      <c r="HWQ193"/>
      <c r="HWR193"/>
      <c r="HWS193"/>
      <c r="HWT193"/>
      <c r="HWU193"/>
      <c r="HWV193"/>
      <c r="HWW193"/>
      <c r="HWX193"/>
      <c r="HWY193"/>
      <c r="HWZ193"/>
      <c r="HXA193"/>
      <c r="HXB193"/>
      <c r="HXC193"/>
      <c r="HXD193"/>
      <c r="HXE193"/>
      <c r="HXF193"/>
      <c r="HXG193"/>
      <c r="HXH193"/>
      <c r="HXI193"/>
      <c r="HXJ193"/>
      <c r="HXK193"/>
      <c r="HXL193"/>
      <c r="HXM193"/>
      <c r="HXN193"/>
      <c r="HXO193"/>
      <c r="HXP193"/>
      <c r="HXQ193"/>
      <c r="HXR193"/>
      <c r="HXS193"/>
      <c r="HXT193"/>
      <c r="HXU193"/>
      <c r="HXV193"/>
      <c r="HXW193"/>
      <c r="HXX193"/>
      <c r="HXY193"/>
      <c r="HXZ193"/>
      <c r="HYA193"/>
      <c r="HYB193"/>
      <c r="HYC193"/>
      <c r="HYD193"/>
      <c r="HYE193"/>
      <c r="HYF193"/>
      <c r="HYG193"/>
      <c r="HYH193"/>
      <c r="HYI193"/>
      <c r="HYJ193"/>
      <c r="HYK193"/>
      <c r="HYL193"/>
      <c r="HYM193"/>
      <c r="HYN193"/>
      <c r="HYO193"/>
      <c r="HYP193"/>
      <c r="HYQ193"/>
      <c r="HYR193"/>
      <c r="HYS193"/>
      <c r="HYT193"/>
      <c r="HYU193"/>
      <c r="HYV193"/>
      <c r="HYW193"/>
      <c r="HYX193"/>
      <c r="HYY193"/>
      <c r="HYZ193"/>
      <c r="HZA193"/>
      <c r="HZB193"/>
      <c r="HZC193"/>
      <c r="HZD193"/>
      <c r="HZE193"/>
      <c r="HZF193"/>
      <c r="HZG193"/>
      <c r="HZH193"/>
      <c r="HZI193"/>
      <c r="HZJ193"/>
      <c r="HZK193"/>
      <c r="HZL193"/>
      <c r="HZM193"/>
      <c r="HZN193"/>
      <c r="HZO193"/>
      <c r="HZP193"/>
      <c r="HZQ193"/>
      <c r="HZR193"/>
      <c r="HZS193"/>
      <c r="HZT193"/>
      <c r="HZU193"/>
      <c r="HZV193"/>
      <c r="HZW193"/>
      <c r="HZX193"/>
      <c r="HZY193"/>
      <c r="HZZ193"/>
      <c r="IAA193"/>
      <c r="IAB193"/>
      <c r="IAC193"/>
      <c r="IAD193"/>
      <c r="IAE193"/>
      <c r="IAF193"/>
      <c r="IAG193"/>
      <c r="IAH193"/>
      <c r="IAI193"/>
      <c r="IAJ193"/>
      <c r="IAK193"/>
      <c r="IAL193"/>
      <c r="IAM193"/>
      <c r="IAN193"/>
      <c r="IAO193"/>
      <c r="IAP193"/>
      <c r="IAQ193"/>
      <c r="IAR193"/>
      <c r="IAS193"/>
      <c r="IAT193"/>
      <c r="IAU193"/>
      <c r="IAV193"/>
      <c r="IAW193"/>
      <c r="IAX193"/>
      <c r="IAY193"/>
      <c r="IAZ193"/>
      <c r="IBA193"/>
      <c r="IBB193"/>
      <c r="IBC193"/>
      <c r="IBD193"/>
      <c r="IBE193"/>
      <c r="IBF193"/>
      <c r="IBG193"/>
      <c r="IBH193"/>
      <c r="IBI193"/>
      <c r="IBJ193"/>
      <c r="IBK193"/>
      <c r="IBL193"/>
      <c r="IBM193"/>
      <c r="IBN193"/>
      <c r="IBO193"/>
      <c r="IBP193"/>
      <c r="IBQ193"/>
      <c r="IBR193"/>
      <c r="IBS193"/>
      <c r="IBT193"/>
      <c r="IBU193"/>
      <c r="IBV193"/>
      <c r="IBW193"/>
      <c r="IBX193"/>
      <c r="IBY193"/>
      <c r="IBZ193"/>
      <c r="ICA193"/>
      <c r="ICB193"/>
      <c r="ICC193"/>
      <c r="ICD193"/>
      <c r="ICE193"/>
      <c r="ICF193"/>
      <c r="ICG193"/>
      <c r="ICH193"/>
      <c r="ICI193"/>
      <c r="ICJ193"/>
      <c r="ICK193"/>
      <c r="ICL193"/>
      <c r="ICM193"/>
      <c r="ICN193"/>
      <c r="ICO193"/>
      <c r="ICP193"/>
      <c r="ICQ193"/>
      <c r="ICR193"/>
      <c r="ICS193"/>
      <c r="ICT193"/>
      <c r="ICU193"/>
      <c r="ICV193"/>
      <c r="ICW193"/>
      <c r="ICX193"/>
      <c r="ICY193"/>
      <c r="ICZ193"/>
      <c r="IDA193"/>
      <c r="IDB193"/>
      <c r="IDC193"/>
      <c r="IDD193"/>
      <c r="IDE193"/>
      <c r="IDF193"/>
      <c r="IDG193"/>
      <c r="IDH193"/>
      <c r="IDI193"/>
      <c r="IDJ193"/>
      <c r="IDK193"/>
      <c r="IDL193"/>
      <c r="IDM193"/>
      <c r="IDN193"/>
      <c r="IDO193"/>
      <c r="IDP193"/>
      <c r="IDQ193"/>
      <c r="IDR193"/>
      <c r="IDS193"/>
      <c r="IDT193"/>
      <c r="IDU193"/>
      <c r="IDV193"/>
      <c r="IDW193"/>
      <c r="IDX193"/>
      <c r="IDY193"/>
      <c r="IDZ193"/>
      <c r="IEA193"/>
      <c r="IEB193"/>
      <c r="IEC193"/>
      <c r="IED193"/>
      <c r="IEE193"/>
      <c r="IEF193"/>
      <c r="IEG193"/>
      <c r="IEH193"/>
      <c r="IEI193"/>
      <c r="IEJ193"/>
      <c r="IEK193"/>
      <c r="IEL193"/>
      <c r="IEM193"/>
      <c r="IEN193"/>
      <c r="IEO193"/>
      <c r="IEP193"/>
      <c r="IEQ193"/>
      <c r="IER193"/>
      <c r="IES193"/>
      <c r="IET193"/>
      <c r="IEU193"/>
      <c r="IEV193"/>
      <c r="IEW193"/>
      <c r="IEX193"/>
      <c r="IEY193"/>
      <c r="IEZ193"/>
      <c r="IFA193"/>
      <c r="IFB193"/>
      <c r="IFC193"/>
      <c r="IFD193"/>
      <c r="IFE193"/>
      <c r="IFF193"/>
      <c r="IFG193"/>
      <c r="IFH193"/>
      <c r="IFI193"/>
      <c r="IFJ193"/>
      <c r="IFK193"/>
      <c r="IFL193"/>
      <c r="IFM193"/>
      <c r="IFN193"/>
      <c r="IFO193"/>
      <c r="IFP193"/>
      <c r="IFQ193"/>
      <c r="IFR193"/>
      <c r="IFS193"/>
      <c r="IFT193"/>
      <c r="IFU193"/>
      <c r="IFV193"/>
      <c r="IFW193"/>
      <c r="IFX193"/>
      <c r="IFY193"/>
      <c r="IFZ193"/>
      <c r="IGA193"/>
      <c r="IGB193"/>
      <c r="IGC193"/>
      <c r="IGD193"/>
      <c r="IGE193"/>
      <c r="IGF193"/>
      <c r="IGG193"/>
      <c r="IGH193"/>
      <c r="IGI193"/>
      <c r="IGJ193"/>
      <c r="IGK193"/>
      <c r="IGL193"/>
      <c r="IGM193"/>
      <c r="IGN193"/>
      <c r="IGO193"/>
      <c r="IGP193"/>
      <c r="IGQ193"/>
      <c r="IGR193"/>
      <c r="IGS193"/>
      <c r="IGT193"/>
      <c r="IGU193"/>
      <c r="IGV193"/>
      <c r="IGW193"/>
      <c r="IGX193"/>
      <c r="IGY193"/>
      <c r="IGZ193"/>
      <c r="IHA193"/>
      <c r="IHB193"/>
      <c r="IHC193"/>
      <c r="IHD193"/>
      <c r="IHE193"/>
      <c r="IHF193"/>
      <c r="IHG193"/>
      <c r="IHH193"/>
      <c r="IHI193"/>
      <c r="IHJ193"/>
      <c r="IHK193"/>
      <c r="IHL193"/>
      <c r="IHM193"/>
      <c r="IHN193"/>
      <c r="IHO193"/>
      <c r="IHP193"/>
      <c r="IHQ193"/>
      <c r="IHR193"/>
      <c r="IHS193"/>
      <c r="IHT193"/>
      <c r="IHU193"/>
      <c r="IHV193"/>
      <c r="IHW193"/>
      <c r="IHX193"/>
      <c r="IHY193"/>
      <c r="IHZ193"/>
      <c r="IIA193"/>
      <c r="IIB193"/>
      <c r="IIC193"/>
      <c r="IID193"/>
      <c r="IIE193"/>
      <c r="IIF193"/>
      <c r="IIG193"/>
      <c r="IIH193"/>
      <c r="III193"/>
      <c r="IIJ193"/>
      <c r="IIK193"/>
      <c r="IIL193"/>
      <c r="IIM193"/>
      <c r="IIN193"/>
      <c r="IIO193"/>
      <c r="IIP193"/>
      <c r="IIQ193"/>
      <c r="IIR193"/>
      <c r="IIS193"/>
      <c r="IIT193"/>
      <c r="IIU193"/>
      <c r="IIV193"/>
      <c r="IIW193"/>
      <c r="IIX193"/>
      <c r="IIY193"/>
      <c r="IIZ193"/>
      <c r="IJA193"/>
      <c r="IJB193"/>
      <c r="IJC193"/>
      <c r="IJD193"/>
      <c r="IJE193"/>
      <c r="IJF193"/>
      <c r="IJG193"/>
      <c r="IJH193"/>
      <c r="IJI193"/>
      <c r="IJJ193"/>
      <c r="IJK193"/>
      <c r="IJL193"/>
      <c r="IJM193"/>
      <c r="IJN193"/>
      <c r="IJO193"/>
      <c r="IJP193"/>
      <c r="IJQ193"/>
      <c r="IJR193"/>
      <c r="IJS193"/>
      <c r="IJT193"/>
      <c r="IJU193"/>
      <c r="IJV193"/>
      <c r="IJW193"/>
      <c r="IJX193"/>
      <c r="IJY193"/>
      <c r="IJZ193"/>
      <c r="IKA193"/>
      <c r="IKB193"/>
      <c r="IKC193"/>
      <c r="IKD193"/>
      <c r="IKE193"/>
      <c r="IKF193"/>
      <c r="IKG193"/>
      <c r="IKH193"/>
      <c r="IKI193"/>
      <c r="IKJ193"/>
      <c r="IKK193"/>
      <c r="IKL193"/>
      <c r="IKM193"/>
      <c r="IKN193"/>
      <c r="IKO193"/>
      <c r="IKP193"/>
      <c r="IKQ193"/>
      <c r="IKR193"/>
      <c r="IKS193"/>
      <c r="IKT193"/>
      <c r="IKU193"/>
      <c r="IKV193"/>
      <c r="IKW193"/>
      <c r="IKX193"/>
      <c r="IKY193"/>
      <c r="IKZ193"/>
      <c r="ILA193"/>
      <c r="ILB193"/>
      <c r="ILC193"/>
      <c r="ILD193"/>
      <c r="ILE193"/>
      <c r="ILF193"/>
      <c r="ILG193"/>
      <c r="ILH193"/>
      <c r="ILI193"/>
      <c r="ILJ193"/>
      <c r="ILK193"/>
      <c r="ILL193"/>
      <c r="ILM193"/>
      <c r="ILN193"/>
      <c r="ILO193"/>
      <c r="ILP193"/>
      <c r="ILQ193"/>
      <c r="ILR193"/>
      <c r="ILS193"/>
      <c r="ILT193"/>
      <c r="ILU193"/>
      <c r="ILV193"/>
      <c r="ILW193"/>
      <c r="ILX193"/>
      <c r="ILY193"/>
      <c r="ILZ193"/>
      <c r="IMA193"/>
      <c r="IMB193"/>
      <c r="IMC193"/>
      <c r="IMD193"/>
      <c r="IME193"/>
      <c r="IMF193"/>
      <c r="IMG193"/>
      <c r="IMH193"/>
      <c r="IMI193"/>
      <c r="IMJ193"/>
      <c r="IMK193"/>
      <c r="IML193"/>
      <c r="IMM193"/>
      <c r="IMN193"/>
      <c r="IMO193"/>
      <c r="IMP193"/>
      <c r="IMQ193"/>
      <c r="IMR193"/>
      <c r="IMS193"/>
      <c r="IMT193"/>
      <c r="IMU193"/>
      <c r="IMV193"/>
      <c r="IMW193"/>
      <c r="IMX193"/>
      <c r="IMY193"/>
      <c r="IMZ193"/>
      <c r="INA193"/>
      <c r="INB193"/>
      <c r="INC193"/>
      <c r="IND193"/>
      <c r="INE193"/>
      <c r="INF193"/>
      <c r="ING193"/>
      <c r="INH193"/>
      <c r="INI193"/>
      <c r="INJ193"/>
      <c r="INK193"/>
      <c r="INL193"/>
      <c r="INM193"/>
      <c r="INN193"/>
      <c r="INO193"/>
      <c r="INP193"/>
      <c r="INQ193"/>
      <c r="INR193"/>
      <c r="INS193"/>
      <c r="INT193"/>
      <c r="INU193"/>
      <c r="INV193"/>
      <c r="INW193"/>
      <c r="INX193"/>
      <c r="INY193"/>
      <c r="INZ193"/>
      <c r="IOA193"/>
      <c r="IOB193"/>
      <c r="IOC193"/>
      <c r="IOD193"/>
      <c r="IOE193"/>
      <c r="IOF193"/>
      <c r="IOG193"/>
      <c r="IOH193"/>
      <c r="IOI193"/>
      <c r="IOJ193"/>
      <c r="IOK193"/>
      <c r="IOL193"/>
      <c r="IOM193"/>
      <c r="ION193"/>
      <c r="IOO193"/>
      <c r="IOP193"/>
      <c r="IOQ193"/>
      <c r="IOR193"/>
      <c r="IOS193"/>
      <c r="IOT193"/>
      <c r="IOU193"/>
      <c r="IOV193"/>
      <c r="IOW193"/>
      <c r="IOX193"/>
      <c r="IOY193"/>
      <c r="IOZ193"/>
      <c r="IPA193"/>
      <c r="IPB193"/>
      <c r="IPC193"/>
      <c r="IPD193"/>
      <c r="IPE193"/>
      <c r="IPF193"/>
      <c r="IPG193"/>
      <c r="IPH193"/>
      <c r="IPI193"/>
      <c r="IPJ193"/>
      <c r="IPK193"/>
      <c r="IPL193"/>
      <c r="IPM193"/>
      <c r="IPN193"/>
      <c r="IPO193"/>
      <c r="IPP193"/>
      <c r="IPQ193"/>
      <c r="IPR193"/>
      <c r="IPS193"/>
      <c r="IPT193"/>
      <c r="IPU193"/>
      <c r="IPV193"/>
      <c r="IPW193"/>
      <c r="IPX193"/>
      <c r="IPY193"/>
      <c r="IPZ193"/>
      <c r="IQA193"/>
      <c r="IQB193"/>
      <c r="IQC193"/>
      <c r="IQD193"/>
      <c r="IQE193"/>
      <c r="IQF193"/>
      <c r="IQG193"/>
      <c r="IQH193"/>
      <c r="IQI193"/>
      <c r="IQJ193"/>
      <c r="IQK193"/>
      <c r="IQL193"/>
      <c r="IQM193"/>
      <c r="IQN193"/>
      <c r="IQO193"/>
      <c r="IQP193"/>
      <c r="IQQ193"/>
      <c r="IQR193"/>
      <c r="IQS193"/>
      <c r="IQT193"/>
      <c r="IQU193"/>
      <c r="IQV193"/>
      <c r="IQW193"/>
      <c r="IQX193"/>
      <c r="IQY193"/>
      <c r="IQZ193"/>
      <c r="IRA193"/>
      <c r="IRB193"/>
      <c r="IRC193"/>
      <c r="IRD193"/>
      <c r="IRE193"/>
      <c r="IRF193"/>
      <c r="IRG193"/>
      <c r="IRH193"/>
      <c r="IRI193"/>
      <c r="IRJ193"/>
      <c r="IRK193"/>
      <c r="IRL193"/>
      <c r="IRM193"/>
      <c r="IRN193"/>
      <c r="IRO193"/>
      <c r="IRP193"/>
      <c r="IRQ193"/>
      <c r="IRR193"/>
      <c r="IRS193"/>
      <c r="IRT193"/>
      <c r="IRU193"/>
      <c r="IRV193"/>
      <c r="IRW193"/>
      <c r="IRX193"/>
      <c r="IRY193"/>
      <c r="IRZ193"/>
      <c r="ISA193"/>
      <c r="ISB193"/>
      <c r="ISC193"/>
      <c r="ISD193"/>
      <c r="ISE193"/>
      <c r="ISF193"/>
      <c r="ISG193"/>
      <c r="ISH193"/>
      <c r="ISI193"/>
      <c r="ISJ193"/>
      <c r="ISK193"/>
      <c r="ISL193"/>
      <c r="ISM193"/>
      <c r="ISN193"/>
      <c r="ISO193"/>
      <c r="ISP193"/>
      <c r="ISQ193"/>
      <c r="ISR193"/>
      <c r="ISS193"/>
      <c r="IST193"/>
      <c r="ISU193"/>
      <c r="ISV193"/>
      <c r="ISW193"/>
      <c r="ISX193"/>
      <c r="ISY193"/>
      <c r="ISZ193"/>
      <c r="ITA193"/>
      <c r="ITB193"/>
      <c r="ITC193"/>
      <c r="ITD193"/>
      <c r="ITE193"/>
      <c r="ITF193"/>
      <c r="ITG193"/>
      <c r="ITH193"/>
      <c r="ITI193"/>
      <c r="ITJ193"/>
      <c r="ITK193"/>
      <c r="ITL193"/>
      <c r="ITM193"/>
      <c r="ITN193"/>
      <c r="ITO193"/>
      <c r="ITP193"/>
      <c r="ITQ193"/>
      <c r="ITR193"/>
      <c r="ITS193"/>
      <c r="ITT193"/>
      <c r="ITU193"/>
      <c r="ITV193"/>
      <c r="ITW193"/>
      <c r="ITX193"/>
      <c r="ITY193"/>
      <c r="ITZ193"/>
      <c r="IUA193"/>
      <c r="IUB193"/>
      <c r="IUC193"/>
      <c r="IUD193"/>
      <c r="IUE193"/>
      <c r="IUF193"/>
      <c r="IUG193"/>
      <c r="IUH193"/>
      <c r="IUI193"/>
      <c r="IUJ193"/>
      <c r="IUK193"/>
      <c r="IUL193"/>
      <c r="IUM193"/>
      <c r="IUN193"/>
      <c r="IUO193"/>
      <c r="IUP193"/>
      <c r="IUQ193"/>
      <c r="IUR193"/>
      <c r="IUS193"/>
      <c r="IUT193"/>
      <c r="IUU193"/>
      <c r="IUV193"/>
      <c r="IUW193"/>
      <c r="IUX193"/>
      <c r="IUY193"/>
      <c r="IUZ193"/>
      <c r="IVA193"/>
      <c r="IVB193"/>
      <c r="IVC193"/>
      <c r="IVD193"/>
      <c r="IVE193"/>
      <c r="IVF193"/>
      <c r="IVG193"/>
      <c r="IVH193"/>
      <c r="IVI193"/>
      <c r="IVJ193"/>
      <c r="IVK193"/>
      <c r="IVL193"/>
      <c r="IVM193"/>
      <c r="IVN193"/>
      <c r="IVO193"/>
      <c r="IVP193"/>
      <c r="IVQ193"/>
      <c r="IVR193"/>
      <c r="IVS193"/>
      <c r="IVT193"/>
      <c r="IVU193"/>
      <c r="IVV193"/>
      <c r="IVW193"/>
      <c r="IVX193"/>
      <c r="IVY193"/>
      <c r="IVZ193"/>
      <c r="IWA193"/>
      <c r="IWB193"/>
      <c r="IWC193"/>
      <c r="IWD193"/>
      <c r="IWE193"/>
      <c r="IWF193"/>
      <c r="IWG193"/>
      <c r="IWH193"/>
      <c r="IWI193"/>
      <c r="IWJ193"/>
      <c r="IWK193"/>
      <c r="IWL193"/>
      <c r="IWM193"/>
      <c r="IWN193"/>
      <c r="IWO193"/>
      <c r="IWP193"/>
      <c r="IWQ193"/>
      <c r="IWR193"/>
      <c r="IWS193"/>
      <c r="IWT193"/>
      <c r="IWU193"/>
      <c r="IWV193"/>
      <c r="IWW193"/>
      <c r="IWX193"/>
      <c r="IWY193"/>
      <c r="IWZ193"/>
      <c r="IXA193"/>
      <c r="IXB193"/>
      <c r="IXC193"/>
      <c r="IXD193"/>
      <c r="IXE193"/>
      <c r="IXF193"/>
      <c r="IXG193"/>
      <c r="IXH193"/>
      <c r="IXI193"/>
      <c r="IXJ193"/>
      <c r="IXK193"/>
      <c r="IXL193"/>
      <c r="IXM193"/>
      <c r="IXN193"/>
      <c r="IXO193"/>
      <c r="IXP193"/>
      <c r="IXQ193"/>
      <c r="IXR193"/>
      <c r="IXS193"/>
      <c r="IXT193"/>
      <c r="IXU193"/>
      <c r="IXV193"/>
      <c r="IXW193"/>
      <c r="IXX193"/>
      <c r="IXY193"/>
      <c r="IXZ193"/>
      <c r="IYA193"/>
      <c r="IYB193"/>
      <c r="IYC193"/>
      <c r="IYD193"/>
      <c r="IYE193"/>
      <c r="IYF193"/>
      <c r="IYG193"/>
      <c r="IYH193"/>
      <c r="IYI193"/>
      <c r="IYJ193"/>
      <c r="IYK193"/>
      <c r="IYL193"/>
      <c r="IYM193"/>
      <c r="IYN193"/>
      <c r="IYO193"/>
      <c r="IYP193"/>
      <c r="IYQ193"/>
      <c r="IYR193"/>
      <c r="IYS193"/>
      <c r="IYT193"/>
      <c r="IYU193"/>
      <c r="IYV193"/>
      <c r="IYW193"/>
      <c r="IYX193"/>
      <c r="IYY193"/>
      <c r="IYZ193"/>
      <c r="IZA193"/>
      <c r="IZB193"/>
      <c r="IZC193"/>
      <c r="IZD193"/>
      <c r="IZE193"/>
      <c r="IZF193"/>
      <c r="IZG193"/>
      <c r="IZH193"/>
      <c r="IZI193"/>
      <c r="IZJ193"/>
      <c r="IZK193"/>
      <c r="IZL193"/>
      <c r="IZM193"/>
      <c r="IZN193"/>
      <c r="IZO193"/>
      <c r="IZP193"/>
      <c r="IZQ193"/>
      <c r="IZR193"/>
      <c r="IZS193"/>
      <c r="IZT193"/>
      <c r="IZU193"/>
      <c r="IZV193"/>
      <c r="IZW193"/>
      <c r="IZX193"/>
      <c r="IZY193"/>
      <c r="IZZ193"/>
      <c r="JAA193"/>
      <c r="JAB193"/>
      <c r="JAC193"/>
      <c r="JAD193"/>
      <c r="JAE193"/>
      <c r="JAF193"/>
      <c r="JAG193"/>
      <c r="JAH193"/>
      <c r="JAI193"/>
      <c r="JAJ193"/>
      <c r="JAK193"/>
      <c r="JAL193"/>
      <c r="JAM193"/>
      <c r="JAN193"/>
      <c r="JAO193"/>
      <c r="JAP193"/>
      <c r="JAQ193"/>
      <c r="JAR193"/>
      <c r="JAS193"/>
      <c r="JAT193"/>
      <c r="JAU193"/>
      <c r="JAV193"/>
      <c r="JAW193"/>
      <c r="JAX193"/>
      <c r="JAY193"/>
      <c r="JAZ193"/>
      <c r="JBA193"/>
      <c r="JBB193"/>
      <c r="JBC193"/>
      <c r="JBD193"/>
      <c r="JBE193"/>
      <c r="JBF193"/>
      <c r="JBG193"/>
      <c r="JBH193"/>
      <c r="JBI193"/>
      <c r="JBJ193"/>
      <c r="JBK193"/>
      <c r="JBL193"/>
      <c r="JBM193"/>
      <c r="JBN193"/>
      <c r="JBO193"/>
      <c r="JBP193"/>
      <c r="JBQ193"/>
      <c r="JBR193"/>
      <c r="JBS193"/>
      <c r="JBT193"/>
      <c r="JBU193"/>
      <c r="JBV193"/>
      <c r="JBW193"/>
      <c r="JBX193"/>
      <c r="JBY193"/>
      <c r="JBZ193"/>
      <c r="JCA193"/>
      <c r="JCB193"/>
      <c r="JCC193"/>
      <c r="JCD193"/>
      <c r="JCE193"/>
      <c r="JCF193"/>
      <c r="JCG193"/>
      <c r="JCH193"/>
      <c r="JCI193"/>
      <c r="JCJ193"/>
      <c r="JCK193"/>
      <c r="JCL193"/>
      <c r="JCM193"/>
      <c r="JCN193"/>
      <c r="JCO193"/>
      <c r="JCP193"/>
      <c r="JCQ193"/>
      <c r="JCR193"/>
      <c r="JCS193"/>
      <c r="JCT193"/>
      <c r="JCU193"/>
      <c r="JCV193"/>
      <c r="JCW193"/>
      <c r="JCX193"/>
      <c r="JCY193"/>
      <c r="JCZ193"/>
      <c r="JDA193"/>
      <c r="JDB193"/>
      <c r="JDC193"/>
      <c r="JDD193"/>
      <c r="JDE193"/>
      <c r="JDF193"/>
      <c r="JDG193"/>
      <c r="JDH193"/>
      <c r="JDI193"/>
      <c r="JDJ193"/>
      <c r="JDK193"/>
      <c r="JDL193"/>
      <c r="JDM193"/>
      <c r="JDN193"/>
      <c r="JDO193"/>
      <c r="JDP193"/>
      <c r="JDQ193"/>
      <c r="JDR193"/>
      <c r="JDS193"/>
      <c r="JDT193"/>
      <c r="JDU193"/>
      <c r="JDV193"/>
      <c r="JDW193"/>
      <c r="JDX193"/>
      <c r="JDY193"/>
      <c r="JDZ193"/>
      <c r="JEA193"/>
      <c r="JEB193"/>
      <c r="JEC193"/>
      <c r="JED193"/>
      <c r="JEE193"/>
      <c r="JEF193"/>
      <c r="JEG193"/>
      <c r="JEH193"/>
      <c r="JEI193"/>
      <c r="JEJ193"/>
      <c r="JEK193"/>
      <c r="JEL193"/>
      <c r="JEM193"/>
      <c r="JEN193"/>
      <c r="JEO193"/>
      <c r="JEP193"/>
      <c r="JEQ193"/>
      <c r="JER193"/>
      <c r="JES193"/>
      <c r="JET193"/>
      <c r="JEU193"/>
      <c r="JEV193"/>
      <c r="JEW193"/>
      <c r="JEX193"/>
      <c r="JEY193"/>
      <c r="JEZ193"/>
      <c r="JFA193"/>
      <c r="JFB193"/>
      <c r="JFC193"/>
      <c r="JFD193"/>
      <c r="JFE193"/>
      <c r="JFF193"/>
      <c r="JFG193"/>
      <c r="JFH193"/>
      <c r="JFI193"/>
      <c r="JFJ193"/>
      <c r="JFK193"/>
      <c r="JFL193"/>
      <c r="JFM193"/>
      <c r="JFN193"/>
      <c r="JFO193"/>
      <c r="JFP193"/>
      <c r="JFQ193"/>
      <c r="JFR193"/>
      <c r="JFS193"/>
      <c r="JFT193"/>
      <c r="JFU193"/>
      <c r="JFV193"/>
      <c r="JFW193"/>
      <c r="JFX193"/>
      <c r="JFY193"/>
      <c r="JFZ193"/>
      <c r="JGA193"/>
      <c r="JGB193"/>
      <c r="JGC193"/>
      <c r="JGD193"/>
      <c r="JGE193"/>
      <c r="JGF193"/>
      <c r="JGG193"/>
      <c r="JGH193"/>
      <c r="JGI193"/>
      <c r="JGJ193"/>
      <c r="JGK193"/>
      <c r="JGL193"/>
      <c r="JGM193"/>
      <c r="JGN193"/>
      <c r="JGO193"/>
      <c r="JGP193"/>
      <c r="JGQ193"/>
      <c r="JGR193"/>
      <c r="JGS193"/>
      <c r="JGT193"/>
      <c r="JGU193"/>
      <c r="JGV193"/>
      <c r="JGW193"/>
      <c r="JGX193"/>
      <c r="JGY193"/>
      <c r="JGZ193"/>
      <c r="JHA193"/>
      <c r="JHB193"/>
      <c r="JHC193"/>
      <c r="JHD193"/>
      <c r="JHE193"/>
      <c r="JHF193"/>
      <c r="JHG193"/>
      <c r="JHH193"/>
      <c r="JHI193"/>
      <c r="JHJ193"/>
      <c r="JHK193"/>
      <c r="JHL193"/>
      <c r="JHM193"/>
      <c r="JHN193"/>
      <c r="JHO193"/>
      <c r="JHP193"/>
      <c r="JHQ193"/>
      <c r="JHR193"/>
      <c r="JHS193"/>
      <c r="JHT193"/>
      <c r="JHU193"/>
      <c r="JHV193"/>
      <c r="JHW193"/>
      <c r="JHX193"/>
      <c r="JHY193"/>
      <c r="JHZ193"/>
      <c r="JIA193"/>
      <c r="JIB193"/>
      <c r="JIC193"/>
      <c r="JID193"/>
      <c r="JIE193"/>
      <c r="JIF193"/>
      <c r="JIG193"/>
      <c r="JIH193"/>
      <c r="JII193"/>
      <c r="JIJ193"/>
      <c r="JIK193"/>
      <c r="JIL193"/>
      <c r="JIM193"/>
      <c r="JIN193"/>
      <c r="JIO193"/>
      <c r="JIP193"/>
      <c r="JIQ193"/>
      <c r="JIR193"/>
      <c r="JIS193"/>
      <c r="JIT193"/>
      <c r="JIU193"/>
      <c r="JIV193"/>
      <c r="JIW193"/>
      <c r="JIX193"/>
      <c r="JIY193"/>
      <c r="JIZ193"/>
      <c r="JJA193"/>
      <c r="JJB193"/>
      <c r="JJC193"/>
      <c r="JJD193"/>
      <c r="JJE193"/>
      <c r="JJF193"/>
      <c r="JJG193"/>
      <c r="JJH193"/>
      <c r="JJI193"/>
      <c r="JJJ193"/>
      <c r="JJK193"/>
      <c r="JJL193"/>
      <c r="JJM193"/>
      <c r="JJN193"/>
      <c r="JJO193"/>
      <c r="JJP193"/>
      <c r="JJQ193"/>
      <c r="JJR193"/>
      <c r="JJS193"/>
      <c r="JJT193"/>
      <c r="JJU193"/>
      <c r="JJV193"/>
      <c r="JJW193"/>
      <c r="JJX193"/>
      <c r="JJY193"/>
      <c r="JJZ193"/>
      <c r="JKA193"/>
      <c r="JKB193"/>
      <c r="JKC193"/>
      <c r="JKD193"/>
      <c r="JKE193"/>
      <c r="JKF193"/>
      <c r="JKG193"/>
      <c r="JKH193"/>
      <c r="JKI193"/>
      <c r="JKJ193"/>
      <c r="JKK193"/>
      <c r="JKL193"/>
      <c r="JKM193"/>
      <c r="JKN193"/>
      <c r="JKO193"/>
      <c r="JKP193"/>
      <c r="JKQ193"/>
      <c r="JKR193"/>
      <c r="JKS193"/>
      <c r="JKT193"/>
      <c r="JKU193"/>
      <c r="JKV193"/>
      <c r="JKW193"/>
      <c r="JKX193"/>
      <c r="JKY193"/>
      <c r="JKZ193"/>
      <c r="JLA193"/>
      <c r="JLB193"/>
      <c r="JLC193"/>
      <c r="JLD193"/>
      <c r="JLE193"/>
      <c r="JLF193"/>
      <c r="JLG193"/>
      <c r="JLH193"/>
      <c r="JLI193"/>
      <c r="JLJ193"/>
      <c r="JLK193"/>
      <c r="JLL193"/>
      <c r="JLM193"/>
      <c r="JLN193"/>
      <c r="JLO193"/>
      <c r="JLP193"/>
      <c r="JLQ193"/>
      <c r="JLR193"/>
      <c r="JLS193"/>
      <c r="JLT193"/>
      <c r="JLU193"/>
      <c r="JLV193"/>
      <c r="JLW193"/>
      <c r="JLX193"/>
      <c r="JLY193"/>
      <c r="JLZ193"/>
      <c r="JMA193"/>
      <c r="JMB193"/>
      <c r="JMC193"/>
      <c r="JMD193"/>
      <c r="JME193"/>
      <c r="JMF193"/>
      <c r="JMG193"/>
      <c r="JMH193"/>
      <c r="JMI193"/>
      <c r="JMJ193"/>
      <c r="JMK193"/>
      <c r="JML193"/>
      <c r="JMM193"/>
      <c r="JMN193"/>
      <c r="JMO193"/>
      <c r="JMP193"/>
      <c r="JMQ193"/>
      <c r="JMR193"/>
      <c r="JMS193"/>
      <c r="JMT193"/>
      <c r="JMU193"/>
      <c r="JMV193"/>
      <c r="JMW193"/>
      <c r="JMX193"/>
      <c r="JMY193"/>
      <c r="JMZ193"/>
      <c r="JNA193"/>
      <c r="JNB193"/>
      <c r="JNC193"/>
      <c r="JND193"/>
      <c r="JNE193"/>
      <c r="JNF193"/>
      <c r="JNG193"/>
      <c r="JNH193"/>
      <c r="JNI193"/>
      <c r="JNJ193"/>
      <c r="JNK193"/>
      <c r="JNL193"/>
      <c r="JNM193"/>
      <c r="JNN193"/>
      <c r="JNO193"/>
      <c r="JNP193"/>
      <c r="JNQ193"/>
      <c r="JNR193"/>
      <c r="JNS193"/>
      <c r="JNT193"/>
      <c r="JNU193"/>
      <c r="JNV193"/>
      <c r="JNW193"/>
      <c r="JNX193"/>
      <c r="JNY193"/>
      <c r="JNZ193"/>
      <c r="JOA193"/>
      <c r="JOB193"/>
      <c r="JOC193"/>
      <c r="JOD193"/>
      <c r="JOE193"/>
      <c r="JOF193"/>
      <c r="JOG193"/>
      <c r="JOH193"/>
      <c r="JOI193"/>
      <c r="JOJ193"/>
      <c r="JOK193"/>
      <c r="JOL193"/>
      <c r="JOM193"/>
      <c r="JON193"/>
      <c r="JOO193"/>
      <c r="JOP193"/>
      <c r="JOQ193"/>
      <c r="JOR193"/>
      <c r="JOS193"/>
      <c r="JOT193"/>
      <c r="JOU193"/>
      <c r="JOV193"/>
      <c r="JOW193"/>
      <c r="JOX193"/>
      <c r="JOY193"/>
      <c r="JOZ193"/>
      <c r="JPA193"/>
      <c r="JPB193"/>
      <c r="JPC193"/>
      <c r="JPD193"/>
      <c r="JPE193"/>
      <c r="JPF193"/>
      <c r="JPG193"/>
      <c r="JPH193"/>
      <c r="JPI193"/>
      <c r="JPJ193"/>
      <c r="JPK193"/>
      <c r="JPL193"/>
      <c r="JPM193"/>
      <c r="JPN193"/>
      <c r="JPO193"/>
      <c r="JPP193"/>
      <c r="JPQ193"/>
      <c r="JPR193"/>
      <c r="JPS193"/>
      <c r="JPT193"/>
      <c r="JPU193"/>
      <c r="JPV193"/>
      <c r="JPW193"/>
      <c r="JPX193"/>
      <c r="JPY193"/>
      <c r="JPZ193"/>
      <c r="JQA193"/>
      <c r="JQB193"/>
      <c r="JQC193"/>
      <c r="JQD193"/>
      <c r="JQE193"/>
      <c r="JQF193"/>
      <c r="JQG193"/>
      <c r="JQH193"/>
      <c r="JQI193"/>
      <c r="JQJ193"/>
      <c r="JQK193"/>
      <c r="JQL193"/>
      <c r="JQM193"/>
      <c r="JQN193"/>
      <c r="JQO193"/>
      <c r="JQP193"/>
      <c r="JQQ193"/>
      <c r="JQR193"/>
      <c r="JQS193"/>
      <c r="JQT193"/>
      <c r="JQU193"/>
      <c r="JQV193"/>
      <c r="JQW193"/>
      <c r="JQX193"/>
      <c r="JQY193"/>
      <c r="JQZ193"/>
      <c r="JRA193"/>
      <c r="JRB193"/>
      <c r="JRC193"/>
      <c r="JRD193"/>
      <c r="JRE193"/>
      <c r="JRF193"/>
      <c r="JRG193"/>
      <c r="JRH193"/>
      <c r="JRI193"/>
      <c r="JRJ193"/>
      <c r="JRK193"/>
      <c r="JRL193"/>
      <c r="JRM193"/>
      <c r="JRN193"/>
      <c r="JRO193"/>
      <c r="JRP193"/>
      <c r="JRQ193"/>
      <c r="JRR193"/>
      <c r="JRS193"/>
      <c r="JRT193"/>
      <c r="JRU193"/>
      <c r="JRV193"/>
      <c r="JRW193"/>
      <c r="JRX193"/>
      <c r="JRY193"/>
      <c r="JRZ193"/>
      <c r="JSA193"/>
      <c r="JSB193"/>
      <c r="JSC193"/>
      <c r="JSD193"/>
      <c r="JSE193"/>
      <c r="JSF193"/>
      <c r="JSG193"/>
      <c r="JSH193"/>
      <c r="JSI193"/>
      <c r="JSJ193"/>
      <c r="JSK193"/>
      <c r="JSL193"/>
      <c r="JSM193"/>
      <c r="JSN193"/>
      <c r="JSO193"/>
      <c r="JSP193"/>
      <c r="JSQ193"/>
      <c r="JSR193"/>
      <c r="JSS193"/>
      <c r="JST193"/>
      <c r="JSU193"/>
      <c r="JSV193"/>
      <c r="JSW193"/>
      <c r="JSX193"/>
      <c r="JSY193"/>
      <c r="JSZ193"/>
      <c r="JTA193"/>
      <c r="JTB193"/>
      <c r="JTC193"/>
      <c r="JTD193"/>
      <c r="JTE193"/>
      <c r="JTF193"/>
      <c r="JTG193"/>
      <c r="JTH193"/>
      <c r="JTI193"/>
      <c r="JTJ193"/>
      <c r="JTK193"/>
      <c r="JTL193"/>
      <c r="JTM193"/>
      <c r="JTN193"/>
      <c r="JTO193"/>
      <c r="JTP193"/>
      <c r="JTQ193"/>
      <c r="JTR193"/>
      <c r="JTS193"/>
      <c r="JTT193"/>
      <c r="JTU193"/>
      <c r="JTV193"/>
      <c r="JTW193"/>
      <c r="JTX193"/>
      <c r="JTY193"/>
      <c r="JTZ193"/>
      <c r="JUA193"/>
      <c r="JUB193"/>
      <c r="JUC193"/>
      <c r="JUD193"/>
      <c r="JUE193"/>
      <c r="JUF193"/>
      <c r="JUG193"/>
      <c r="JUH193"/>
      <c r="JUI193"/>
      <c r="JUJ193"/>
      <c r="JUK193"/>
      <c r="JUL193"/>
      <c r="JUM193"/>
      <c r="JUN193"/>
      <c r="JUO193"/>
      <c r="JUP193"/>
      <c r="JUQ193"/>
      <c r="JUR193"/>
      <c r="JUS193"/>
      <c r="JUT193"/>
      <c r="JUU193"/>
      <c r="JUV193"/>
      <c r="JUW193"/>
      <c r="JUX193"/>
      <c r="JUY193"/>
      <c r="JUZ193"/>
      <c r="JVA193"/>
      <c r="JVB193"/>
      <c r="JVC193"/>
      <c r="JVD193"/>
      <c r="JVE193"/>
      <c r="JVF193"/>
      <c r="JVG193"/>
      <c r="JVH193"/>
      <c r="JVI193"/>
      <c r="JVJ193"/>
      <c r="JVK193"/>
      <c r="JVL193"/>
      <c r="JVM193"/>
      <c r="JVN193"/>
      <c r="JVO193"/>
      <c r="JVP193"/>
      <c r="JVQ193"/>
      <c r="JVR193"/>
      <c r="JVS193"/>
      <c r="JVT193"/>
      <c r="JVU193"/>
      <c r="JVV193"/>
      <c r="JVW193"/>
      <c r="JVX193"/>
      <c r="JVY193"/>
      <c r="JVZ193"/>
      <c r="JWA193"/>
      <c r="JWB193"/>
      <c r="JWC193"/>
      <c r="JWD193"/>
      <c r="JWE193"/>
      <c r="JWF193"/>
      <c r="JWG193"/>
      <c r="JWH193"/>
      <c r="JWI193"/>
      <c r="JWJ193"/>
      <c r="JWK193"/>
      <c r="JWL193"/>
      <c r="JWM193"/>
      <c r="JWN193"/>
      <c r="JWO193"/>
      <c r="JWP193"/>
      <c r="JWQ193"/>
      <c r="JWR193"/>
      <c r="JWS193"/>
      <c r="JWT193"/>
      <c r="JWU193"/>
      <c r="JWV193"/>
      <c r="JWW193"/>
      <c r="JWX193"/>
      <c r="JWY193"/>
      <c r="JWZ193"/>
      <c r="JXA193"/>
      <c r="JXB193"/>
      <c r="JXC193"/>
      <c r="JXD193"/>
      <c r="JXE193"/>
      <c r="JXF193"/>
      <c r="JXG193"/>
      <c r="JXH193"/>
      <c r="JXI193"/>
      <c r="JXJ193"/>
      <c r="JXK193"/>
      <c r="JXL193"/>
      <c r="JXM193"/>
      <c r="JXN193"/>
      <c r="JXO193"/>
      <c r="JXP193"/>
      <c r="JXQ193"/>
      <c r="JXR193"/>
      <c r="JXS193"/>
      <c r="JXT193"/>
      <c r="JXU193"/>
      <c r="JXV193"/>
      <c r="JXW193"/>
      <c r="JXX193"/>
      <c r="JXY193"/>
      <c r="JXZ193"/>
      <c r="JYA193"/>
      <c r="JYB193"/>
      <c r="JYC193"/>
      <c r="JYD193"/>
      <c r="JYE193"/>
      <c r="JYF193"/>
      <c r="JYG193"/>
      <c r="JYH193"/>
      <c r="JYI193"/>
      <c r="JYJ193"/>
      <c r="JYK193"/>
      <c r="JYL193"/>
      <c r="JYM193"/>
      <c r="JYN193"/>
      <c r="JYO193"/>
      <c r="JYP193"/>
      <c r="JYQ193"/>
      <c r="JYR193"/>
      <c r="JYS193"/>
      <c r="JYT193"/>
      <c r="JYU193"/>
      <c r="JYV193"/>
      <c r="JYW193"/>
      <c r="JYX193"/>
      <c r="JYY193"/>
      <c r="JYZ193"/>
      <c r="JZA193"/>
      <c r="JZB193"/>
      <c r="JZC193"/>
      <c r="JZD193"/>
      <c r="JZE193"/>
      <c r="JZF193"/>
      <c r="JZG193"/>
      <c r="JZH193"/>
      <c r="JZI193"/>
      <c r="JZJ193"/>
      <c r="JZK193"/>
      <c r="JZL193"/>
      <c r="JZM193"/>
      <c r="JZN193"/>
      <c r="JZO193"/>
      <c r="JZP193"/>
      <c r="JZQ193"/>
      <c r="JZR193"/>
      <c r="JZS193"/>
      <c r="JZT193"/>
      <c r="JZU193"/>
      <c r="JZV193"/>
      <c r="JZW193"/>
      <c r="JZX193"/>
      <c r="JZY193"/>
      <c r="JZZ193"/>
      <c r="KAA193"/>
      <c r="KAB193"/>
      <c r="KAC193"/>
      <c r="KAD193"/>
      <c r="KAE193"/>
      <c r="KAF193"/>
      <c r="KAG193"/>
      <c r="KAH193"/>
      <c r="KAI193"/>
      <c r="KAJ193"/>
      <c r="KAK193"/>
      <c r="KAL193"/>
      <c r="KAM193"/>
      <c r="KAN193"/>
      <c r="KAO193"/>
      <c r="KAP193"/>
      <c r="KAQ193"/>
      <c r="KAR193"/>
      <c r="KAS193"/>
      <c r="KAT193"/>
      <c r="KAU193"/>
      <c r="KAV193"/>
      <c r="KAW193"/>
      <c r="KAX193"/>
      <c r="KAY193"/>
      <c r="KAZ193"/>
      <c r="KBA193"/>
      <c r="KBB193"/>
      <c r="KBC193"/>
      <c r="KBD193"/>
      <c r="KBE193"/>
      <c r="KBF193"/>
      <c r="KBG193"/>
      <c r="KBH193"/>
      <c r="KBI193"/>
      <c r="KBJ193"/>
      <c r="KBK193"/>
      <c r="KBL193"/>
      <c r="KBM193"/>
      <c r="KBN193"/>
      <c r="KBO193"/>
      <c r="KBP193"/>
      <c r="KBQ193"/>
      <c r="KBR193"/>
      <c r="KBS193"/>
      <c r="KBT193"/>
      <c r="KBU193"/>
      <c r="KBV193"/>
      <c r="KBW193"/>
      <c r="KBX193"/>
      <c r="KBY193"/>
      <c r="KBZ193"/>
      <c r="KCA193"/>
      <c r="KCB193"/>
      <c r="KCC193"/>
      <c r="KCD193"/>
      <c r="KCE193"/>
      <c r="KCF193"/>
      <c r="KCG193"/>
      <c r="KCH193"/>
      <c r="KCI193"/>
      <c r="KCJ193"/>
      <c r="KCK193"/>
      <c r="KCL193"/>
      <c r="KCM193"/>
      <c r="KCN193"/>
      <c r="KCO193"/>
      <c r="KCP193"/>
      <c r="KCQ193"/>
      <c r="KCR193"/>
      <c r="KCS193"/>
      <c r="KCT193"/>
      <c r="KCU193"/>
      <c r="KCV193"/>
      <c r="KCW193"/>
      <c r="KCX193"/>
      <c r="KCY193"/>
      <c r="KCZ193"/>
      <c r="KDA193"/>
      <c r="KDB193"/>
      <c r="KDC193"/>
      <c r="KDD193"/>
      <c r="KDE193"/>
      <c r="KDF193"/>
      <c r="KDG193"/>
      <c r="KDH193"/>
      <c r="KDI193"/>
      <c r="KDJ193"/>
      <c r="KDK193"/>
      <c r="KDL193"/>
      <c r="KDM193"/>
      <c r="KDN193"/>
      <c r="KDO193"/>
      <c r="KDP193"/>
      <c r="KDQ193"/>
      <c r="KDR193"/>
      <c r="KDS193"/>
      <c r="KDT193"/>
      <c r="KDU193"/>
      <c r="KDV193"/>
      <c r="KDW193"/>
      <c r="KDX193"/>
      <c r="KDY193"/>
      <c r="KDZ193"/>
      <c r="KEA193"/>
      <c r="KEB193"/>
      <c r="KEC193"/>
      <c r="KED193"/>
      <c r="KEE193"/>
      <c r="KEF193"/>
      <c r="KEG193"/>
      <c r="KEH193"/>
      <c r="KEI193"/>
      <c r="KEJ193"/>
      <c r="KEK193"/>
      <c r="KEL193"/>
      <c r="KEM193"/>
      <c r="KEN193"/>
      <c r="KEO193"/>
      <c r="KEP193"/>
      <c r="KEQ193"/>
      <c r="KER193"/>
      <c r="KES193"/>
      <c r="KET193"/>
      <c r="KEU193"/>
      <c r="KEV193"/>
      <c r="KEW193"/>
      <c r="KEX193"/>
      <c r="KEY193"/>
      <c r="KEZ193"/>
      <c r="KFA193"/>
      <c r="KFB193"/>
      <c r="KFC193"/>
      <c r="KFD193"/>
      <c r="KFE193"/>
      <c r="KFF193"/>
      <c r="KFG193"/>
      <c r="KFH193"/>
      <c r="KFI193"/>
      <c r="KFJ193"/>
      <c r="KFK193"/>
      <c r="KFL193"/>
      <c r="KFM193"/>
      <c r="KFN193"/>
      <c r="KFO193"/>
      <c r="KFP193"/>
      <c r="KFQ193"/>
      <c r="KFR193"/>
      <c r="KFS193"/>
      <c r="KFT193"/>
      <c r="KFU193"/>
      <c r="KFV193"/>
      <c r="KFW193"/>
      <c r="KFX193"/>
      <c r="KFY193"/>
      <c r="KFZ193"/>
      <c r="KGA193"/>
      <c r="KGB193"/>
      <c r="KGC193"/>
      <c r="KGD193"/>
      <c r="KGE193"/>
      <c r="KGF193"/>
      <c r="KGG193"/>
      <c r="KGH193"/>
      <c r="KGI193"/>
      <c r="KGJ193"/>
      <c r="KGK193"/>
      <c r="KGL193"/>
      <c r="KGM193"/>
      <c r="KGN193"/>
      <c r="KGO193"/>
      <c r="KGP193"/>
      <c r="KGQ193"/>
      <c r="KGR193"/>
      <c r="KGS193"/>
      <c r="KGT193"/>
      <c r="KGU193"/>
      <c r="KGV193"/>
      <c r="KGW193"/>
      <c r="KGX193"/>
      <c r="KGY193"/>
      <c r="KGZ193"/>
      <c r="KHA193"/>
      <c r="KHB193"/>
      <c r="KHC193"/>
      <c r="KHD193"/>
      <c r="KHE193"/>
      <c r="KHF193"/>
      <c r="KHG193"/>
      <c r="KHH193"/>
      <c r="KHI193"/>
      <c r="KHJ193"/>
      <c r="KHK193"/>
      <c r="KHL193"/>
      <c r="KHM193"/>
      <c r="KHN193"/>
      <c r="KHO193"/>
      <c r="KHP193"/>
      <c r="KHQ193"/>
      <c r="KHR193"/>
      <c r="KHS193"/>
      <c r="KHT193"/>
      <c r="KHU193"/>
      <c r="KHV193"/>
      <c r="KHW193"/>
      <c r="KHX193"/>
      <c r="KHY193"/>
      <c r="KHZ193"/>
      <c r="KIA193"/>
      <c r="KIB193"/>
      <c r="KIC193"/>
      <c r="KID193"/>
      <c r="KIE193"/>
      <c r="KIF193"/>
      <c r="KIG193"/>
      <c r="KIH193"/>
      <c r="KII193"/>
      <c r="KIJ193"/>
      <c r="KIK193"/>
      <c r="KIL193"/>
      <c r="KIM193"/>
      <c r="KIN193"/>
      <c r="KIO193"/>
      <c r="KIP193"/>
      <c r="KIQ193"/>
      <c r="KIR193"/>
      <c r="KIS193"/>
      <c r="KIT193"/>
      <c r="KIU193"/>
      <c r="KIV193"/>
      <c r="KIW193"/>
      <c r="KIX193"/>
      <c r="KIY193"/>
      <c r="KIZ193"/>
      <c r="KJA193"/>
      <c r="KJB193"/>
      <c r="KJC193"/>
      <c r="KJD193"/>
      <c r="KJE193"/>
      <c r="KJF193"/>
      <c r="KJG193"/>
      <c r="KJH193"/>
      <c r="KJI193"/>
      <c r="KJJ193"/>
      <c r="KJK193"/>
      <c r="KJL193"/>
      <c r="KJM193"/>
      <c r="KJN193"/>
      <c r="KJO193"/>
      <c r="KJP193"/>
      <c r="KJQ193"/>
      <c r="KJR193"/>
      <c r="KJS193"/>
      <c r="KJT193"/>
      <c r="KJU193"/>
      <c r="KJV193"/>
      <c r="KJW193"/>
      <c r="KJX193"/>
      <c r="KJY193"/>
      <c r="KJZ193"/>
      <c r="KKA193"/>
      <c r="KKB193"/>
      <c r="KKC193"/>
      <c r="KKD193"/>
      <c r="KKE193"/>
      <c r="KKF193"/>
      <c r="KKG193"/>
      <c r="KKH193"/>
      <c r="KKI193"/>
      <c r="KKJ193"/>
      <c r="KKK193"/>
      <c r="KKL193"/>
      <c r="KKM193"/>
      <c r="KKN193"/>
      <c r="KKO193"/>
      <c r="KKP193"/>
      <c r="KKQ193"/>
      <c r="KKR193"/>
      <c r="KKS193"/>
      <c r="KKT193"/>
      <c r="KKU193"/>
      <c r="KKV193"/>
      <c r="KKW193"/>
      <c r="KKX193"/>
      <c r="KKY193"/>
      <c r="KKZ193"/>
      <c r="KLA193"/>
      <c r="KLB193"/>
      <c r="KLC193"/>
      <c r="KLD193"/>
      <c r="KLE193"/>
      <c r="KLF193"/>
      <c r="KLG193"/>
      <c r="KLH193"/>
      <c r="KLI193"/>
      <c r="KLJ193"/>
      <c r="KLK193"/>
      <c r="KLL193"/>
      <c r="KLM193"/>
      <c r="KLN193"/>
      <c r="KLO193"/>
      <c r="KLP193"/>
      <c r="KLQ193"/>
      <c r="KLR193"/>
      <c r="KLS193"/>
      <c r="KLT193"/>
      <c r="KLU193"/>
      <c r="KLV193"/>
      <c r="KLW193"/>
      <c r="KLX193"/>
      <c r="KLY193"/>
      <c r="KLZ193"/>
      <c r="KMA193"/>
      <c r="KMB193"/>
      <c r="KMC193"/>
      <c r="KMD193"/>
      <c r="KME193"/>
      <c r="KMF193"/>
      <c r="KMG193"/>
      <c r="KMH193"/>
      <c r="KMI193"/>
      <c r="KMJ193"/>
      <c r="KMK193"/>
      <c r="KML193"/>
      <c r="KMM193"/>
      <c r="KMN193"/>
      <c r="KMO193"/>
      <c r="KMP193"/>
      <c r="KMQ193"/>
      <c r="KMR193"/>
      <c r="KMS193"/>
      <c r="KMT193"/>
      <c r="KMU193"/>
      <c r="KMV193"/>
      <c r="KMW193"/>
      <c r="KMX193"/>
      <c r="KMY193"/>
      <c r="KMZ193"/>
      <c r="KNA193"/>
      <c r="KNB193"/>
      <c r="KNC193"/>
      <c r="KND193"/>
      <c r="KNE193"/>
      <c r="KNF193"/>
      <c r="KNG193"/>
      <c r="KNH193"/>
      <c r="KNI193"/>
      <c r="KNJ193"/>
      <c r="KNK193"/>
      <c r="KNL193"/>
      <c r="KNM193"/>
      <c r="KNN193"/>
      <c r="KNO193"/>
      <c r="KNP193"/>
      <c r="KNQ193"/>
      <c r="KNR193"/>
      <c r="KNS193"/>
      <c r="KNT193"/>
      <c r="KNU193"/>
      <c r="KNV193"/>
      <c r="KNW193"/>
      <c r="KNX193"/>
      <c r="KNY193"/>
      <c r="KNZ193"/>
      <c r="KOA193"/>
      <c r="KOB193"/>
      <c r="KOC193"/>
      <c r="KOD193"/>
      <c r="KOE193"/>
      <c r="KOF193"/>
      <c r="KOG193"/>
      <c r="KOH193"/>
      <c r="KOI193"/>
      <c r="KOJ193"/>
      <c r="KOK193"/>
      <c r="KOL193"/>
      <c r="KOM193"/>
      <c r="KON193"/>
      <c r="KOO193"/>
      <c r="KOP193"/>
      <c r="KOQ193"/>
      <c r="KOR193"/>
      <c r="KOS193"/>
      <c r="KOT193"/>
      <c r="KOU193"/>
      <c r="KOV193"/>
      <c r="KOW193"/>
      <c r="KOX193"/>
      <c r="KOY193"/>
      <c r="KOZ193"/>
      <c r="KPA193"/>
      <c r="KPB193"/>
      <c r="KPC193"/>
      <c r="KPD193"/>
      <c r="KPE193"/>
      <c r="KPF193"/>
      <c r="KPG193"/>
      <c r="KPH193"/>
      <c r="KPI193"/>
      <c r="KPJ193"/>
      <c r="KPK193"/>
      <c r="KPL193"/>
      <c r="KPM193"/>
      <c r="KPN193"/>
      <c r="KPO193"/>
      <c r="KPP193"/>
      <c r="KPQ193"/>
      <c r="KPR193"/>
      <c r="KPS193"/>
      <c r="KPT193"/>
      <c r="KPU193"/>
      <c r="KPV193"/>
      <c r="KPW193"/>
      <c r="KPX193"/>
      <c r="KPY193"/>
      <c r="KPZ193"/>
      <c r="KQA193"/>
      <c r="KQB193"/>
      <c r="KQC193"/>
      <c r="KQD193"/>
      <c r="KQE193"/>
      <c r="KQF193"/>
      <c r="KQG193"/>
      <c r="KQH193"/>
      <c r="KQI193"/>
      <c r="KQJ193"/>
      <c r="KQK193"/>
      <c r="KQL193"/>
      <c r="KQM193"/>
      <c r="KQN193"/>
      <c r="KQO193"/>
      <c r="KQP193"/>
      <c r="KQQ193"/>
      <c r="KQR193"/>
      <c r="KQS193"/>
      <c r="KQT193"/>
      <c r="KQU193"/>
      <c r="KQV193"/>
      <c r="KQW193"/>
      <c r="KQX193"/>
      <c r="KQY193"/>
      <c r="KQZ193"/>
      <c r="KRA193"/>
      <c r="KRB193"/>
      <c r="KRC193"/>
      <c r="KRD193"/>
      <c r="KRE193"/>
      <c r="KRF193"/>
      <c r="KRG193"/>
      <c r="KRH193"/>
      <c r="KRI193"/>
      <c r="KRJ193"/>
      <c r="KRK193"/>
      <c r="KRL193"/>
      <c r="KRM193"/>
      <c r="KRN193"/>
      <c r="KRO193"/>
      <c r="KRP193"/>
      <c r="KRQ193"/>
      <c r="KRR193"/>
      <c r="KRS193"/>
      <c r="KRT193"/>
      <c r="KRU193"/>
      <c r="KRV193"/>
      <c r="KRW193"/>
      <c r="KRX193"/>
      <c r="KRY193"/>
      <c r="KRZ193"/>
      <c r="KSA193"/>
      <c r="KSB193"/>
      <c r="KSC193"/>
      <c r="KSD193"/>
      <c r="KSE193"/>
      <c r="KSF193"/>
      <c r="KSG193"/>
      <c r="KSH193"/>
      <c r="KSI193"/>
      <c r="KSJ193"/>
      <c r="KSK193"/>
      <c r="KSL193"/>
      <c r="KSM193"/>
      <c r="KSN193"/>
      <c r="KSO193"/>
      <c r="KSP193"/>
      <c r="KSQ193"/>
      <c r="KSR193"/>
      <c r="KSS193"/>
      <c r="KST193"/>
      <c r="KSU193"/>
      <c r="KSV193"/>
      <c r="KSW193"/>
      <c r="KSX193"/>
      <c r="KSY193"/>
      <c r="KSZ193"/>
      <c r="KTA193"/>
      <c r="KTB193"/>
      <c r="KTC193"/>
      <c r="KTD193"/>
      <c r="KTE193"/>
      <c r="KTF193"/>
      <c r="KTG193"/>
      <c r="KTH193"/>
      <c r="KTI193"/>
      <c r="KTJ193"/>
      <c r="KTK193"/>
      <c r="KTL193"/>
      <c r="KTM193"/>
      <c r="KTN193"/>
      <c r="KTO193"/>
      <c r="KTP193"/>
      <c r="KTQ193"/>
      <c r="KTR193"/>
      <c r="KTS193"/>
      <c r="KTT193"/>
      <c r="KTU193"/>
      <c r="KTV193"/>
      <c r="KTW193"/>
      <c r="KTX193"/>
      <c r="KTY193"/>
      <c r="KTZ193"/>
      <c r="KUA193"/>
      <c r="KUB193"/>
      <c r="KUC193"/>
      <c r="KUD193"/>
      <c r="KUE193"/>
      <c r="KUF193"/>
      <c r="KUG193"/>
      <c r="KUH193"/>
      <c r="KUI193"/>
      <c r="KUJ193"/>
      <c r="KUK193"/>
      <c r="KUL193"/>
      <c r="KUM193"/>
      <c r="KUN193"/>
      <c r="KUO193"/>
      <c r="KUP193"/>
      <c r="KUQ193"/>
      <c r="KUR193"/>
      <c r="KUS193"/>
      <c r="KUT193"/>
      <c r="KUU193"/>
      <c r="KUV193"/>
      <c r="KUW193"/>
      <c r="KUX193"/>
      <c r="KUY193"/>
      <c r="KUZ193"/>
      <c r="KVA193"/>
      <c r="KVB193"/>
      <c r="KVC193"/>
      <c r="KVD193"/>
      <c r="KVE193"/>
      <c r="KVF193"/>
      <c r="KVG193"/>
      <c r="KVH193"/>
      <c r="KVI193"/>
      <c r="KVJ193"/>
      <c r="KVK193"/>
      <c r="KVL193"/>
      <c r="KVM193"/>
      <c r="KVN193"/>
      <c r="KVO193"/>
      <c r="KVP193"/>
      <c r="KVQ193"/>
      <c r="KVR193"/>
      <c r="KVS193"/>
      <c r="KVT193"/>
      <c r="KVU193"/>
      <c r="KVV193"/>
      <c r="KVW193"/>
      <c r="KVX193"/>
      <c r="KVY193"/>
      <c r="KVZ193"/>
      <c r="KWA193"/>
      <c r="KWB193"/>
      <c r="KWC193"/>
      <c r="KWD193"/>
      <c r="KWE193"/>
      <c r="KWF193"/>
      <c r="KWG193"/>
      <c r="KWH193"/>
      <c r="KWI193"/>
      <c r="KWJ193"/>
      <c r="KWK193"/>
      <c r="KWL193"/>
      <c r="KWM193"/>
      <c r="KWN193"/>
      <c r="KWO193"/>
      <c r="KWP193"/>
      <c r="KWQ193"/>
      <c r="KWR193"/>
      <c r="KWS193"/>
      <c r="KWT193"/>
      <c r="KWU193"/>
      <c r="KWV193"/>
      <c r="KWW193"/>
      <c r="KWX193"/>
      <c r="KWY193"/>
      <c r="KWZ193"/>
      <c r="KXA193"/>
      <c r="KXB193"/>
      <c r="KXC193"/>
      <c r="KXD193"/>
      <c r="KXE193"/>
      <c r="KXF193"/>
      <c r="KXG193"/>
      <c r="KXH193"/>
      <c r="KXI193"/>
      <c r="KXJ193"/>
      <c r="KXK193"/>
      <c r="KXL193"/>
      <c r="KXM193"/>
      <c r="KXN193"/>
      <c r="KXO193"/>
      <c r="KXP193"/>
      <c r="KXQ193"/>
      <c r="KXR193"/>
      <c r="KXS193"/>
      <c r="KXT193"/>
      <c r="KXU193"/>
      <c r="KXV193"/>
      <c r="KXW193"/>
      <c r="KXX193"/>
      <c r="KXY193"/>
      <c r="KXZ193"/>
      <c r="KYA193"/>
      <c r="KYB193"/>
      <c r="KYC193"/>
      <c r="KYD193"/>
      <c r="KYE193"/>
      <c r="KYF193"/>
      <c r="KYG193"/>
      <c r="KYH193"/>
      <c r="KYI193"/>
      <c r="KYJ193"/>
      <c r="KYK193"/>
      <c r="KYL193"/>
      <c r="KYM193"/>
      <c r="KYN193"/>
      <c r="KYO193"/>
      <c r="KYP193"/>
      <c r="KYQ193"/>
      <c r="KYR193"/>
      <c r="KYS193"/>
      <c r="KYT193"/>
      <c r="KYU193"/>
      <c r="KYV193"/>
      <c r="KYW193"/>
      <c r="KYX193"/>
      <c r="KYY193"/>
      <c r="KYZ193"/>
      <c r="KZA193"/>
      <c r="KZB193"/>
      <c r="KZC193"/>
      <c r="KZD193"/>
      <c r="KZE193"/>
      <c r="KZF193"/>
      <c r="KZG193"/>
      <c r="KZH193"/>
      <c r="KZI193"/>
      <c r="KZJ193"/>
      <c r="KZK193"/>
      <c r="KZL193"/>
      <c r="KZM193"/>
      <c r="KZN193"/>
      <c r="KZO193"/>
      <c r="KZP193"/>
      <c r="KZQ193"/>
      <c r="KZR193"/>
      <c r="KZS193"/>
      <c r="KZT193"/>
      <c r="KZU193"/>
      <c r="KZV193"/>
      <c r="KZW193"/>
      <c r="KZX193"/>
      <c r="KZY193"/>
      <c r="KZZ193"/>
      <c r="LAA193"/>
      <c r="LAB193"/>
      <c r="LAC193"/>
      <c r="LAD193"/>
      <c r="LAE193"/>
      <c r="LAF193"/>
      <c r="LAG193"/>
      <c r="LAH193"/>
      <c r="LAI193"/>
      <c r="LAJ193"/>
      <c r="LAK193"/>
      <c r="LAL193"/>
      <c r="LAM193"/>
      <c r="LAN193"/>
      <c r="LAO193"/>
      <c r="LAP193"/>
      <c r="LAQ193"/>
      <c r="LAR193"/>
      <c r="LAS193"/>
      <c r="LAT193"/>
      <c r="LAU193"/>
      <c r="LAV193"/>
      <c r="LAW193"/>
      <c r="LAX193"/>
      <c r="LAY193"/>
      <c r="LAZ193"/>
      <c r="LBA193"/>
      <c r="LBB193"/>
      <c r="LBC193"/>
      <c r="LBD193"/>
      <c r="LBE193"/>
      <c r="LBF193"/>
      <c r="LBG193"/>
      <c r="LBH193"/>
      <c r="LBI193"/>
      <c r="LBJ193"/>
      <c r="LBK193"/>
      <c r="LBL193"/>
      <c r="LBM193"/>
      <c r="LBN193"/>
      <c r="LBO193"/>
      <c r="LBP193"/>
      <c r="LBQ193"/>
      <c r="LBR193"/>
      <c r="LBS193"/>
      <c r="LBT193"/>
      <c r="LBU193"/>
      <c r="LBV193"/>
      <c r="LBW193"/>
      <c r="LBX193"/>
      <c r="LBY193"/>
      <c r="LBZ193"/>
      <c r="LCA193"/>
      <c r="LCB193"/>
      <c r="LCC193"/>
      <c r="LCD193"/>
      <c r="LCE193"/>
      <c r="LCF193"/>
      <c r="LCG193"/>
      <c r="LCH193"/>
      <c r="LCI193"/>
      <c r="LCJ193"/>
      <c r="LCK193"/>
      <c r="LCL193"/>
      <c r="LCM193"/>
      <c r="LCN193"/>
      <c r="LCO193"/>
      <c r="LCP193"/>
      <c r="LCQ193"/>
      <c r="LCR193"/>
      <c r="LCS193"/>
      <c r="LCT193"/>
      <c r="LCU193"/>
      <c r="LCV193"/>
      <c r="LCW193"/>
      <c r="LCX193"/>
      <c r="LCY193"/>
      <c r="LCZ193"/>
      <c r="LDA193"/>
      <c r="LDB193"/>
      <c r="LDC193"/>
      <c r="LDD193"/>
      <c r="LDE193"/>
      <c r="LDF193"/>
      <c r="LDG193"/>
      <c r="LDH193"/>
      <c r="LDI193"/>
      <c r="LDJ193"/>
      <c r="LDK193"/>
      <c r="LDL193"/>
      <c r="LDM193"/>
      <c r="LDN193"/>
      <c r="LDO193"/>
      <c r="LDP193"/>
      <c r="LDQ193"/>
      <c r="LDR193"/>
      <c r="LDS193"/>
      <c r="LDT193"/>
      <c r="LDU193"/>
      <c r="LDV193"/>
      <c r="LDW193"/>
      <c r="LDX193"/>
      <c r="LDY193"/>
      <c r="LDZ193"/>
      <c r="LEA193"/>
      <c r="LEB193"/>
      <c r="LEC193"/>
      <c r="LED193"/>
      <c r="LEE193"/>
      <c r="LEF193"/>
      <c r="LEG193"/>
      <c r="LEH193"/>
      <c r="LEI193"/>
      <c r="LEJ193"/>
      <c r="LEK193"/>
      <c r="LEL193"/>
      <c r="LEM193"/>
      <c r="LEN193"/>
      <c r="LEO193"/>
      <c r="LEP193"/>
      <c r="LEQ193"/>
      <c r="LER193"/>
      <c r="LES193"/>
      <c r="LET193"/>
      <c r="LEU193"/>
      <c r="LEV193"/>
      <c r="LEW193"/>
      <c r="LEX193"/>
      <c r="LEY193"/>
      <c r="LEZ193"/>
      <c r="LFA193"/>
      <c r="LFB193"/>
      <c r="LFC193"/>
      <c r="LFD193"/>
      <c r="LFE193"/>
      <c r="LFF193"/>
      <c r="LFG193"/>
      <c r="LFH193"/>
      <c r="LFI193"/>
      <c r="LFJ193"/>
      <c r="LFK193"/>
      <c r="LFL193"/>
      <c r="LFM193"/>
      <c r="LFN193"/>
      <c r="LFO193"/>
      <c r="LFP193"/>
      <c r="LFQ193"/>
      <c r="LFR193"/>
      <c r="LFS193"/>
      <c r="LFT193"/>
      <c r="LFU193"/>
      <c r="LFV193"/>
      <c r="LFW193"/>
      <c r="LFX193"/>
      <c r="LFY193"/>
      <c r="LFZ193"/>
      <c r="LGA193"/>
      <c r="LGB193"/>
      <c r="LGC193"/>
      <c r="LGD193"/>
      <c r="LGE193"/>
      <c r="LGF193"/>
      <c r="LGG193"/>
      <c r="LGH193"/>
      <c r="LGI193"/>
      <c r="LGJ193"/>
      <c r="LGK193"/>
      <c r="LGL193"/>
      <c r="LGM193"/>
      <c r="LGN193"/>
      <c r="LGO193"/>
      <c r="LGP193"/>
      <c r="LGQ193"/>
      <c r="LGR193"/>
      <c r="LGS193"/>
      <c r="LGT193"/>
      <c r="LGU193"/>
      <c r="LGV193"/>
      <c r="LGW193"/>
      <c r="LGX193"/>
      <c r="LGY193"/>
      <c r="LGZ193"/>
      <c r="LHA193"/>
      <c r="LHB193"/>
      <c r="LHC193"/>
      <c r="LHD193"/>
      <c r="LHE193"/>
      <c r="LHF193"/>
      <c r="LHG193"/>
      <c r="LHH193"/>
      <c r="LHI193"/>
      <c r="LHJ193"/>
      <c r="LHK193"/>
      <c r="LHL193"/>
      <c r="LHM193"/>
      <c r="LHN193"/>
      <c r="LHO193"/>
      <c r="LHP193"/>
      <c r="LHQ193"/>
      <c r="LHR193"/>
      <c r="LHS193"/>
      <c r="LHT193"/>
      <c r="LHU193"/>
      <c r="LHV193"/>
      <c r="LHW193"/>
      <c r="LHX193"/>
      <c r="LHY193"/>
      <c r="LHZ193"/>
      <c r="LIA193"/>
      <c r="LIB193"/>
      <c r="LIC193"/>
      <c r="LID193"/>
      <c r="LIE193"/>
      <c r="LIF193"/>
      <c r="LIG193"/>
      <c r="LIH193"/>
      <c r="LII193"/>
      <c r="LIJ193"/>
      <c r="LIK193"/>
      <c r="LIL193"/>
      <c r="LIM193"/>
      <c r="LIN193"/>
      <c r="LIO193"/>
      <c r="LIP193"/>
      <c r="LIQ193"/>
      <c r="LIR193"/>
      <c r="LIS193"/>
      <c r="LIT193"/>
      <c r="LIU193"/>
      <c r="LIV193"/>
      <c r="LIW193"/>
      <c r="LIX193"/>
      <c r="LIY193"/>
      <c r="LIZ193"/>
      <c r="LJA193"/>
      <c r="LJB193"/>
      <c r="LJC193"/>
      <c r="LJD193"/>
      <c r="LJE193"/>
      <c r="LJF193"/>
      <c r="LJG193"/>
      <c r="LJH193"/>
      <c r="LJI193"/>
      <c r="LJJ193"/>
      <c r="LJK193"/>
      <c r="LJL193"/>
      <c r="LJM193"/>
      <c r="LJN193"/>
      <c r="LJO193"/>
      <c r="LJP193"/>
      <c r="LJQ193"/>
      <c r="LJR193"/>
      <c r="LJS193"/>
      <c r="LJT193"/>
      <c r="LJU193"/>
      <c r="LJV193"/>
      <c r="LJW193"/>
      <c r="LJX193"/>
      <c r="LJY193"/>
      <c r="LJZ193"/>
      <c r="LKA193"/>
      <c r="LKB193"/>
      <c r="LKC193"/>
      <c r="LKD193"/>
      <c r="LKE193"/>
      <c r="LKF193"/>
      <c r="LKG193"/>
      <c r="LKH193"/>
      <c r="LKI193"/>
      <c r="LKJ193"/>
      <c r="LKK193"/>
      <c r="LKL193"/>
      <c r="LKM193"/>
      <c r="LKN193"/>
      <c r="LKO193"/>
      <c r="LKP193"/>
      <c r="LKQ193"/>
      <c r="LKR193"/>
      <c r="LKS193"/>
      <c r="LKT193"/>
      <c r="LKU193"/>
      <c r="LKV193"/>
      <c r="LKW193"/>
      <c r="LKX193"/>
      <c r="LKY193"/>
      <c r="LKZ193"/>
      <c r="LLA193"/>
      <c r="LLB193"/>
      <c r="LLC193"/>
      <c r="LLD193"/>
      <c r="LLE193"/>
      <c r="LLF193"/>
      <c r="LLG193"/>
      <c r="LLH193"/>
      <c r="LLI193"/>
      <c r="LLJ193"/>
      <c r="LLK193"/>
      <c r="LLL193"/>
      <c r="LLM193"/>
      <c r="LLN193"/>
      <c r="LLO193"/>
      <c r="LLP193"/>
      <c r="LLQ193"/>
      <c r="LLR193"/>
      <c r="LLS193"/>
      <c r="LLT193"/>
      <c r="LLU193"/>
      <c r="LLV193"/>
      <c r="LLW193"/>
      <c r="LLX193"/>
      <c r="LLY193"/>
      <c r="LLZ193"/>
      <c r="LMA193"/>
      <c r="LMB193"/>
      <c r="LMC193"/>
      <c r="LMD193"/>
      <c r="LME193"/>
      <c r="LMF193"/>
      <c r="LMG193"/>
      <c r="LMH193"/>
      <c r="LMI193"/>
      <c r="LMJ193"/>
      <c r="LMK193"/>
      <c r="LML193"/>
      <c r="LMM193"/>
      <c r="LMN193"/>
      <c r="LMO193"/>
      <c r="LMP193"/>
      <c r="LMQ193"/>
      <c r="LMR193"/>
      <c r="LMS193"/>
      <c r="LMT193"/>
      <c r="LMU193"/>
      <c r="LMV193"/>
      <c r="LMW193"/>
      <c r="LMX193"/>
      <c r="LMY193"/>
      <c r="LMZ193"/>
      <c r="LNA193"/>
      <c r="LNB193"/>
      <c r="LNC193"/>
      <c r="LND193"/>
      <c r="LNE193"/>
      <c r="LNF193"/>
      <c r="LNG193"/>
      <c r="LNH193"/>
      <c r="LNI193"/>
      <c r="LNJ193"/>
      <c r="LNK193"/>
      <c r="LNL193"/>
      <c r="LNM193"/>
      <c r="LNN193"/>
      <c r="LNO193"/>
      <c r="LNP193"/>
      <c r="LNQ193"/>
      <c r="LNR193"/>
      <c r="LNS193"/>
      <c r="LNT193"/>
      <c r="LNU193"/>
      <c r="LNV193"/>
      <c r="LNW193"/>
      <c r="LNX193"/>
      <c r="LNY193"/>
      <c r="LNZ193"/>
      <c r="LOA193"/>
      <c r="LOB193"/>
      <c r="LOC193"/>
      <c r="LOD193"/>
      <c r="LOE193"/>
      <c r="LOF193"/>
      <c r="LOG193"/>
      <c r="LOH193"/>
      <c r="LOI193"/>
      <c r="LOJ193"/>
      <c r="LOK193"/>
      <c r="LOL193"/>
      <c r="LOM193"/>
      <c r="LON193"/>
      <c r="LOO193"/>
      <c r="LOP193"/>
      <c r="LOQ193"/>
      <c r="LOR193"/>
      <c r="LOS193"/>
      <c r="LOT193"/>
      <c r="LOU193"/>
      <c r="LOV193"/>
      <c r="LOW193"/>
      <c r="LOX193"/>
      <c r="LOY193"/>
      <c r="LOZ193"/>
      <c r="LPA193"/>
      <c r="LPB193"/>
      <c r="LPC193"/>
      <c r="LPD193"/>
      <c r="LPE193"/>
      <c r="LPF193"/>
      <c r="LPG193"/>
      <c r="LPH193"/>
      <c r="LPI193"/>
      <c r="LPJ193"/>
      <c r="LPK193"/>
      <c r="LPL193"/>
      <c r="LPM193"/>
      <c r="LPN193"/>
      <c r="LPO193"/>
      <c r="LPP193"/>
      <c r="LPQ193"/>
      <c r="LPR193"/>
      <c r="LPS193"/>
      <c r="LPT193"/>
      <c r="LPU193"/>
      <c r="LPV193"/>
      <c r="LPW193"/>
      <c r="LPX193"/>
      <c r="LPY193"/>
      <c r="LPZ193"/>
      <c r="LQA193"/>
      <c r="LQB193"/>
      <c r="LQC193"/>
      <c r="LQD193"/>
      <c r="LQE193"/>
      <c r="LQF193"/>
      <c r="LQG193"/>
      <c r="LQH193"/>
      <c r="LQI193"/>
      <c r="LQJ193"/>
      <c r="LQK193"/>
      <c r="LQL193"/>
      <c r="LQM193"/>
      <c r="LQN193"/>
      <c r="LQO193"/>
      <c r="LQP193"/>
      <c r="LQQ193"/>
      <c r="LQR193"/>
      <c r="LQS193"/>
      <c r="LQT193"/>
      <c r="LQU193"/>
      <c r="LQV193"/>
      <c r="LQW193"/>
      <c r="LQX193"/>
      <c r="LQY193"/>
      <c r="LQZ193"/>
      <c r="LRA193"/>
      <c r="LRB193"/>
      <c r="LRC193"/>
      <c r="LRD193"/>
      <c r="LRE193"/>
      <c r="LRF193"/>
      <c r="LRG193"/>
      <c r="LRH193"/>
      <c r="LRI193"/>
      <c r="LRJ193"/>
      <c r="LRK193"/>
      <c r="LRL193"/>
      <c r="LRM193"/>
      <c r="LRN193"/>
      <c r="LRO193"/>
      <c r="LRP193"/>
      <c r="LRQ193"/>
      <c r="LRR193"/>
      <c r="LRS193"/>
      <c r="LRT193"/>
      <c r="LRU193"/>
      <c r="LRV193"/>
      <c r="LRW193"/>
      <c r="LRX193"/>
      <c r="LRY193"/>
      <c r="LRZ193"/>
      <c r="LSA193"/>
      <c r="LSB193"/>
      <c r="LSC193"/>
      <c r="LSD193"/>
      <c r="LSE193"/>
      <c r="LSF193"/>
      <c r="LSG193"/>
      <c r="LSH193"/>
      <c r="LSI193"/>
      <c r="LSJ193"/>
      <c r="LSK193"/>
      <c r="LSL193"/>
      <c r="LSM193"/>
      <c r="LSN193"/>
      <c r="LSO193"/>
      <c r="LSP193"/>
      <c r="LSQ193"/>
      <c r="LSR193"/>
      <c r="LSS193"/>
      <c r="LST193"/>
      <c r="LSU193"/>
      <c r="LSV193"/>
      <c r="LSW193"/>
      <c r="LSX193"/>
      <c r="LSY193"/>
      <c r="LSZ193"/>
      <c r="LTA193"/>
      <c r="LTB193"/>
      <c r="LTC193"/>
      <c r="LTD193"/>
      <c r="LTE193"/>
      <c r="LTF193"/>
      <c r="LTG193"/>
      <c r="LTH193"/>
      <c r="LTI193"/>
      <c r="LTJ193"/>
      <c r="LTK193"/>
      <c r="LTL193"/>
      <c r="LTM193"/>
      <c r="LTN193"/>
      <c r="LTO193"/>
      <c r="LTP193"/>
      <c r="LTQ193"/>
      <c r="LTR193"/>
      <c r="LTS193"/>
      <c r="LTT193"/>
      <c r="LTU193"/>
      <c r="LTV193"/>
      <c r="LTW193"/>
      <c r="LTX193"/>
      <c r="LTY193"/>
      <c r="LTZ193"/>
      <c r="LUA193"/>
      <c r="LUB193"/>
      <c r="LUC193"/>
      <c r="LUD193"/>
      <c r="LUE193"/>
      <c r="LUF193"/>
      <c r="LUG193"/>
      <c r="LUH193"/>
      <c r="LUI193"/>
      <c r="LUJ193"/>
      <c r="LUK193"/>
      <c r="LUL193"/>
      <c r="LUM193"/>
      <c r="LUN193"/>
      <c r="LUO193"/>
      <c r="LUP193"/>
      <c r="LUQ193"/>
      <c r="LUR193"/>
      <c r="LUS193"/>
      <c r="LUT193"/>
      <c r="LUU193"/>
      <c r="LUV193"/>
      <c r="LUW193"/>
      <c r="LUX193"/>
      <c r="LUY193"/>
      <c r="LUZ193"/>
      <c r="LVA193"/>
      <c r="LVB193"/>
      <c r="LVC193"/>
      <c r="LVD193"/>
      <c r="LVE193"/>
      <c r="LVF193"/>
      <c r="LVG193"/>
      <c r="LVH193"/>
      <c r="LVI193"/>
      <c r="LVJ193"/>
      <c r="LVK193"/>
      <c r="LVL193"/>
      <c r="LVM193"/>
      <c r="LVN193"/>
      <c r="LVO193"/>
      <c r="LVP193"/>
      <c r="LVQ193"/>
      <c r="LVR193"/>
      <c r="LVS193"/>
      <c r="LVT193"/>
      <c r="LVU193"/>
      <c r="LVV193"/>
      <c r="LVW193"/>
      <c r="LVX193"/>
      <c r="LVY193"/>
      <c r="LVZ193"/>
      <c r="LWA193"/>
      <c r="LWB193"/>
      <c r="LWC193"/>
      <c r="LWD193"/>
      <c r="LWE193"/>
      <c r="LWF193"/>
      <c r="LWG193"/>
      <c r="LWH193"/>
      <c r="LWI193"/>
      <c r="LWJ193"/>
      <c r="LWK193"/>
      <c r="LWL193"/>
      <c r="LWM193"/>
      <c r="LWN193"/>
      <c r="LWO193"/>
      <c r="LWP193"/>
      <c r="LWQ193"/>
      <c r="LWR193"/>
      <c r="LWS193"/>
      <c r="LWT193"/>
      <c r="LWU193"/>
      <c r="LWV193"/>
      <c r="LWW193"/>
      <c r="LWX193"/>
      <c r="LWY193"/>
      <c r="LWZ193"/>
      <c r="LXA193"/>
      <c r="LXB193"/>
      <c r="LXC193"/>
      <c r="LXD193"/>
      <c r="LXE193"/>
      <c r="LXF193"/>
      <c r="LXG193"/>
      <c r="LXH193"/>
      <c r="LXI193"/>
      <c r="LXJ193"/>
      <c r="LXK193"/>
      <c r="LXL193"/>
      <c r="LXM193"/>
      <c r="LXN193"/>
      <c r="LXO193"/>
      <c r="LXP193"/>
      <c r="LXQ193"/>
      <c r="LXR193"/>
      <c r="LXS193"/>
      <c r="LXT193"/>
      <c r="LXU193"/>
      <c r="LXV193"/>
      <c r="LXW193"/>
      <c r="LXX193"/>
      <c r="LXY193"/>
      <c r="LXZ193"/>
      <c r="LYA193"/>
      <c r="LYB193"/>
      <c r="LYC193"/>
      <c r="LYD193"/>
      <c r="LYE193"/>
      <c r="LYF193"/>
      <c r="LYG193"/>
      <c r="LYH193"/>
      <c r="LYI193"/>
      <c r="LYJ193"/>
      <c r="LYK193"/>
      <c r="LYL193"/>
      <c r="LYM193"/>
      <c r="LYN193"/>
      <c r="LYO193"/>
      <c r="LYP193"/>
      <c r="LYQ193"/>
      <c r="LYR193"/>
      <c r="LYS193"/>
      <c r="LYT193"/>
      <c r="LYU193"/>
      <c r="LYV193"/>
      <c r="LYW193"/>
      <c r="LYX193"/>
      <c r="LYY193"/>
      <c r="LYZ193"/>
      <c r="LZA193"/>
      <c r="LZB193"/>
      <c r="LZC193"/>
      <c r="LZD193"/>
      <c r="LZE193"/>
      <c r="LZF193"/>
      <c r="LZG193"/>
      <c r="LZH193"/>
      <c r="LZI193"/>
      <c r="LZJ193"/>
      <c r="LZK193"/>
      <c r="LZL193"/>
      <c r="LZM193"/>
      <c r="LZN193"/>
      <c r="LZO193"/>
      <c r="LZP193"/>
      <c r="LZQ193"/>
      <c r="LZR193"/>
      <c r="LZS193"/>
      <c r="LZT193"/>
      <c r="LZU193"/>
      <c r="LZV193"/>
      <c r="LZW193"/>
      <c r="LZX193"/>
      <c r="LZY193"/>
      <c r="LZZ193"/>
      <c r="MAA193"/>
      <c r="MAB193"/>
      <c r="MAC193"/>
      <c r="MAD193"/>
      <c r="MAE193"/>
      <c r="MAF193"/>
      <c r="MAG193"/>
      <c r="MAH193"/>
      <c r="MAI193"/>
      <c r="MAJ193"/>
      <c r="MAK193"/>
      <c r="MAL193"/>
      <c r="MAM193"/>
      <c r="MAN193"/>
      <c r="MAO193"/>
      <c r="MAP193"/>
      <c r="MAQ193"/>
      <c r="MAR193"/>
      <c r="MAS193"/>
      <c r="MAT193"/>
      <c r="MAU193"/>
      <c r="MAV193"/>
      <c r="MAW193"/>
      <c r="MAX193"/>
      <c r="MAY193"/>
      <c r="MAZ193"/>
      <c r="MBA193"/>
      <c r="MBB193"/>
      <c r="MBC193"/>
      <c r="MBD193"/>
      <c r="MBE193"/>
      <c r="MBF193"/>
      <c r="MBG193"/>
      <c r="MBH193"/>
      <c r="MBI193"/>
      <c r="MBJ193"/>
      <c r="MBK193"/>
      <c r="MBL193"/>
      <c r="MBM193"/>
      <c r="MBN193"/>
      <c r="MBO193"/>
      <c r="MBP193"/>
      <c r="MBQ193"/>
      <c r="MBR193"/>
      <c r="MBS193"/>
      <c r="MBT193"/>
      <c r="MBU193"/>
      <c r="MBV193"/>
      <c r="MBW193"/>
      <c r="MBX193"/>
      <c r="MBY193"/>
      <c r="MBZ193"/>
      <c r="MCA193"/>
      <c r="MCB193"/>
      <c r="MCC193"/>
      <c r="MCD193"/>
      <c r="MCE193"/>
      <c r="MCF193"/>
      <c r="MCG193"/>
      <c r="MCH193"/>
      <c r="MCI193"/>
      <c r="MCJ193"/>
      <c r="MCK193"/>
      <c r="MCL193"/>
      <c r="MCM193"/>
      <c r="MCN193"/>
      <c r="MCO193"/>
      <c r="MCP193"/>
      <c r="MCQ193"/>
      <c r="MCR193"/>
      <c r="MCS193"/>
      <c r="MCT193"/>
      <c r="MCU193"/>
      <c r="MCV193"/>
      <c r="MCW193"/>
      <c r="MCX193"/>
      <c r="MCY193"/>
      <c r="MCZ193"/>
      <c r="MDA193"/>
      <c r="MDB193"/>
      <c r="MDC193"/>
      <c r="MDD193"/>
      <c r="MDE193"/>
      <c r="MDF193"/>
      <c r="MDG193"/>
      <c r="MDH193"/>
      <c r="MDI193"/>
      <c r="MDJ193"/>
      <c r="MDK193"/>
      <c r="MDL193"/>
      <c r="MDM193"/>
      <c r="MDN193"/>
      <c r="MDO193"/>
      <c r="MDP193"/>
      <c r="MDQ193"/>
      <c r="MDR193"/>
      <c r="MDS193"/>
      <c r="MDT193"/>
      <c r="MDU193"/>
      <c r="MDV193"/>
      <c r="MDW193"/>
      <c r="MDX193"/>
      <c r="MDY193"/>
      <c r="MDZ193"/>
      <c r="MEA193"/>
      <c r="MEB193"/>
      <c r="MEC193"/>
      <c r="MED193"/>
      <c r="MEE193"/>
      <c r="MEF193"/>
      <c r="MEG193"/>
      <c r="MEH193"/>
      <c r="MEI193"/>
      <c r="MEJ193"/>
      <c r="MEK193"/>
      <c r="MEL193"/>
      <c r="MEM193"/>
      <c r="MEN193"/>
      <c r="MEO193"/>
      <c r="MEP193"/>
      <c r="MEQ193"/>
      <c r="MER193"/>
      <c r="MES193"/>
      <c r="MET193"/>
      <c r="MEU193"/>
      <c r="MEV193"/>
      <c r="MEW193"/>
      <c r="MEX193"/>
      <c r="MEY193"/>
      <c r="MEZ193"/>
      <c r="MFA193"/>
      <c r="MFB193"/>
      <c r="MFC193"/>
      <c r="MFD193"/>
      <c r="MFE193"/>
      <c r="MFF193"/>
      <c r="MFG193"/>
      <c r="MFH193"/>
      <c r="MFI193"/>
      <c r="MFJ193"/>
      <c r="MFK193"/>
      <c r="MFL193"/>
      <c r="MFM193"/>
      <c r="MFN193"/>
      <c r="MFO193"/>
      <c r="MFP193"/>
      <c r="MFQ193"/>
      <c r="MFR193"/>
      <c r="MFS193"/>
      <c r="MFT193"/>
      <c r="MFU193"/>
      <c r="MFV193"/>
      <c r="MFW193"/>
      <c r="MFX193"/>
      <c r="MFY193"/>
      <c r="MFZ193"/>
      <c r="MGA193"/>
      <c r="MGB193"/>
      <c r="MGC193"/>
      <c r="MGD193"/>
      <c r="MGE193"/>
      <c r="MGF193"/>
      <c r="MGG193"/>
      <c r="MGH193"/>
      <c r="MGI193"/>
      <c r="MGJ193"/>
      <c r="MGK193"/>
      <c r="MGL193"/>
      <c r="MGM193"/>
      <c r="MGN193"/>
      <c r="MGO193"/>
      <c r="MGP193"/>
      <c r="MGQ193"/>
      <c r="MGR193"/>
      <c r="MGS193"/>
      <c r="MGT193"/>
      <c r="MGU193"/>
      <c r="MGV193"/>
      <c r="MGW193"/>
      <c r="MGX193"/>
      <c r="MGY193"/>
      <c r="MGZ193"/>
      <c r="MHA193"/>
      <c r="MHB193"/>
      <c r="MHC193"/>
      <c r="MHD193"/>
      <c r="MHE193"/>
      <c r="MHF193"/>
      <c r="MHG193"/>
      <c r="MHH193"/>
      <c r="MHI193"/>
      <c r="MHJ193"/>
      <c r="MHK193"/>
      <c r="MHL193"/>
      <c r="MHM193"/>
      <c r="MHN193"/>
      <c r="MHO193"/>
      <c r="MHP193"/>
      <c r="MHQ193"/>
      <c r="MHR193"/>
      <c r="MHS193"/>
      <c r="MHT193"/>
      <c r="MHU193"/>
      <c r="MHV193"/>
      <c r="MHW193"/>
      <c r="MHX193"/>
      <c r="MHY193"/>
      <c r="MHZ193"/>
      <c r="MIA193"/>
      <c r="MIB193"/>
      <c r="MIC193"/>
      <c r="MID193"/>
      <c r="MIE193"/>
      <c r="MIF193"/>
      <c r="MIG193"/>
      <c r="MIH193"/>
      <c r="MII193"/>
      <c r="MIJ193"/>
      <c r="MIK193"/>
      <c r="MIL193"/>
      <c r="MIM193"/>
      <c r="MIN193"/>
      <c r="MIO193"/>
      <c r="MIP193"/>
      <c r="MIQ193"/>
      <c r="MIR193"/>
      <c r="MIS193"/>
      <c r="MIT193"/>
      <c r="MIU193"/>
      <c r="MIV193"/>
      <c r="MIW193"/>
      <c r="MIX193"/>
      <c r="MIY193"/>
      <c r="MIZ193"/>
      <c r="MJA193"/>
      <c r="MJB193"/>
      <c r="MJC193"/>
      <c r="MJD193"/>
      <c r="MJE193"/>
      <c r="MJF193"/>
      <c r="MJG193"/>
      <c r="MJH193"/>
      <c r="MJI193"/>
      <c r="MJJ193"/>
      <c r="MJK193"/>
      <c r="MJL193"/>
      <c r="MJM193"/>
      <c r="MJN193"/>
      <c r="MJO193"/>
      <c r="MJP193"/>
      <c r="MJQ193"/>
      <c r="MJR193"/>
      <c r="MJS193"/>
      <c r="MJT193"/>
      <c r="MJU193"/>
      <c r="MJV193"/>
      <c r="MJW193"/>
      <c r="MJX193"/>
      <c r="MJY193"/>
      <c r="MJZ193"/>
      <c r="MKA193"/>
      <c r="MKB193"/>
      <c r="MKC193"/>
      <c r="MKD193"/>
      <c r="MKE193"/>
      <c r="MKF193"/>
      <c r="MKG193"/>
      <c r="MKH193"/>
      <c r="MKI193"/>
      <c r="MKJ193"/>
      <c r="MKK193"/>
      <c r="MKL193"/>
      <c r="MKM193"/>
      <c r="MKN193"/>
      <c r="MKO193"/>
      <c r="MKP193"/>
      <c r="MKQ193"/>
      <c r="MKR193"/>
      <c r="MKS193"/>
      <c r="MKT193"/>
      <c r="MKU193"/>
      <c r="MKV193"/>
      <c r="MKW193"/>
      <c r="MKX193"/>
      <c r="MKY193"/>
      <c r="MKZ193"/>
      <c r="MLA193"/>
      <c r="MLB193"/>
      <c r="MLC193"/>
      <c r="MLD193"/>
      <c r="MLE193"/>
      <c r="MLF193"/>
      <c r="MLG193"/>
      <c r="MLH193"/>
      <c r="MLI193"/>
      <c r="MLJ193"/>
      <c r="MLK193"/>
      <c r="MLL193"/>
      <c r="MLM193"/>
      <c r="MLN193"/>
      <c r="MLO193"/>
      <c r="MLP193"/>
      <c r="MLQ193"/>
      <c r="MLR193"/>
      <c r="MLS193"/>
      <c r="MLT193"/>
      <c r="MLU193"/>
      <c r="MLV193"/>
      <c r="MLW193"/>
      <c r="MLX193"/>
      <c r="MLY193"/>
      <c r="MLZ193"/>
      <c r="MMA193"/>
      <c r="MMB193"/>
      <c r="MMC193"/>
      <c r="MMD193"/>
      <c r="MME193"/>
      <c r="MMF193"/>
      <c r="MMG193"/>
      <c r="MMH193"/>
      <c r="MMI193"/>
      <c r="MMJ193"/>
      <c r="MMK193"/>
      <c r="MML193"/>
      <c r="MMM193"/>
      <c r="MMN193"/>
      <c r="MMO193"/>
      <c r="MMP193"/>
      <c r="MMQ193"/>
      <c r="MMR193"/>
      <c r="MMS193"/>
      <c r="MMT193"/>
      <c r="MMU193"/>
      <c r="MMV193"/>
      <c r="MMW193"/>
      <c r="MMX193"/>
      <c r="MMY193"/>
      <c r="MMZ193"/>
      <c r="MNA193"/>
      <c r="MNB193"/>
      <c r="MNC193"/>
      <c r="MND193"/>
      <c r="MNE193"/>
      <c r="MNF193"/>
      <c r="MNG193"/>
      <c r="MNH193"/>
      <c r="MNI193"/>
      <c r="MNJ193"/>
      <c r="MNK193"/>
      <c r="MNL193"/>
      <c r="MNM193"/>
      <c r="MNN193"/>
      <c r="MNO193"/>
      <c r="MNP193"/>
      <c r="MNQ193"/>
      <c r="MNR193"/>
      <c r="MNS193"/>
      <c r="MNT193"/>
      <c r="MNU193"/>
      <c r="MNV193"/>
      <c r="MNW193"/>
      <c r="MNX193"/>
      <c r="MNY193"/>
      <c r="MNZ193"/>
      <c r="MOA193"/>
      <c r="MOB193"/>
      <c r="MOC193"/>
      <c r="MOD193"/>
      <c r="MOE193"/>
      <c r="MOF193"/>
      <c r="MOG193"/>
      <c r="MOH193"/>
      <c r="MOI193"/>
      <c r="MOJ193"/>
      <c r="MOK193"/>
      <c r="MOL193"/>
      <c r="MOM193"/>
      <c r="MON193"/>
      <c r="MOO193"/>
      <c r="MOP193"/>
      <c r="MOQ193"/>
      <c r="MOR193"/>
      <c r="MOS193"/>
      <c r="MOT193"/>
      <c r="MOU193"/>
      <c r="MOV193"/>
      <c r="MOW193"/>
      <c r="MOX193"/>
      <c r="MOY193"/>
      <c r="MOZ193"/>
      <c r="MPA193"/>
      <c r="MPB193"/>
      <c r="MPC193"/>
      <c r="MPD193"/>
      <c r="MPE193"/>
      <c r="MPF193"/>
      <c r="MPG193"/>
      <c r="MPH193"/>
      <c r="MPI193"/>
      <c r="MPJ193"/>
      <c r="MPK193"/>
      <c r="MPL193"/>
      <c r="MPM193"/>
      <c r="MPN193"/>
      <c r="MPO193"/>
      <c r="MPP193"/>
      <c r="MPQ193"/>
      <c r="MPR193"/>
      <c r="MPS193"/>
      <c r="MPT193"/>
      <c r="MPU193"/>
      <c r="MPV193"/>
      <c r="MPW193"/>
      <c r="MPX193"/>
      <c r="MPY193"/>
      <c r="MPZ193"/>
      <c r="MQA193"/>
      <c r="MQB193"/>
      <c r="MQC193"/>
      <c r="MQD193"/>
      <c r="MQE193"/>
      <c r="MQF193"/>
      <c r="MQG193"/>
      <c r="MQH193"/>
      <c r="MQI193"/>
      <c r="MQJ193"/>
      <c r="MQK193"/>
      <c r="MQL193"/>
      <c r="MQM193"/>
      <c r="MQN193"/>
      <c r="MQO193"/>
      <c r="MQP193"/>
      <c r="MQQ193"/>
      <c r="MQR193"/>
      <c r="MQS193"/>
      <c r="MQT193"/>
      <c r="MQU193"/>
      <c r="MQV193"/>
      <c r="MQW193"/>
      <c r="MQX193"/>
      <c r="MQY193"/>
      <c r="MQZ193"/>
      <c r="MRA193"/>
      <c r="MRB193"/>
      <c r="MRC193"/>
      <c r="MRD193"/>
      <c r="MRE193"/>
      <c r="MRF193"/>
      <c r="MRG193"/>
      <c r="MRH193"/>
      <c r="MRI193"/>
      <c r="MRJ193"/>
      <c r="MRK193"/>
      <c r="MRL193"/>
      <c r="MRM193"/>
      <c r="MRN193"/>
      <c r="MRO193"/>
      <c r="MRP193"/>
      <c r="MRQ193"/>
      <c r="MRR193"/>
      <c r="MRS193"/>
      <c r="MRT193"/>
      <c r="MRU193"/>
      <c r="MRV193"/>
      <c r="MRW193"/>
      <c r="MRX193"/>
      <c r="MRY193"/>
      <c r="MRZ193"/>
      <c r="MSA193"/>
      <c r="MSB193"/>
      <c r="MSC193"/>
      <c r="MSD193"/>
      <c r="MSE193"/>
      <c r="MSF193"/>
      <c r="MSG193"/>
      <c r="MSH193"/>
      <c r="MSI193"/>
      <c r="MSJ193"/>
      <c r="MSK193"/>
      <c r="MSL193"/>
      <c r="MSM193"/>
      <c r="MSN193"/>
      <c r="MSO193"/>
      <c r="MSP193"/>
      <c r="MSQ193"/>
      <c r="MSR193"/>
      <c r="MSS193"/>
      <c r="MST193"/>
      <c r="MSU193"/>
      <c r="MSV193"/>
      <c r="MSW193"/>
      <c r="MSX193"/>
      <c r="MSY193"/>
      <c r="MSZ193"/>
      <c r="MTA193"/>
      <c r="MTB193"/>
      <c r="MTC193"/>
      <c r="MTD193"/>
      <c r="MTE193"/>
      <c r="MTF193"/>
      <c r="MTG193"/>
      <c r="MTH193"/>
      <c r="MTI193"/>
      <c r="MTJ193"/>
      <c r="MTK193"/>
      <c r="MTL193"/>
      <c r="MTM193"/>
      <c r="MTN193"/>
      <c r="MTO193"/>
      <c r="MTP193"/>
      <c r="MTQ193"/>
      <c r="MTR193"/>
      <c r="MTS193"/>
      <c r="MTT193"/>
      <c r="MTU193"/>
      <c r="MTV193"/>
      <c r="MTW193"/>
      <c r="MTX193"/>
      <c r="MTY193"/>
      <c r="MTZ193"/>
      <c r="MUA193"/>
      <c r="MUB193"/>
      <c r="MUC193"/>
      <c r="MUD193"/>
      <c r="MUE193"/>
      <c r="MUF193"/>
      <c r="MUG193"/>
      <c r="MUH193"/>
      <c r="MUI193"/>
      <c r="MUJ193"/>
      <c r="MUK193"/>
      <c r="MUL193"/>
      <c r="MUM193"/>
      <c r="MUN193"/>
      <c r="MUO193"/>
      <c r="MUP193"/>
      <c r="MUQ193"/>
      <c r="MUR193"/>
      <c r="MUS193"/>
      <c r="MUT193"/>
      <c r="MUU193"/>
      <c r="MUV193"/>
      <c r="MUW193"/>
      <c r="MUX193"/>
      <c r="MUY193"/>
      <c r="MUZ193"/>
      <c r="MVA193"/>
      <c r="MVB193"/>
      <c r="MVC193"/>
      <c r="MVD193"/>
      <c r="MVE193"/>
      <c r="MVF193"/>
      <c r="MVG193"/>
      <c r="MVH193"/>
      <c r="MVI193"/>
      <c r="MVJ193"/>
      <c r="MVK193"/>
      <c r="MVL193"/>
      <c r="MVM193"/>
      <c r="MVN193"/>
      <c r="MVO193"/>
      <c r="MVP193"/>
      <c r="MVQ193"/>
      <c r="MVR193"/>
      <c r="MVS193"/>
      <c r="MVT193"/>
      <c r="MVU193"/>
      <c r="MVV193"/>
      <c r="MVW193"/>
      <c r="MVX193"/>
      <c r="MVY193"/>
      <c r="MVZ193"/>
      <c r="MWA193"/>
      <c r="MWB193"/>
      <c r="MWC193"/>
      <c r="MWD193"/>
      <c r="MWE193"/>
      <c r="MWF193"/>
      <c r="MWG193"/>
      <c r="MWH193"/>
      <c r="MWI193"/>
      <c r="MWJ193"/>
      <c r="MWK193"/>
      <c r="MWL193"/>
      <c r="MWM193"/>
      <c r="MWN193"/>
      <c r="MWO193"/>
      <c r="MWP193"/>
      <c r="MWQ193"/>
      <c r="MWR193"/>
      <c r="MWS193"/>
      <c r="MWT193"/>
      <c r="MWU193"/>
      <c r="MWV193"/>
      <c r="MWW193"/>
      <c r="MWX193"/>
      <c r="MWY193"/>
      <c r="MWZ193"/>
      <c r="MXA193"/>
      <c r="MXB193"/>
      <c r="MXC193"/>
      <c r="MXD193"/>
      <c r="MXE193"/>
      <c r="MXF193"/>
      <c r="MXG193"/>
      <c r="MXH193"/>
      <c r="MXI193"/>
      <c r="MXJ193"/>
      <c r="MXK193"/>
      <c r="MXL193"/>
      <c r="MXM193"/>
      <c r="MXN193"/>
      <c r="MXO193"/>
      <c r="MXP193"/>
      <c r="MXQ193"/>
      <c r="MXR193"/>
      <c r="MXS193"/>
      <c r="MXT193"/>
      <c r="MXU193"/>
      <c r="MXV193"/>
      <c r="MXW193"/>
      <c r="MXX193"/>
      <c r="MXY193"/>
      <c r="MXZ193"/>
      <c r="MYA193"/>
      <c r="MYB193"/>
      <c r="MYC193"/>
      <c r="MYD193"/>
      <c r="MYE193"/>
      <c r="MYF193"/>
      <c r="MYG193"/>
      <c r="MYH193"/>
      <c r="MYI193"/>
      <c r="MYJ193"/>
      <c r="MYK193"/>
      <c r="MYL193"/>
      <c r="MYM193"/>
      <c r="MYN193"/>
      <c r="MYO193"/>
      <c r="MYP193"/>
      <c r="MYQ193"/>
      <c r="MYR193"/>
      <c r="MYS193"/>
      <c r="MYT193"/>
      <c r="MYU193"/>
      <c r="MYV193"/>
      <c r="MYW193"/>
      <c r="MYX193"/>
      <c r="MYY193"/>
      <c r="MYZ193"/>
      <c r="MZA193"/>
      <c r="MZB193"/>
      <c r="MZC193"/>
      <c r="MZD193"/>
      <c r="MZE193"/>
      <c r="MZF193"/>
      <c r="MZG193"/>
      <c r="MZH193"/>
      <c r="MZI193"/>
      <c r="MZJ193"/>
      <c r="MZK193"/>
      <c r="MZL193"/>
      <c r="MZM193"/>
      <c r="MZN193"/>
      <c r="MZO193"/>
      <c r="MZP193"/>
      <c r="MZQ193"/>
      <c r="MZR193"/>
      <c r="MZS193"/>
      <c r="MZT193"/>
      <c r="MZU193"/>
      <c r="MZV193"/>
      <c r="MZW193"/>
      <c r="MZX193"/>
      <c r="MZY193"/>
      <c r="MZZ193"/>
      <c r="NAA193"/>
      <c r="NAB193"/>
      <c r="NAC193"/>
      <c r="NAD193"/>
      <c r="NAE193"/>
      <c r="NAF193"/>
      <c r="NAG193"/>
      <c r="NAH193"/>
      <c r="NAI193"/>
      <c r="NAJ193"/>
      <c r="NAK193"/>
      <c r="NAL193"/>
      <c r="NAM193"/>
      <c r="NAN193"/>
      <c r="NAO193"/>
      <c r="NAP193"/>
      <c r="NAQ193"/>
      <c r="NAR193"/>
      <c r="NAS193"/>
      <c r="NAT193"/>
      <c r="NAU193"/>
      <c r="NAV193"/>
      <c r="NAW193"/>
      <c r="NAX193"/>
      <c r="NAY193"/>
      <c r="NAZ193"/>
      <c r="NBA193"/>
      <c r="NBB193"/>
      <c r="NBC193"/>
      <c r="NBD193"/>
      <c r="NBE193"/>
      <c r="NBF193"/>
      <c r="NBG193"/>
      <c r="NBH193"/>
      <c r="NBI193"/>
      <c r="NBJ193"/>
      <c r="NBK193"/>
      <c r="NBL193"/>
      <c r="NBM193"/>
      <c r="NBN193"/>
      <c r="NBO193"/>
      <c r="NBP193"/>
      <c r="NBQ193"/>
      <c r="NBR193"/>
      <c r="NBS193"/>
      <c r="NBT193"/>
      <c r="NBU193"/>
      <c r="NBV193"/>
      <c r="NBW193"/>
      <c r="NBX193"/>
      <c r="NBY193"/>
      <c r="NBZ193"/>
      <c r="NCA193"/>
      <c r="NCB193"/>
      <c r="NCC193"/>
      <c r="NCD193"/>
      <c r="NCE193"/>
      <c r="NCF193"/>
      <c r="NCG193"/>
      <c r="NCH193"/>
      <c r="NCI193"/>
      <c r="NCJ193"/>
      <c r="NCK193"/>
      <c r="NCL193"/>
      <c r="NCM193"/>
      <c r="NCN193"/>
      <c r="NCO193"/>
      <c r="NCP193"/>
      <c r="NCQ193"/>
      <c r="NCR193"/>
      <c r="NCS193"/>
      <c r="NCT193"/>
      <c r="NCU193"/>
      <c r="NCV193"/>
      <c r="NCW193"/>
      <c r="NCX193"/>
      <c r="NCY193"/>
      <c r="NCZ193"/>
      <c r="NDA193"/>
      <c r="NDB193"/>
      <c r="NDC193"/>
      <c r="NDD193"/>
      <c r="NDE193"/>
      <c r="NDF193"/>
      <c r="NDG193"/>
      <c r="NDH193"/>
      <c r="NDI193"/>
      <c r="NDJ193"/>
      <c r="NDK193"/>
      <c r="NDL193"/>
      <c r="NDM193"/>
      <c r="NDN193"/>
      <c r="NDO193"/>
      <c r="NDP193"/>
      <c r="NDQ193"/>
      <c r="NDR193"/>
      <c r="NDS193"/>
      <c r="NDT193"/>
      <c r="NDU193"/>
      <c r="NDV193"/>
      <c r="NDW193"/>
      <c r="NDX193"/>
      <c r="NDY193"/>
      <c r="NDZ193"/>
      <c r="NEA193"/>
      <c r="NEB193"/>
      <c r="NEC193"/>
      <c r="NED193"/>
      <c r="NEE193"/>
      <c r="NEF193"/>
      <c r="NEG193"/>
      <c r="NEH193"/>
      <c r="NEI193"/>
      <c r="NEJ193"/>
      <c r="NEK193"/>
      <c r="NEL193"/>
      <c r="NEM193"/>
      <c r="NEN193"/>
      <c r="NEO193"/>
      <c r="NEP193"/>
      <c r="NEQ193"/>
      <c r="NER193"/>
      <c r="NES193"/>
      <c r="NET193"/>
      <c r="NEU193"/>
      <c r="NEV193"/>
      <c r="NEW193"/>
      <c r="NEX193"/>
      <c r="NEY193"/>
      <c r="NEZ193"/>
      <c r="NFA193"/>
      <c r="NFB193"/>
      <c r="NFC193"/>
      <c r="NFD193"/>
      <c r="NFE193"/>
      <c r="NFF193"/>
      <c r="NFG193"/>
      <c r="NFH193"/>
      <c r="NFI193"/>
      <c r="NFJ193"/>
      <c r="NFK193"/>
      <c r="NFL193"/>
      <c r="NFM193"/>
      <c r="NFN193"/>
      <c r="NFO193"/>
      <c r="NFP193"/>
      <c r="NFQ193"/>
      <c r="NFR193"/>
      <c r="NFS193"/>
      <c r="NFT193"/>
      <c r="NFU193"/>
      <c r="NFV193"/>
      <c r="NFW193"/>
      <c r="NFX193"/>
      <c r="NFY193"/>
      <c r="NFZ193"/>
      <c r="NGA193"/>
      <c r="NGB193"/>
      <c r="NGC193"/>
      <c r="NGD193"/>
      <c r="NGE193"/>
      <c r="NGF193"/>
      <c r="NGG193"/>
      <c r="NGH193"/>
      <c r="NGI193"/>
      <c r="NGJ193"/>
      <c r="NGK193"/>
      <c r="NGL193"/>
      <c r="NGM193"/>
      <c r="NGN193"/>
      <c r="NGO193"/>
      <c r="NGP193"/>
      <c r="NGQ193"/>
      <c r="NGR193"/>
      <c r="NGS193"/>
      <c r="NGT193"/>
      <c r="NGU193"/>
      <c r="NGV193"/>
      <c r="NGW193"/>
      <c r="NGX193"/>
      <c r="NGY193"/>
      <c r="NGZ193"/>
      <c r="NHA193"/>
      <c r="NHB193"/>
      <c r="NHC193"/>
      <c r="NHD193"/>
      <c r="NHE193"/>
      <c r="NHF193"/>
      <c r="NHG193"/>
      <c r="NHH193"/>
      <c r="NHI193"/>
      <c r="NHJ193"/>
      <c r="NHK193"/>
      <c r="NHL193"/>
      <c r="NHM193"/>
      <c r="NHN193"/>
      <c r="NHO193"/>
      <c r="NHP193"/>
      <c r="NHQ193"/>
      <c r="NHR193"/>
      <c r="NHS193"/>
      <c r="NHT193"/>
      <c r="NHU193"/>
      <c r="NHV193"/>
      <c r="NHW193"/>
      <c r="NHX193"/>
      <c r="NHY193"/>
      <c r="NHZ193"/>
      <c r="NIA193"/>
      <c r="NIB193"/>
      <c r="NIC193"/>
      <c r="NID193"/>
      <c r="NIE193"/>
      <c r="NIF193"/>
      <c r="NIG193"/>
      <c r="NIH193"/>
      <c r="NII193"/>
      <c r="NIJ193"/>
      <c r="NIK193"/>
      <c r="NIL193"/>
      <c r="NIM193"/>
      <c r="NIN193"/>
      <c r="NIO193"/>
      <c r="NIP193"/>
      <c r="NIQ193"/>
      <c r="NIR193"/>
      <c r="NIS193"/>
      <c r="NIT193"/>
      <c r="NIU193"/>
      <c r="NIV193"/>
      <c r="NIW193"/>
      <c r="NIX193"/>
      <c r="NIY193"/>
      <c r="NIZ193"/>
      <c r="NJA193"/>
      <c r="NJB193"/>
      <c r="NJC193"/>
      <c r="NJD193"/>
      <c r="NJE193"/>
      <c r="NJF193"/>
      <c r="NJG193"/>
      <c r="NJH193"/>
      <c r="NJI193"/>
      <c r="NJJ193"/>
      <c r="NJK193"/>
      <c r="NJL193"/>
      <c r="NJM193"/>
      <c r="NJN193"/>
      <c r="NJO193"/>
      <c r="NJP193"/>
      <c r="NJQ193"/>
      <c r="NJR193"/>
      <c r="NJS193"/>
      <c r="NJT193"/>
      <c r="NJU193"/>
      <c r="NJV193"/>
      <c r="NJW193"/>
      <c r="NJX193"/>
      <c r="NJY193"/>
      <c r="NJZ193"/>
      <c r="NKA193"/>
      <c r="NKB193"/>
      <c r="NKC193"/>
      <c r="NKD193"/>
      <c r="NKE193"/>
      <c r="NKF193"/>
      <c r="NKG193"/>
      <c r="NKH193"/>
      <c r="NKI193"/>
      <c r="NKJ193"/>
      <c r="NKK193"/>
      <c r="NKL193"/>
      <c r="NKM193"/>
      <c r="NKN193"/>
      <c r="NKO193"/>
      <c r="NKP193"/>
      <c r="NKQ193"/>
      <c r="NKR193"/>
      <c r="NKS193"/>
      <c r="NKT193"/>
      <c r="NKU193"/>
      <c r="NKV193"/>
      <c r="NKW193"/>
      <c r="NKX193"/>
      <c r="NKY193"/>
      <c r="NKZ193"/>
      <c r="NLA193"/>
      <c r="NLB193"/>
      <c r="NLC193"/>
      <c r="NLD193"/>
      <c r="NLE193"/>
      <c r="NLF193"/>
      <c r="NLG193"/>
      <c r="NLH193"/>
      <c r="NLI193"/>
      <c r="NLJ193"/>
      <c r="NLK193"/>
      <c r="NLL193"/>
      <c r="NLM193"/>
      <c r="NLN193"/>
      <c r="NLO193"/>
      <c r="NLP193"/>
      <c r="NLQ193"/>
      <c r="NLR193"/>
      <c r="NLS193"/>
      <c r="NLT193"/>
      <c r="NLU193"/>
      <c r="NLV193"/>
      <c r="NLW193"/>
      <c r="NLX193"/>
      <c r="NLY193"/>
      <c r="NLZ193"/>
      <c r="NMA193"/>
      <c r="NMB193"/>
      <c r="NMC193"/>
      <c r="NMD193"/>
      <c r="NME193"/>
      <c r="NMF193"/>
      <c r="NMG193"/>
      <c r="NMH193"/>
      <c r="NMI193"/>
      <c r="NMJ193"/>
      <c r="NMK193"/>
      <c r="NML193"/>
      <c r="NMM193"/>
      <c r="NMN193"/>
      <c r="NMO193"/>
      <c r="NMP193"/>
      <c r="NMQ193"/>
      <c r="NMR193"/>
      <c r="NMS193"/>
      <c r="NMT193"/>
      <c r="NMU193"/>
      <c r="NMV193"/>
      <c r="NMW193"/>
      <c r="NMX193"/>
      <c r="NMY193"/>
      <c r="NMZ193"/>
      <c r="NNA193"/>
      <c r="NNB193"/>
      <c r="NNC193"/>
      <c r="NND193"/>
      <c r="NNE193"/>
      <c r="NNF193"/>
      <c r="NNG193"/>
      <c r="NNH193"/>
      <c r="NNI193"/>
      <c r="NNJ193"/>
      <c r="NNK193"/>
      <c r="NNL193"/>
      <c r="NNM193"/>
      <c r="NNN193"/>
      <c r="NNO193"/>
      <c r="NNP193"/>
      <c r="NNQ193"/>
      <c r="NNR193"/>
      <c r="NNS193"/>
      <c r="NNT193"/>
      <c r="NNU193"/>
      <c r="NNV193"/>
      <c r="NNW193"/>
      <c r="NNX193"/>
      <c r="NNY193"/>
      <c r="NNZ193"/>
      <c r="NOA193"/>
      <c r="NOB193"/>
      <c r="NOC193"/>
      <c r="NOD193"/>
      <c r="NOE193"/>
      <c r="NOF193"/>
      <c r="NOG193"/>
      <c r="NOH193"/>
      <c r="NOI193"/>
      <c r="NOJ193"/>
      <c r="NOK193"/>
      <c r="NOL193"/>
      <c r="NOM193"/>
      <c r="NON193"/>
      <c r="NOO193"/>
      <c r="NOP193"/>
      <c r="NOQ193"/>
      <c r="NOR193"/>
      <c r="NOS193"/>
      <c r="NOT193"/>
      <c r="NOU193"/>
      <c r="NOV193"/>
      <c r="NOW193"/>
      <c r="NOX193"/>
      <c r="NOY193"/>
      <c r="NOZ193"/>
      <c r="NPA193"/>
      <c r="NPB193"/>
      <c r="NPC193"/>
      <c r="NPD193"/>
      <c r="NPE193"/>
      <c r="NPF193"/>
      <c r="NPG193"/>
      <c r="NPH193"/>
      <c r="NPI193"/>
      <c r="NPJ193"/>
      <c r="NPK193"/>
      <c r="NPL193"/>
      <c r="NPM193"/>
      <c r="NPN193"/>
      <c r="NPO193"/>
      <c r="NPP193"/>
      <c r="NPQ193"/>
      <c r="NPR193"/>
      <c r="NPS193"/>
      <c r="NPT193"/>
      <c r="NPU193"/>
      <c r="NPV193"/>
      <c r="NPW193"/>
      <c r="NPX193"/>
      <c r="NPY193"/>
      <c r="NPZ193"/>
      <c r="NQA193"/>
      <c r="NQB193"/>
      <c r="NQC193"/>
      <c r="NQD193"/>
      <c r="NQE193"/>
      <c r="NQF193"/>
      <c r="NQG193"/>
      <c r="NQH193"/>
      <c r="NQI193"/>
      <c r="NQJ193"/>
      <c r="NQK193"/>
      <c r="NQL193"/>
      <c r="NQM193"/>
      <c r="NQN193"/>
      <c r="NQO193"/>
      <c r="NQP193"/>
      <c r="NQQ193"/>
      <c r="NQR193"/>
      <c r="NQS193"/>
      <c r="NQT193"/>
      <c r="NQU193"/>
      <c r="NQV193"/>
      <c r="NQW193"/>
      <c r="NQX193"/>
      <c r="NQY193"/>
      <c r="NQZ193"/>
      <c r="NRA193"/>
      <c r="NRB193"/>
      <c r="NRC193"/>
      <c r="NRD193"/>
      <c r="NRE193"/>
      <c r="NRF193"/>
      <c r="NRG193"/>
      <c r="NRH193"/>
      <c r="NRI193"/>
      <c r="NRJ193"/>
      <c r="NRK193"/>
      <c r="NRL193"/>
      <c r="NRM193"/>
      <c r="NRN193"/>
      <c r="NRO193"/>
      <c r="NRP193"/>
      <c r="NRQ193"/>
      <c r="NRR193"/>
      <c r="NRS193"/>
      <c r="NRT193"/>
      <c r="NRU193"/>
      <c r="NRV193"/>
      <c r="NRW193"/>
      <c r="NRX193"/>
      <c r="NRY193"/>
      <c r="NRZ193"/>
      <c r="NSA193"/>
      <c r="NSB193"/>
      <c r="NSC193"/>
      <c r="NSD193"/>
      <c r="NSE193"/>
      <c r="NSF193"/>
      <c r="NSG193"/>
      <c r="NSH193"/>
      <c r="NSI193"/>
      <c r="NSJ193"/>
      <c r="NSK193"/>
      <c r="NSL193"/>
      <c r="NSM193"/>
      <c r="NSN193"/>
      <c r="NSO193"/>
      <c r="NSP193"/>
      <c r="NSQ193"/>
      <c r="NSR193"/>
      <c r="NSS193"/>
      <c r="NST193"/>
      <c r="NSU193"/>
      <c r="NSV193"/>
      <c r="NSW193"/>
      <c r="NSX193"/>
      <c r="NSY193"/>
      <c r="NSZ193"/>
      <c r="NTA193"/>
      <c r="NTB193"/>
      <c r="NTC193"/>
      <c r="NTD193"/>
      <c r="NTE193"/>
      <c r="NTF193"/>
      <c r="NTG193"/>
      <c r="NTH193"/>
      <c r="NTI193"/>
      <c r="NTJ193"/>
      <c r="NTK193"/>
      <c r="NTL193"/>
      <c r="NTM193"/>
      <c r="NTN193"/>
      <c r="NTO193"/>
      <c r="NTP193"/>
      <c r="NTQ193"/>
      <c r="NTR193"/>
      <c r="NTS193"/>
      <c r="NTT193"/>
      <c r="NTU193"/>
      <c r="NTV193"/>
      <c r="NTW193"/>
      <c r="NTX193"/>
      <c r="NTY193"/>
      <c r="NTZ193"/>
      <c r="NUA193"/>
      <c r="NUB193"/>
      <c r="NUC193"/>
      <c r="NUD193"/>
      <c r="NUE193"/>
      <c r="NUF193"/>
      <c r="NUG193"/>
      <c r="NUH193"/>
      <c r="NUI193"/>
      <c r="NUJ193"/>
      <c r="NUK193"/>
      <c r="NUL193"/>
      <c r="NUM193"/>
      <c r="NUN193"/>
      <c r="NUO193"/>
      <c r="NUP193"/>
      <c r="NUQ193"/>
      <c r="NUR193"/>
      <c r="NUS193"/>
      <c r="NUT193"/>
      <c r="NUU193"/>
      <c r="NUV193"/>
      <c r="NUW193"/>
      <c r="NUX193"/>
      <c r="NUY193"/>
      <c r="NUZ193"/>
      <c r="NVA193"/>
      <c r="NVB193"/>
      <c r="NVC193"/>
      <c r="NVD193"/>
      <c r="NVE193"/>
      <c r="NVF193"/>
      <c r="NVG193"/>
      <c r="NVH193"/>
      <c r="NVI193"/>
      <c r="NVJ193"/>
      <c r="NVK193"/>
      <c r="NVL193"/>
      <c r="NVM193"/>
      <c r="NVN193"/>
      <c r="NVO193"/>
      <c r="NVP193"/>
      <c r="NVQ193"/>
      <c r="NVR193"/>
      <c r="NVS193"/>
      <c r="NVT193"/>
      <c r="NVU193"/>
      <c r="NVV193"/>
      <c r="NVW193"/>
      <c r="NVX193"/>
      <c r="NVY193"/>
      <c r="NVZ193"/>
      <c r="NWA193"/>
      <c r="NWB193"/>
      <c r="NWC193"/>
      <c r="NWD193"/>
      <c r="NWE193"/>
      <c r="NWF193"/>
      <c r="NWG193"/>
      <c r="NWH193"/>
      <c r="NWI193"/>
      <c r="NWJ193"/>
      <c r="NWK193"/>
      <c r="NWL193"/>
      <c r="NWM193"/>
      <c r="NWN193"/>
      <c r="NWO193"/>
      <c r="NWP193"/>
      <c r="NWQ193"/>
      <c r="NWR193"/>
      <c r="NWS193"/>
      <c r="NWT193"/>
      <c r="NWU193"/>
      <c r="NWV193"/>
      <c r="NWW193"/>
      <c r="NWX193"/>
      <c r="NWY193"/>
      <c r="NWZ193"/>
      <c r="NXA193"/>
      <c r="NXB193"/>
      <c r="NXC193"/>
      <c r="NXD193"/>
      <c r="NXE193"/>
      <c r="NXF193"/>
      <c r="NXG193"/>
      <c r="NXH193"/>
      <c r="NXI193"/>
      <c r="NXJ193"/>
      <c r="NXK193"/>
      <c r="NXL193"/>
      <c r="NXM193"/>
      <c r="NXN193"/>
      <c r="NXO193"/>
      <c r="NXP193"/>
      <c r="NXQ193"/>
      <c r="NXR193"/>
      <c r="NXS193"/>
      <c r="NXT193"/>
      <c r="NXU193"/>
      <c r="NXV193"/>
      <c r="NXW193"/>
      <c r="NXX193"/>
      <c r="NXY193"/>
      <c r="NXZ193"/>
      <c r="NYA193"/>
      <c r="NYB193"/>
      <c r="NYC193"/>
      <c r="NYD193"/>
      <c r="NYE193"/>
      <c r="NYF193"/>
      <c r="NYG193"/>
      <c r="NYH193"/>
      <c r="NYI193"/>
      <c r="NYJ193"/>
      <c r="NYK193"/>
      <c r="NYL193"/>
      <c r="NYM193"/>
      <c r="NYN193"/>
      <c r="NYO193"/>
      <c r="NYP193"/>
      <c r="NYQ193"/>
      <c r="NYR193"/>
      <c r="NYS193"/>
      <c r="NYT193"/>
      <c r="NYU193"/>
      <c r="NYV193"/>
      <c r="NYW193"/>
      <c r="NYX193"/>
      <c r="NYY193"/>
      <c r="NYZ193"/>
      <c r="NZA193"/>
      <c r="NZB193"/>
      <c r="NZC193"/>
      <c r="NZD193"/>
      <c r="NZE193"/>
      <c r="NZF193"/>
      <c r="NZG193"/>
      <c r="NZH193"/>
      <c r="NZI193"/>
      <c r="NZJ193"/>
      <c r="NZK193"/>
      <c r="NZL193"/>
      <c r="NZM193"/>
      <c r="NZN193"/>
      <c r="NZO193"/>
      <c r="NZP193"/>
      <c r="NZQ193"/>
      <c r="NZR193"/>
      <c r="NZS193"/>
      <c r="NZT193"/>
      <c r="NZU193"/>
      <c r="NZV193"/>
      <c r="NZW193"/>
      <c r="NZX193"/>
      <c r="NZY193"/>
      <c r="NZZ193"/>
      <c r="OAA193"/>
      <c r="OAB193"/>
      <c r="OAC193"/>
      <c r="OAD193"/>
      <c r="OAE193"/>
      <c r="OAF193"/>
      <c r="OAG193"/>
      <c r="OAH193"/>
      <c r="OAI193"/>
      <c r="OAJ193"/>
      <c r="OAK193"/>
      <c r="OAL193"/>
      <c r="OAM193"/>
      <c r="OAN193"/>
      <c r="OAO193"/>
      <c r="OAP193"/>
      <c r="OAQ193"/>
      <c r="OAR193"/>
      <c r="OAS193"/>
      <c r="OAT193"/>
      <c r="OAU193"/>
      <c r="OAV193"/>
      <c r="OAW193"/>
      <c r="OAX193"/>
      <c r="OAY193"/>
      <c r="OAZ193"/>
      <c r="OBA193"/>
      <c r="OBB193"/>
      <c r="OBC193"/>
      <c r="OBD193"/>
      <c r="OBE193"/>
      <c r="OBF193"/>
      <c r="OBG193"/>
      <c r="OBH193"/>
      <c r="OBI193"/>
      <c r="OBJ193"/>
      <c r="OBK193"/>
      <c r="OBL193"/>
      <c r="OBM193"/>
      <c r="OBN193"/>
      <c r="OBO193"/>
      <c r="OBP193"/>
      <c r="OBQ193"/>
      <c r="OBR193"/>
      <c r="OBS193"/>
      <c r="OBT193"/>
      <c r="OBU193"/>
      <c r="OBV193"/>
      <c r="OBW193"/>
      <c r="OBX193"/>
      <c r="OBY193"/>
      <c r="OBZ193"/>
      <c r="OCA193"/>
      <c r="OCB193"/>
      <c r="OCC193"/>
      <c r="OCD193"/>
      <c r="OCE193"/>
      <c r="OCF193"/>
      <c r="OCG193"/>
      <c r="OCH193"/>
      <c r="OCI193"/>
      <c r="OCJ193"/>
      <c r="OCK193"/>
      <c r="OCL193"/>
      <c r="OCM193"/>
      <c r="OCN193"/>
      <c r="OCO193"/>
      <c r="OCP193"/>
      <c r="OCQ193"/>
      <c r="OCR193"/>
      <c r="OCS193"/>
      <c r="OCT193"/>
      <c r="OCU193"/>
      <c r="OCV193"/>
      <c r="OCW193"/>
      <c r="OCX193"/>
      <c r="OCY193"/>
      <c r="OCZ193"/>
      <c r="ODA193"/>
      <c r="ODB193"/>
      <c r="ODC193"/>
      <c r="ODD193"/>
      <c r="ODE193"/>
      <c r="ODF193"/>
      <c r="ODG193"/>
      <c r="ODH193"/>
      <c r="ODI193"/>
      <c r="ODJ193"/>
      <c r="ODK193"/>
      <c r="ODL193"/>
      <c r="ODM193"/>
      <c r="ODN193"/>
      <c r="ODO193"/>
      <c r="ODP193"/>
      <c r="ODQ193"/>
      <c r="ODR193"/>
      <c r="ODS193"/>
      <c r="ODT193"/>
      <c r="ODU193"/>
      <c r="ODV193"/>
      <c r="ODW193"/>
      <c r="ODX193"/>
      <c r="ODY193"/>
      <c r="ODZ193"/>
      <c r="OEA193"/>
      <c r="OEB193"/>
      <c r="OEC193"/>
      <c r="OED193"/>
      <c r="OEE193"/>
      <c r="OEF193"/>
      <c r="OEG193"/>
      <c r="OEH193"/>
      <c r="OEI193"/>
      <c r="OEJ193"/>
      <c r="OEK193"/>
      <c r="OEL193"/>
      <c r="OEM193"/>
      <c r="OEN193"/>
      <c r="OEO193"/>
      <c r="OEP193"/>
      <c r="OEQ193"/>
      <c r="OER193"/>
      <c r="OES193"/>
      <c r="OET193"/>
      <c r="OEU193"/>
      <c r="OEV193"/>
      <c r="OEW193"/>
      <c r="OEX193"/>
      <c r="OEY193"/>
      <c r="OEZ193"/>
      <c r="OFA193"/>
      <c r="OFB193"/>
      <c r="OFC193"/>
      <c r="OFD193"/>
      <c r="OFE193"/>
      <c r="OFF193"/>
      <c r="OFG193"/>
      <c r="OFH193"/>
      <c r="OFI193"/>
      <c r="OFJ193"/>
      <c r="OFK193"/>
      <c r="OFL193"/>
      <c r="OFM193"/>
      <c r="OFN193"/>
      <c r="OFO193"/>
      <c r="OFP193"/>
      <c r="OFQ193"/>
      <c r="OFR193"/>
      <c r="OFS193"/>
      <c r="OFT193"/>
      <c r="OFU193"/>
      <c r="OFV193"/>
      <c r="OFW193"/>
      <c r="OFX193"/>
      <c r="OFY193"/>
      <c r="OFZ193"/>
      <c r="OGA193"/>
      <c r="OGB193"/>
      <c r="OGC193"/>
      <c r="OGD193"/>
      <c r="OGE193"/>
      <c r="OGF193"/>
      <c r="OGG193"/>
      <c r="OGH193"/>
      <c r="OGI193"/>
      <c r="OGJ193"/>
      <c r="OGK193"/>
      <c r="OGL193"/>
      <c r="OGM193"/>
      <c r="OGN193"/>
      <c r="OGO193"/>
      <c r="OGP193"/>
      <c r="OGQ193"/>
      <c r="OGR193"/>
      <c r="OGS193"/>
      <c r="OGT193"/>
      <c r="OGU193"/>
      <c r="OGV193"/>
      <c r="OGW193"/>
      <c r="OGX193"/>
      <c r="OGY193"/>
      <c r="OGZ193"/>
      <c r="OHA193"/>
      <c r="OHB193"/>
      <c r="OHC193"/>
      <c r="OHD193"/>
      <c r="OHE193"/>
      <c r="OHF193"/>
      <c r="OHG193"/>
      <c r="OHH193"/>
      <c r="OHI193"/>
      <c r="OHJ193"/>
      <c r="OHK193"/>
      <c r="OHL193"/>
      <c r="OHM193"/>
      <c r="OHN193"/>
      <c r="OHO193"/>
      <c r="OHP193"/>
      <c r="OHQ193"/>
      <c r="OHR193"/>
      <c r="OHS193"/>
      <c r="OHT193"/>
      <c r="OHU193"/>
      <c r="OHV193"/>
      <c r="OHW193"/>
      <c r="OHX193"/>
      <c r="OHY193"/>
      <c r="OHZ193"/>
      <c r="OIA193"/>
      <c r="OIB193"/>
      <c r="OIC193"/>
      <c r="OID193"/>
      <c r="OIE193"/>
      <c r="OIF193"/>
      <c r="OIG193"/>
      <c r="OIH193"/>
      <c r="OII193"/>
      <c r="OIJ193"/>
      <c r="OIK193"/>
      <c r="OIL193"/>
      <c r="OIM193"/>
      <c r="OIN193"/>
      <c r="OIO193"/>
      <c r="OIP193"/>
      <c r="OIQ193"/>
      <c r="OIR193"/>
      <c r="OIS193"/>
      <c r="OIT193"/>
      <c r="OIU193"/>
      <c r="OIV193"/>
      <c r="OIW193"/>
      <c r="OIX193"/>
      <c r="OIY193"/>
      <c r="OIZ193"/>
      <c r="OJA193"/>
      <c r="OJB193"/>
      <c r="OJC193"/>
      <c r="OJD193"/>
      <c r="OJE193"/>
      <c r="OJF193"/>
      <c r="OJG193"/>
      <c r="OJH193"/>
      <c r="OJI193"/>
      <c r="OJJ193"/>
      <c r="OJK193"/>
      <c r="OJL193"/>
      <c r="OJM193"/>
      <c r="OJN193"/>
      <c r="OJO193"/>
      <c r="OJP193"/>
      <c r="OJQ193"/>
      <c r="OJR193"/>
      <c r="OJS193"/>
      <c r="OJT193"/>
      <c r="OJU193"/>
      <c r="OJV193"/>
      <c r="OJW193"/>
      <c r="OJX193"/>
      <c r="OJY193"/>
      <c r="OJZ193"/>
      <c r="OKA193"/>
      <c r="OKB193"/>
      <c r="OKC193"/>
      <c r="OKD193"/>
      <c r="OKE193"/>
      <c r="OKF193"/>
      <c r="OKG193"/>
      <c r="OKH193"/>
      <c r="OKI193"/>
      <c r="OKJ193"/>
      <c r="OKK193"/>
      <c r="OKL193"/>
      <c r="OKM193"/>
      <c r="OKN193"/>
      <c r="OKO193"/>
      <c r="OKP193"/>
      <c r="OKQ193"/>
      <c r="OKR193"/>
      <c r="OKS193"/>
      <c r="OKT193"/>
      <c r="OKU193"/>
      <c r="OKV193"/>
      <c r="OKW193"/>
      <c r="OKX193"/>
      <c r="OKY193"/>
      <c r="OKZ193"/>
      <c r="OLA193"/>
      <c r="OLB193"/>
      <c r="OLC193"/>
      <c r="OLD193"/>
      <c r="OLE193"/>
      <c r="OLF193"/>
      <c r="OLG193"/>
      <c r="OLH193"/>
      <c r="OLI193"/>
      <c r="OLJ193"/>
      <c r="OLK193"/>
      <c r="OLL193"/>
      <c r="OLM193"/>
      <c r="OLN193"/>
      <c r="OLO193"/>
      <c r="OLP193"/>
      <c r="OLQ193"/>
      <c r="OLR193"/>
      <c r="OLS193"/>
      <c r="OLT193"/>
      <c r="OLU193"/>
      <c r="OLV193"/>
      <c r="OLW193"/>
      <c r="OLX193"/>
      <c r="OLY193"/>
      <c r="OLZ193"/>
      <c r="OMA193"/>
      <c r="OMB193"/>
      <c r="OMC193"/>
      <c r="OMD193"/>
      <c r="OME193"/>
      <c r="OMF193"/>
      <c r="OMG193"/>
      <c r="OMH193"/>
      <c r="OMI193"/>
      <c r="OMJ193"/>
      <c r="OMK193"/>
      <c r="OML193"/>
      <c r="OMM193"/>
      <c r="OMN193"/>
      <c r="OMO193"/>
      <c r="OMP193"/>
      <c r="OMQ193"/>
      <c r="OMR193"/>
      <c r="OMS193"/>
      <c r="OMT193"/>
      <c r="OMU193"/>
      <c r="OMV193"/>
      <c r="OMW193"/>
      <c r="OMX193"/>
      <c r="OMY193"/>
      <c r="OMZ193"/>
      <c r="ONA193"/>
      <c r="ONB193"/>
      <c r="ONC193"/>
      <c r="OND193"/>
      <c r="ONE193"/>
      <c r="ONF193"/>
      <c r="ONG193"/>
      <c r="ONH193"/>
      <c r="ONI193"/>
      <c r="ONJ193"/>
      <c r="ONK193"/>
      <c r="ONL193"/>
      <c r="ONM193"/>
      <c r="ONN193"/>
      <c r="ONO193"/>
      <c r="ONP193"/>
      <c r="ONQ193"/>
      <c r="ONR193"/>
      <c r="ONS193"/>
      <c r="ONT193"/>
      <c r="ONU193"/>
      <c r="ONV193"/>
      <c r="ONW193"/>
      <c r="ONX193"/>
      <c r="ONY193"/>
      <c r="ONZ193"/>
      <c r="OOA193"/>
      <c r="OOB193"/>
      <c r="OOC193"/>
      <c r="OOD193"/>
      <c r="OOE193"/>
      <c r="OOF193"/>
      <c r="OOG193"/>
      <c r="OOH193"/>
      <c r="OOI193"/>
      <c r="OOJ193"/>
      <c r="OOK193"/>
      <c r="OOL193"/>
      <c r="OOM193"/>
      <c r="OON193"/>
      <c r="OOO193"/>
      <c r="OOP193"/>
      <c r="OOQ193"/>
      <c r="OOR193"/>
      <c r="OOS193"/>
      <c r="OOT193"/>
      <c r="OOU193"/>
      <c r="OOV193"/>
      <c r="OOW193"/>
      <c r="OOX193"/>
      <c r="OOY193"/>
      <c r="OOZ193"/>
      <c r="OPA193"/>
      <c r="OPB193"/>
      <c r="OPC193"/>
      <c r="OPD193"/>
      <c r="OPE193"/>
      <c r="OPF193"/>
      <c r="OPG193"/>
      <c r="OPH193"/>
      <c r="OPI193"/>
      <c r="OPJ193"/>
      <c r="OPK193"/>
      <c r="OPL193"/>
      <c r="OPM193"/>
      <c r="OPN193"/>
      <c r="OPO193"/>
      <c r="OPP193"/>
      <c r="OPQ193"/>
      <c r="OPR193"/>
      <c r="OPS193"/>
      <c r="OPT193"/>
      <c r="OPU193"/>
      <c r="OPV193"/>
      <c r="OPW193"/>
      <c r="OPX193"/>
      <c r="OPY193"/>
      <c r="OPZ193"/>
      <c r="OQA193"/>
      <c r="OQB193"/>
      <c r="OQC193"/>
      <c r="OQD193"/>
      <c r="OQE193"/>
      <c r="OQF193"/>
      <c r="OQG193"/>
      <c r="OQH193"/>
      <c r="OQI193"/>
      <c r="OQJ193"/>
      <c r="OQK193"/>
      <c r="OQL193"/>
      <c r="OQM193"/>
      <c r="OQN193"/>
      <c r="OQO193"/>
      <c r="OQP193"/>
      <c r="OQQ193"/>
      <c r="OQR193"/>
      <c r="OQS193"/>
      <c r="OQT193"/>
      <c r="OQU193"/>
      <c r="OQV193"/>
      <c r="OQW193"/>
      <c r="OQX193"/>
      <c r="OQY193"/>
      <c r="OQZ193"/>
      <c r="ORA193"/>
      <c r="ORB193"/>
      <c r="ORC193"/>
      <c r="ORD193"/>
      <c r="ORE193"/>
      <c r="ORF193"/>
      <c r="ORG193"/>
      <c r="ORH193"/>
      <c r="ORI193"/>
      <c r="ORJ193"/>
      <c r="ORK193"/>
      <c r="ORL193"/>
      <c r="ORM193"/>
      <c r="ORN193"/>
      <c r="ORO193"/>
      <c r="ORP193"/>
      <c r="ORQ193"/>
      <c r="ORR193"/>
      <c r="ORS193"/>
      <c r="ORT193"/>
      <c r="ORU193"/>
      <c r="ORV193"/>
      <c r="ORW193"/>
      <c r="ORX193"/>
      <c r="ORY193"/>
      <c r="ORZ193"/>
      <c r="OSA193"/>
      <c r="OSB193"/>
      <c r="OSC193"/>
      <c r="OSD193"/>
      <c r="OSE193"/>
      <c r="OSF193"/>
      <c r="OSG193"/>
      <c r="OSH193"/>
      <c r="OSI193"/>
      <c r="OSJ193"/>
      <c r="OSK193"/>
      <c r="OSL193"/>
      <c r="OSM193"/>
      <c r="OSN193"/>
      <c r="OSO193"/>
      <c r="OSP193"/>
      <c r="OSQ193"/>
      <c r="OSR193"/>
      <c r="OSS193"/>
      <c r="OST193"/>
      <c r="OSU193"/>
      <c r="OSV193"/>
      <c r="OSW193"/>
      <c r="OSX193"/>
      <c r="OSY193"/>
      <c r="OSZ193"/>
      <c r="OTA193"/>
      <c r="OTB193"/>
      <c r="OTC193"/>
      <c r="OTD193"/>
      <c r="OTE193"/>
      <c r="OTF193"/>
      <c r="OTG193"/>
      <c r="OTH193"/>
      <c r="OTI193"/>
      <c r="OTJ193"/>
      <c r="OTK193"/>
      <c r="OTL193"/>
      <c r="OTM193"/>
      <c r="OTN193"/>
      <c r="OTO193"/>
      <c r="OTP193"/>
      <c r="OTQ193"/>
      <c r="OTR193"/>
      <c r="OTS193"/>
      <c r="OTT193"/>
      <c r="OTU193"/>
      <c r="OTV193"/>
      <c r="OTW193"/>
      <c r="OTX193"/>
      <c r="OTY193"/>
      <c r="OTZ193"/>
      <c r="OUA193"/>
      <c r="OUB193"/>
      <c r="OUC193"/>
      <c r="OUD193"/>
      <c r="OUE193"/>
      <c r="OUF193"/>
      <c r="OUG193"/>
      <c r="OUH193"/>
      <c r="OUI193"/>
      <c r="OUJ193"/>
      <c r="OUK193"/>
      <c r="OUL193"/>
      <c r="OUM193"/>
      <c r="OUN193"/>
      <c r="OUO193"/>
      <c r="OUP193"/>
      <c r="OUQ193"/>
      <c r="OUR193"/>
      <c r="OUS193"/>
      <c r="OUT193"/>
      <c r="OUU193"/>
      <c r="OUV193"/>
      <c r="OUW193"/>
      <c r="OUX193"/>
      <c r="OUY193"/>
      <c r="OUZ193"/>
      <c r="OVA193"/>
      <c r="OVB193"/>
      <c r="OVC193"/>
      <c r="OVD193"/>
      <c r="OVE193"/>
      <c r="OVF193"/>
      <c r="OVG193"/>
      <c r="OVH193"/>
      <c r="OVI193"/>
      <c r="OVJ193"/>
      <c r="OVK193"/>
      <c r="OVL193"/>
      <c r="OVM193"/>
      <c r="OVN193"/>
      <c r="OVO193"/>
      <c r="OVP193"/>
      <c r="OVQ193"/>
      <c r="OVR193"/>
      <c r="OVS193"/>
      <c r="OVT193"/>
      <c r="OVU193"/>
      <c r="OVV193"/>
      <c r="OVW193"/>
      <c r="OVX193"/>
      <c r="OVY193"/>
      <c r="OVZ193"/>
      <c r="OWA193"/>
      <c r="OWB193"/>
      <c r="OWC193"/>
      <c r="OWD193"/>
      <c r="OWE193"/>
      <c r="OWF193"/>
      <c r="OWG193"/>
      <c r="OWH193"/>
      <c r="OWI193"/>
      <c r="OWJ193"/>
      <c r="OWK193"/>
      <c r="OWL193"/>
      <c r="OWM193"/>
      <c r="OWN193"/>
      <c r="OWO193"/>
      <c r="OWP193"/>
      <c r="OWQ193"/>
      <c r="OWR193"/>
      <c r="OWS193"/>
      <c r="OWT193"/>
      <c r="OWU193"/>
      <c r="OWV193"/>
      <c r="OWW193"/>
      <c r="OWX193"/>
      <c r="OWY193"/>
      <c r="OWZ193"/>
      <c r="OXA193"/>
      <c r="OXB193"/>
      <c r="OXC193"/>
      <c r="OXD193"/>
      <c r="OXE193"/>
      <c r="OXF193"/>
      <c r="OXG193"/>
      <c r="OXH193"/>
      <c r="OXI193"/>
      <c r="OXJ193"/>
      <c r="OXK193"/>
      <c r="OXL193"/>
      <c r="OXM193"/>
      <c r="OXN193"/>
      <c r="OXO193"/>
      <c r="OXP193"/>
      <c r="OXQ193"/>
      <c r="OXR193"/>
      <c r="OXS193"/>
      <c r="OXT193"/>
      <c r="OXU193"/>
      <c r="OXV193"/>
      <c r="OXW193"/>
      <c r="OXX193"/>
      <c r="OXY193"/>
      <c r="OXZ193"/>
      <c r="OYA193"/>
      <c r="OYB193"/>
      <c r="OYC193"/>
      <c r="OYD193"/>
      <c r="OYE193"/>
      <c r="OYF193"/>
      <c r="OYG193"/>
      <c r="OYH193"/>
      <c r="OYI193"/>
      <c r="OYJ193"/>
      <c r="OYK193"/>
      <c r="OYL193"/>
      <c r="OYM193"/>
      <c r="OYN193"/>
      <c r="OYO193"/>
      <c r="OYP193"/>
      <c r="OYQ193"/>
      <c r="OYR193"/>
      <c r="OYS193"/>
      <c r="OYT193"/>
      <c r="OYU193"/>
      <c r="OYV193"/>
      <c r="OYW193"/>
      <c r="OYX193"/>
      <c r="OYY193"/>
      <c r="OYZ193"/>
      <c r="OZA193"/>
      <c r="OZB193"/>
      <c r="OZC193"/>
      <c r="OZD193"/>
      <c r="OZE193"/>
      <c r="OZF193"/>
      <c r="OZG193"/>
      <c r="OZH193"/>
      <c r="OZI193"/>
      <c r="OZJ193"/>
      <c r="OZK193"/>
      <c r="OZL193"/>
      <c r="OZM193"/>
      <c r="OZN193"/>
      <c r="OZO193"/>
      <c r="OZP193"/>
      <c r="OZQ193"/>
      <c r="OZR193"/>
      <c r="OZS193"/>
      <c r="OZT193"/>
      <c r="OZU193"/>
      <c r="OZV193"/>
      <c r="OZW193"/>
      <c r="OZX193"/>
      <c r="OZY193"/>
      <c r="OZZ193"/>
      <c r="PAA193"/>
      <c r="PAB193"/>
      <c r="PAC193"/>
      <c r="PAD193"/>
      <c r="PAE193"/>
      <c r="PAF193"/>
      <c r="PAG193"/>
      <c r="PAH193"/>
      <c r="PAI193"/>
      <c r="PAJ193"/>
      <c r="PAK193"/>
      <c r="PAL193"/>
      <c r="PAM193"/>
      <c r="PAN193"/>
      <c r="PAO193"/>
      <c r="PAP193"/>
      <c r="PAQ193"/>
      <c r="PAR193"/>
      <c r="PAS193"/>
      <c r="PAT193"/>
      <c r="PAU193"/>
      <c r="PAV193"/>
      <c r="PAW193"/>
      <c r="PAX193"/>
      <c r="PAY193"/>
      <c r="PAZ193"/>
      <c r="PBA193"/>
      <c r="PBB193"/>
      <c r="PBC193"/>
      <c r="PBD193"/>
      <c r="PBE193"/>
      <c r="PBF193"/>
      <c r="PBG193"/>
      <c r="PBH193"/>
      <c r="PBI193"/>
      <c r="PBJ193"/>
      <c r="PBK193"/>
      <c r="PBL193"/>
      <c r="PBM193"/>
      <c r="PBN193"/>
      <c r="PBO193"/>
      <c r="PBP193"/>
      <c r="PBQ193"/>
      <c r="PBR193"/>
      <c r="PBS193"/>
      <c r="PBT193"/>
      <c r="PBU193"/>
      <c r="PBV193"/>
      <c r="PBW193"/>
      <c r="PBX193"/>
      <c r="PBY193"/>
      <c r="PBZ193"/>
      <c r="PCA193"/>
      <c r="PCB193"/>
      <c r="PCC193"/>
      <c r="PCD193"/>
      <c r="PCE193"/>
      <c r="PCF193"/>
      <c r="PCG193"/>
      <c r="PCH193"/>
      <c r="PCI193"/>
      <c r="PCJ193"/>
      <c r="PCK193"/>
      <c r="PCL193"/>
      <c r="PCM193"/>
      <c r="PCN193"/>
      <c r="PCO193"/>
      <c r="PCP193"/>
      <c r="PCQ193"/>
      <c r="PCR193"/>
      <c r="PCS193"/>
      <c r="PCT193"/>
      <c r="PCU193"/>
      <c r="PCV193"/>
      <c r="PCW193"/>
      <c r="PCX193"/>
      <c r="PCY193"/>
      <c r="PCZ193"/>
      <c r="PDA193"/>
      <c r="PDB193"/>
      <c r="PDC193"/>
      <c r="PDD193"/>
      <c r="PDE193"/>
      <c r="PDF193"/>
      <c r="PDG193"/>
      <c r="PDH193"/>
      <c r="PDI193"/>
      <c r="PDJ193"/>
      <c r="PDK193"/>
      <c r="PDL193"/>
      <c r="PDM193"/>
      <c r="PDN193"/>
      <c r="PDO193"/>
      <c r="PDP193"/>
      <c r="PDQ193"/>
      <c r="PDR193"/>
      <c r="PDS193"/>
      <c r="PDT193"/>
      <c r="PDU193"/>
      <c r="PDV193"/>
      <c r="PDW193"/>
      <c r="PDX193"/>
      <c r="PDY193"/>
      <c r="PDZ193"/>
      <c r="PEA193"/>
      <c r="PEB193"/>
      <c r="PEC193"/>
      <c r="PED193"/>
      <c r="PEE193"/>
      <c r="PEF193"/>
      <c r="PEG193"/>
      <c r="PEH193"/>
      <c r="PEI193"/>
      <c r="PEJ193"/>
      <c r="PEK193"/>
      <c r="PEL193"/>
      <c r="PEM193"/>
      <c r="PEN193"/>
      <c r="PEO193"/>
      <c r="PEP193"/>
      <c r="PEQ193"/>
      <c r="PER193"/>
      <c r="PES193"/>
      <c r="PET193"/>
      <c r="PEU193"/>
      <c r="PEV193"/>
      <c r="PEW193"/>
      <c r="PEX193"/>
      <c r="PEY193"/>
      <c r="PEZ193"/>
      <c r="PFA193"/>
      <c r="PFB193"/>
      <c r="PFC193"/>
      <c r="PFD193"/>
      <c r="PFE193"/>
      <c r="PFF193"/>
      <c r="PFG193"/>
      <c r="PFH193"/>
      <c r="PFI193"/>
      <c r="PFJ193"/>
      <c r="PFK193"/>
      <c r="PFL193"/>
      <c r="PFM193"/>
      <c r="PFN193"/>
      <c r="PFO193"/>
      <c r="PFP193"/>
      <c r="PFQ193"/>
      <c r="PFR193"/>
      <c r="PFS193"/>
      <c r="PFT193"/>
      <c r="PFU193"/>
      <c r="PFV193"/>
      <c r="PFW193"/>
      <c r="PFX193"/>
      <c r="PFY193"/>
      <c r="PFZ193"/>
      <c r="PGA193"/>
      <c r="PGB193"/>
      <c r="PGC193"/>
      <c r="PGD193"/>
      <c r="PGE193"/>
      <c r="PGF193"/>
      <c r="PGG193"/>
      <c r="PGH193"/>
      <c r="PGI193"/>
      <c r="PGJ193"/>
      <c r="PGK193"/>
      <c r="PGL193"/>
      <c r="PGM193"/>
      <c r="PGN193"/>
      <c r="PGO193"/>
      <c r="PGP193"/>
      <c r="PGQ193"/>
      <c r="PGR193"/>
      <c r="PGS193"/>
      <c r="PGT193"/>
      <c r="PGU193"/>
      <c r="PGV193"/>
      <c r="PGW193"/>
      <c r="PGX193"/>
      <c r="PGY193"/>
      <c r="PGZ193"/>
      <c r="PHA193"/>
      <c r="PHB193"/>
      <c r="PHC193"/>
      <c r="PHD193"/>
      <c r="PHE193"/>
      <c r="PHF193"/>
      <c r="PHG193"/>
      <c r="PHH193"/>
      <c r="PHI193"/>
      <c r="PHJ193"/>
      <c r="PHK193"/>
      <c r="PHL193"/>
      <c r="PHM193"/>
      <c r="PHN193"/>
      <c r="PHO193"/>
      <c r="PHP193"/>
      <c r="PHQ193"/>
      <c r="PHR193"/>
      <c r="PHS193"/>
      <c r="PHT193"/>
      <c r="PHU193"/>
      <c r="PHV193"/>
      <c r="PHW193"/>
      <c r="PHX193"/>
      <c r="PHY193"/>
      <c r="PHZ193"/>
      <c r="PIA193"/>
      <c r="PIB193"/>
      <c r="PIC193"/>
      <c r="PID193"/>
      <c r="PIE193"/>
      <c r="PIF193"/>
      <c r="PIG193"/>
      <c r="PIH193"/>
      <c r="PII193"/>
      <c r="PIJ193"/>
      <c r="PIK193"/>
      <c r="PIL193"/>
      <c r="PIM193"/>
      <c r="PIN193"/>
      <c r="PIO193"/>
      <c r="PIP193"/>
      <c r="PIQ193"/>
      <c r="PIR193"/>
      <c r="PIS193"/>
      <c r="PIT193"/>
      <c r="PIU193"/>
      <c r="PIV193"/>
      <c r="PIW193"/>
      <c r="PIX193"/>
      <c r="PIY193"/>
      <c r="PIZ193"/>
      <c r="PJA193"/>
      <c r="PJB193"/>
      <c r="PJC193"/>
      <c r="PJD193"/>
      <c r="PJE193"/>
      <c r="PJF193"/>
      <c r="PJG193"/>
      <c r="PJH193"/>
      <c r="PJI193"/>
      <c r="PJJ193"/>
      <c r="PJK193"/>
      <c r="PJL193"/>
      <c r="PJM193"/>
      <c r="PJN193"/>
      <c r="PJO193"/>
      <c r="PJP193"/>
      <c r="PJQ193"/>
      <c r="PJR193"/>
      <c r="PJS193"/>
      <c r="PJT193"/>
      <c r="PJU193"/>
      <c r="PJV193"/>
      <c r="PJW193"/>
      <c r="PJX193"/>
      <c r="PJY193"/>
      <c r="PJZ193"/>
      <c r="PKA193"/>
      <c r="PKB193"/>
      <c r="PKC193"/>
      <c r="PKD193"/>
      <c r="PKE193"/>
      <c r="PKF193"/>
      <c r="PKG193"/>
      <c r="PKH193"/>
      <c r="PKI193"/>
      <c r="PKJ193"/>
      <c r="PKK193"/>
      <c r="PKL193"/>
      <c r="PKM193"/>
      <c r="PKN193"/>
      <c r="PKO193"/>
      <c r="PKP193"/>
      <c r="PKQ193"/>
      <c r="PKR193"/>
      <c r="PKS193"/>
      <c r="PKT193"/>
      <c r="PKU193"/>
      <c r="PKV193"/>
      <c r="PKW193"/>
      <c r="PKX193"/>
      <c r="PKY193"/>
      <c r="PKZ193"/>
      <c r="PLA193"/>
      <c r="PLB193"/>
      <c r="PLC193"/>
      <c r="PLD193"/>
      <c r="PLE193"/>
      <c r="PLF193"/>
      <c r="PLG193"/>
      <c r="PLH193"/>
      <c r="PLI193"/>
      <c r="PLJ193"/>
      <c r="PLK193"/>
      <c r="PLL193"/>
      <c r="PLM193"/>
      <c r="PLN193"/>
      <c r="PLO193"/>
      <c r="PLP193"/>
      <c r="PLQ193"/>
      <c r="PLR193"/>
      <c r="PLS193"/>
      <c r="PLT193"/>
      <c r="PLU193"/>
      <c r="PLV193"/>
      <c r="PLW193"/>
      <c r="PLX193"/>
      <c r="PLY193"/>
      <c r="PLZ193"/>
      <c r="PMA193"/>
      <c r="PMB193"/>
      <c r="PMC193"/>
      <c r="PMD193"/>
      <c r="PME193"/>
      <c r="PMF193"/>
      <c r="PMG193"/>
      <c r="PMH193"/>
      <c r="PMI193"/>
      <c r="PMJ193"/>
      <c r="PMK193"/>
      <c r="PML193"/>
      <c r="PMM193"/>
      <c r="PMN193"/>
      <c r="PMO193"/>
      <c r="PMP193"/>
      <c r="PMQ193"/>
      <c r="PMR193"/>
      <c r="PMS193"/>
      <c r="PMT193"/>
      <c r="PMU193"/>
      <c r="PMV193"/>
      <c r="PMW193"/>
      <c r="PMX193"/>
      <c r="PMY193"/>
      <c r="PMZ193"/>
      <c r="PNA193"/>
      <c r="PNB193"/>
      <c r="PNC193"/>
      <c r="PND193"/>
      <c r="PNE193"/>
      <c r="PNF193"/>
      <c r="PNG193"/>
      <c r="PNH193"/>
      <c r="PNI193"/>
      <c r="PNJ193"/>
      <c r="PNK193"/>
      <c r="PNL193"/>
      <c r="PNM193"/>
      <c r="PNN193"/>
      <c r="PNO193"/>
      <c r="PNP193"/>
      <c r="PNQ193"/>
      <c r="PNR193"/>
      <c r="PNS193"/>
      <c r="PNT193"/>
      <c r="PNU193"/>
      <c r="PNV193"/>
      <c r="PNW193"/>
      <c r="PNX193"/>
      <c r="PNY193"/>
      <c r="PNZ193"/>
      <c r="POA193"/>
      <c r="POB193"/>
      <c r="POC193"/>
      <c r="POD193"/>
      <c r="POE193"/>
      <c r="POF193"/>
      <c r="POG193"/>
      <c r="POH193"/>
      <c r="POI193"/>
      <c r="POJ193"/>
      <c r="POK193"/>
      <c r="POL193"/>
      <c r="POM193"/>
      <c r="PON193"/>
      <c r="POO193"/>
      <c r="POP193"/>
      <c r="POQ193"/>
      <c r="POR193"/>
      <c r="POS193"/>
      <c r="POT193"/>
      <c r="POU193"/>
      <c r="POV193"/>
      <c r="POW193"/>
      <c r="POX193"/>
      <c r="POY193"/>
      <c r="POZ193"/>
      <c r="PPA193"/>
      <c r="PPB193"/>
      <c r="PPC193"/>
      <c r="PPD193"/>
      <c r="PPE193"/>
      <c r="PPF193"/>
      <c r="PPG193"/>
      <c r="PPH193"/>
      <c r="PPI193"/>
      <c r="PPJ193"/>
      <c r="PPK193"/>
      <c r="PPL193"/>
      <c r="PPM193"/>
      <c r="PPN193"/>
      <c r="PPO193"/>
      <c r="PPP193"/>
      <c r="PPQ193"/>
      <c r="PPR193"/>
      <c r="PPS193"/>
      <c r="PPT193"/>
      <c r="PPU193"/>
      <c r="PPV193"/>
      <c r="PPW193"/>
      <c r="PPX193"/>
      <c r="PPY193"/>
      <c r="PPZ193"/>
      <c r="PQA193"/>
      <c r="PQB193"/>
      <c r="PQC193"/>
      <c r="PQD193"/>
      <c r="PQE193"/>
      <c r="PQF193"/>
      <c r="PQG193"/>
      <c r="PQH193"/>
      <c r="PQI193"/>
      <c r="PQJ193"/>
      <c r="PQK193"/>
      <c r="PQL193"/>
      <c r="PQM193"/>
      <c r="PQN193"/>
      <c r="PQO193"/>
      <c r="PQP193"/>
      <c r="PQQ193"/>
      <c r="PQR193"/>
      <c r="PQS193"/>
      <c r="PQT193"/>
      <c r="PQU193"/>
      <c r="PQV193"/>
      <c r="PQW193"/>
      <c r="PQX193"/>
      <c r="PQY193"/>
      <c r="PQZ193"/>
      <c r="PRA193"/>
      <c r="PRB193"/>
      <c r="PRC193"/>
      <c r="PRD193"/>
      <c r="PRE193"/>
      <c r="PRF193"/>
      <c r="PRG193"/>
      <c r="PRH193"/>
      <c r="PRI193"/>
      <c r="PRJ193"/>
      <c r="PRK193"/>
      <c r="PRL193"/>
      <c r="PRM193"/>
      <c r="PRN193"/>
      <c r="PRO193"/>
      <c r="PRP193"/>
      <c r="PRQ193"/>
      <c r="PRR193"/>
      <c r="PRS193"/>
      <c r="PRT193"/>
      <c r="PRU193"/>
      <c r="PRV193"/>
      <c r="PRW193"/>
      <c r="PRX193"/>
      <c r="PRY193"/>
      <c r="PRZ193"/>
      <c r="PSA193"/>
      <c r="PSB193"/>
      <c r="PSC193"/>
      <c r="PSD193"/>
      <c r="PSE193"/>
      <c r="PSF193"/>
      <c r="PSG193"/>
      <c r="PSH193"/>
      <c r="PSI193"/>
      <c r="PSJ193"/>
      <c r="PSK193"/>
      <c r="PSL193"/>
      <c r="PSM193"/>
      <c r="PSN193"/>
      <c r="PSO193"/>
      <c r="PSP193"/>
      <c r="PSQ193"/>
      <c r="PSR193"/>
      <c r="PSS193"/>
      <c r="PST193"/>
      <c r="PSU193"/>
      <c r="PSV193"/>
      <c r="PSW193"/>
      <c r="PSX193"/>
      <c r="PSY193"/>
      <c r="PSZ193"/>
      <c r="PTA193"/>
      <c r="PTB193"/>
      <c r="PTC193"/>
      <c r="PTD193"/>
      <c r="PTE193"/>
      <c r="PTF193"/>
      <c r="PTG193"/>
      <c r="PTH193"/>
      <c r="PTI193"/>
      <c r="PTJ193"/>
      <c r="PTK193"/>
      <c r="PTL193"/>
      <c r="PTM193"/>
      <c r="PTN193"/>
      <c r="PTO193"/>
      <c r="PTP193"/>
      <c r="PTQ193"/>
      <c r="PTR193"/>
      <c r="PTS193"/>
      <c r="PTT193"/>
      <c r="PTU193"/>
      <c r="PTV193"/>
      <c r="PTW193"/>
      <c r="PTX193"/>
      <c r="PTY193"/>
      <c r="PTZ193"/>
      <c r="PUA193"/>
      <c r="PUB193"/>
      <c r="PUC193"/>
      <c r="PUD193"/>
      <c r="PUE193"/>
      <c r="PUF193"/>
      <c r="PUG193"/>
      <c r="PUH193"/>
      <c r="PUI193"/>
      <c r="PUJ193"/>
      <c r="PUK193"/>
      <c r="PUL193"/>
      <c r="PUM193"/>
      <c r="PUN193"/>
      <c r="PUO193"/>
      <c r="PUP193"/>
      <c r="PUQ193"/>
      <c r="PUR193"/>
      <c r="PUS193"/>
      <c r="PUT193"/>
      <c r="PUU193"/>
      <c r="PUV193"/>
      <c r="PUW193"/>
      <c r="PUX193"/>
      <c r="PUY193"/>
      <c r="PUZ193"/>
      <c r="PVA193"/>
      <c r="PVB193"/>
      <c r="PVC193"/>
      <c r="PVD193"/>
      <c r="PVE193"/>
      <c r="PVF193"/>
      <c r="PVG193"/>
      <c r="PVH193"/>
      <c r="PVI193"/>
      <c r="PVJ193"/>
      <c r="PVK193"/>
      <c r="PVL193"/>
      <c r="PVM193"/>
      <c r="PVN193"/>
      <c r="PVO193"/>
      <c r="PVP193"/>
      <c r="PVQ193"/>
      <c r="PVR193"/>
      <c r="PVS193"/>
      <c r="PVT193"/>
      <c r="PVU193"/>
      <c r="PVV193"/>
      <c r="PVW193"/>
      <c r="PVX193"/>
      <c r="PVY193"/>
      <c r="PVZ193"/>
      <c r="PWA193"/>
      <c r="PWB193"/>
      <c r="PWC193"/>
      <c r="PWD193"/>
      <c r="PWE193"/>
      <c r="PWF193"/>
      <c r="PWG193"/>
      <c r="PWH193"/>
      <c r="PWI193"/>
      <c r="PWJ193"/>
      <c r="PWK193"/>
      <c r="PWL193"/>
      <c r="PWM193"/>
      <c r="PWN193"/>
      <c r="PWO193"/>
      <c r="PWP193"/>
      <c r="PWQ193"/>
      <c r="PWR193"/>
      <c r="PWS193"/>
      <c r="PWT193"/>
      <c r="PWU193"/>
      <c r="PWV193"/>
      <c r="PWW193"/>
      <c r="PWX193"/>
      <c r="PWY193"/>
      <c r="PWZ193"/>
      <c r="PXA193"/>
      <c r="PXB193"/>
      <c r="PXC193"/>
      <c r="PXD193"/>
      <c r="PXE193"/>
      <c r="PXF193"/>
      <c r="PXG193"/>
      <c r="PXH193"/>
      <c r="PXI193"/>
      <c r="PXJ193"/>
      <c r="PXK193"/>
      <c r="PXL193"/>
      <c r="PXM193"/>
      <c r="PXN193"/>
      <c r="PXO193"/>
      <c r="PXP193"/>
      <c r="PXQ193"/>
      <c r="PXR193"/>
      <c r="PXS193"/>
      <c r="PXT193"/>
      <c r="PXU193"/>
      <c r="PXV193"/>
      <c r="PXW193"/>
      <c r="PXX193"/>
      <c r="PXY193"/>
      <c r="PXZ193"/>
      <c r="PYA193"/>
      <c r="PYB193"/>
      <c r="PYC193"/>
      <c r="PYD193"/>
      <c r="PYE193"/>
      <c r="PYF193"/>
      <c r="PYG193"/>
      <c r="PYH193"/>
      <c r="PYI193"/>
      <c r="PYJ193"/>
      <c r="PYK193"/>
      <c r="PYL193"/>
      <c r="PYM193"/>
      <c r="PYN193"/>
      <c r="PYO193"/>
      <c r="PYP193"/>
      <c r="PYQ193"/>
      <c r="PYR193"/>
      <c r="PYS193"/>
      <c r="PYT193"/>
      <c r="PYU193"/>
      <c r="PYV193"/>
      <c r="PYW193"/>
      <c r="PYX193"/>
      <c r="PYY193"/>
      <c r="PYZ193"/>
      <c r="PZA193"/>
      <c r="PZB193"/>
      <c r="PZC193"/>
      <c r="PZD193"/>
      <c r="PZE193"/>
      <c r="PZF193"/>
      <c r="PZG193"/>
      <c r="PZH193"/>
      <c r="PZI193"/>
      <c r="PZJ193"/>
      <c r="PZK193"/>
      <c r="PZL193"/>
      <c r="PZM193"/>
      <c r="PZN193"/>
      <c r="PZO193"/>
      <c r="PZP193"/>
      <c r="PZQ193"/>
      <c r="PZR193"/>
      <c r="PZS193"/>
      <c r="PZT193"/>
      <c r="PZU193"/>
      <c r="PZV193"/>
      <c r="PZW193"/>
      <c r="PZX193"/>
      <c r="PZY193"/>
      <c r="PZZ193"/>
      <c r="QAA193"/>
      <c r="QAB193"/>
      <c r="QAC193"/>
      <c r="QAD193"/>
      <c r="QAE193"/>
      <c r="QAF193"/>
      <c r="QAG193"/>
      <c r="QAH193"/>
      <c r="QAI193"/>
      <c r="QAJ193"/>
      <c r="QAK193"/>
      <c r="QAL193"/>
      <c r="QAM193"/>
      <c r="QAN193"/>
      <c r="QAO193"/>
      <c r="QAP193"/>
      <c r="QAQ193"/>
      <c r="QAR193"/>
      <c r="QAS193"/>
      <c r="QAT193"/>
      <c r="QAU193"/>
      <c r="QAV193"/>
      <c r="QAW193"/>
      <c r="QAX193"/>
      <c r="QAY193"/>
      <c r="QAZ193"/>
      <c r="QBA193"/>
      <c r="QBB193"/>
      <c r="QBC193"/>
      <c r="QBD193"/>
      <c r="QBE193"/>
      <c r="QBF193"/>
      <c r="QBG193"/>
      <c r="QBH193"/>
      <c r="QBI193"/>
      <c r="QBJ193"/>
      <c r="QBK193"/>
      <c r="QBL193"/>
      <c r="QBM193"/>
      <c r="QBN193"/>
      <c r="QBO193"/>
      <c r="QBP193"/>
      <c r="QBQ193"/>
      <c r="QBR193"/>
      <c r="QBS193"/>
      <c r="QBT193"/>
      <c r="QBU193"/>
      <c r="QBV193"/>
      <c r="QBW193"/>
      <c r="QBX193"/>
      <c r="QBY193"/>
      <c r="QBZ193"/>
      <c r="QCA193"/>
      <c r="QCB193"/>
      <c r="QCC193"/>
      <c r="QCD193"/>
      <c r="QCE193"/>
      <c r="QCF193"/>
      <c r="QCG193"/>
      <c r="QCH193"/>
      <c r="QCI193"/>
      <c r="QCJ193"/>
      <c r="QCK193"/>
      <c r="QCL193"/>
      <c r="QCM193"/>
      <c r="QCN193"/>
      <c r="QCO193"/>
      <c r="QCP193"/>
      <c r="QCQ193"/>
      <c r="QCR193"/>
      <c r="QCS193"/>
      <c r="QCT193"/>
      <c r="QCU193"/>
      <c r="QCV193"/>
      <c r="QCW193"/>
      <c r="QCX193"/>
      <c r="QCY193"/>
      <c r="QCZ193"/>
      <c r="QDA193"/>
      <c r="QDB193"/>
      <c r="QDC193"/>
      <c r="QDD193"/>
      <c r="QDE193"/>
      <c r="QDF193"/>
      <c r="QDG193"/>
      <c r="QDH193"/>
      <c r="QDI193"/>
      <c r="QDJ193"/>
      <c r="QDK193"/>
      <c r="QDL193"/>
      <c r="QDM193"/>
      <c r="QDN193"/>
      <c r="QDO193"/>
      <c r="QDP193"/>
      <c r="QDQ193"/>
      <c r="QDR193"/>
      <c r="QDS193"/>
      <c r="QDT193"/>
      <c r="QDU193"/>
      <c r="QDV193"/>
      <c r="QDW193"/>
      <c r="QDX193"/>
      <c r="QDY193"/>
      <c r="QDZ193"/>
      <c r="QEA193"/>
      <c r="QEB193"/>
      <c r="QEC193"/>
      <c r="QED193"/>
      <c r="QEE193"/>
      <c r="QEF193"/>
      <c r="QEG193"/>
      <c r="QEH193"/>
      <c r="QEI193"/>
      <c r="QEJ193"/>
      <c r="QEK193"/>
      <c r="QEL193"/>
      <c r="QEM193"/>
      <c r="QEN193"/>
      <c r="QEO193"/>
      <c r="QEP193"/>
      <c r="QEQ193"/>
      <c r="QER193"/>
      <c r="QES193"/>
      <c r="QET193"/>
      <c r="QEU193"/>
      <c r="QEV193"/>
      <c r="QEW193"/>
      <c r="QEX193"/>
      <c r="QEY193"/>
      <c r="QEZ193"/>
      <c r="QFA193"/>
      <c r="QFB193"/>
      <c r="QFC193"/>
      <c r="QFD193"/>
      <c r="QFE193"/>
      <c r="QFF193"/>
      <c r="QFG193"/>
      <c r="QFH193"/>
      <c r="QFI193"/>
      <c r="QFJ193"/>
      <c r="QFK193"/>
      <c r="QFL193"/>
      <c r="QFM193"/>
      <c r="QFN193"/>
      <c r="QFO193"/>
      <c r="QFP193"/>
      <c r="QFQ193"/>
      <c r="QFR193"/>
      <c r="QFS193"/>
      <c r="QFT193"/>
      <c r="QFU193"/>
      <c r="QFV193"/>
      <c r="QFW193"/>
      <c r="QFX193"/>
      <c r="QFY193"/>
      <c r="QFZ193"/>
      <c r="QGA193"/>
      <c r="QGB193"/>
      <c r="QGC193"/>
      <c r="QGD193"/>
      <c r="QGE193"/>
      <c r="QGF193"/>
      <c r="QGG193"/>
      <c r="QGH193"/>
      <c r="QGI193"/>
      <c r="QGJ193"/>
      <c r="QGK193"/>
      <c r="QGL193"/>
      <c r="QGM193"/>
      <c r="QGN193"/>
      <c r="QGO193"/>
      <c r="QGP193"/>
      <c r="QGQ193"/>
      <c r="QGR193"/>
      <c r="QGS193"/>
      <c r="QGT193"/>
      <c r="QGU193"/>
      <c r="QGV193"/>
      <c r="QGW193"/>
      <c r="QGX193"/>
      <c r="QGY193"/>
      <c r="QGZ193"/>
      <c r="QHA193"/>
      <c r="QHB193"/>
      <c r="QHC193"/>
      <c r="QHD193"/>
      <c r="QHE193"/>
      <c r="QHF193"/>
      <c r="QHG193"/>
      <c r="QHH193"/>
      <c r="QHI193"/>
      <c r="QHJ193"/>
      <c r="QHK193"/>
      <c r="QHL193"/>
      <c r="QHM193"/>
      <c r="QHN193"/>
      <c r="QHO193"/>
      <c r="QHP193"/>
      <c r="QHQ193"/>
      <c r="QHR193"/>
      <c r="QHS193"/>
      <c r="QHT193"/>
      <c r="QHU193"/>
      <c r="QHV193"/>
      <c r="QHW193"/>
      <c r="QHX193"/>
      <c r="QHY193"/>
      <c r="QHZ193"/>
      <c r="QIA193"/>
      <c r="QIB193"/>
      <c r="QIC193"/>
      <c r="QID193"/>
      <c r="QIE193"/>
      <c r="QIF193"/>
      <c r="QIG193"/>
      <c r="QIH193"/>
      <c r="QII193"/>
      <c r="QIJ193"/>
      <c r="QIK193"/>
      <c r="QIL193"/>
      <c r="QIM193"/>
      <c r="QIN193"/>
      <c r="QIO193"/>
      <c r="QIP193"/>
      <c r="QIQ193"/>
      <c r="QIR193"/>
      <c r="QIS193"/>
      <c r="QIT193"/>
      <c r="QIU193"/>
      <c r="QIV193"/>
      <c r="QIW193"/>
      <c r="QIX193"/>
      <c r="QIY193"/>
      <c r="QIZ193"/>
      <c r="QJA193"/>
      <c r="QJB193"/>
      <c r="QJC193"/>
      <c r="QJD193"/>
      <c r="QJE193"/>
      <c r="QJF193"/>
      <c r="QJG193"/>
      <c r="QJH193"/>
      <c r="QJI193"/>
      <c r="QJJ193"/>
      <c r="QJK193"/>
      <c r="QJL193"/>
      <c r="QJM193"/>
      <c r="QJN193"/>
      <c r="QJO193"/>
      <c r="QJP193"/>
      <c r="QJQ193"/>
      <c r="QJR193"/>
      <c r="QJS193"/>
      <c r="QJT193"/>
      <c r="QJU193"/>
      <c r="QJV193"/>
      <c r="QJW193"/>
      <c r="QJX193"/>
      <c r="QJY193"/>
      <c r="QJZ193"/>
      <c r="QKA193"/>
      <c r="QKB193"/>
      <c r="QKC193"/>
      <c r="QKD193"/>
      <c r="QKE193"/>
      <c r="QKF193"/>
      <c r="QKG193"/>
      <c r="QKH193"/>
      <c r="QKI193"/>
      <c r="QKJ193"/>
      <c r="QKK193"/>
      <c r="QKL193"/>
      <c r="QKM193"/>
      <c r="QKN193"/>
      <c r="QKO193"/>
      <c r="QKP193"/>
      <c r="QKQ193"/>
      <c r="QKR193"/>
      <c r="QKS193"/>
      <c r="QKT193"/>
      <c r="QKU193"/>
      <c r="QKV193"/>
      <c r="QKW193"/>
      <c r="QKX193"/>
      <c r="QKY193"/>
      <c r="QKZ193"/>
      <c r="QLA193"/>
      <c r="QLB193"/>
      <c r="QLC193"/>
      <c r="QLD193"/>
      <c r="QLE193"/>
      <c r="QLF193"/>
      <c r="QLG193"/>
      <c r="QLH193"/>
      <c r="QLI193"/>
      <c r="QLJ193"/>
      <c r="QLK193"/>
      <c r="QLL193"/>
      <c r="QLM193"/>
      <c r="QLN193"/>
      <c r="QLO193"/>
      <c r="QLP193"/>
      <c r="QLQ193"/>
      <c r="QLR193"/>
      <c r="QLS193"/>
      <c r="QLT193"/>
      <c r="QLU193"/>
      <c r="QLV193"/>
      <c r="QLW193"/>
      <c r="QLX193"/>
      <c r="QLY193"/>
      <c r="QLZ193"/>
      <c r="QMA193"/>
      <c r="QMB193"/>
      <c r="QMC193"/>
      <c r="QMD193"/>
      <c r="QME193"/>
      <c r="QMF193"/>
      <c r="QMG193"/>
      <c r="QMH193"/>
      <c r="QMI193"/>
      <c r="QMJ193"/>
      <c r="QMK193"/>
      <c r="QML193"/>
      <c r="QMM193"/>
      <c r="QMN193"/>
      <c r="QMO193"/>
      <c r="QMP193"/>
      <c r="QMQ193"/>
      <c r="QMR193"/>
      <c r="QMS193"/>
      <c r="QMT193"/>
      <c r="QMU193"/>
      <c r="QMV193"/>
      <c r="QMW193"/>
      <c r="QMX193"/>
      <c r="QMY193"/>
      <c r="QMZ193"/>
      <c r="QNA193"/>
      <c r="QNB193"/>
      <c r="QNC193"/>
      <c r="QND193"/>
      <c r="QNE193"/>
      <c r="QNF193"/>
      <c r="QNG193"/>
      <c r="QNH193"/>
      <c r="QNI193"/>
      <c r="QNJ193"/>
      <c r="QNK193"/>
      <c r="QNL193"/>
      <c r="QNM193"/>
      <c r="QNN193"/>
      <c r="QNO193"/>
      <c r="QNP193"/>
      <c r="QNQ193"/>
      <c r="QNR193"/>
      <c r="QNS193"/>
      <c r="QNT193"/>
      <c r="QNU193"/>
      <c r="QNV193"/>
      <c r="QNW193"/>
      <c r="QNX193"/>
      <c r="QNY193"/>
      <c r="QNZ193"/>
      <c r="QOA193"/>
      <c r="QOB193"/>
      <c r="QOC193"/>
      <c r="QOD193"/>
      <c r="QOE193"/>
      <c r="QOF193"/>
      <c r="QOG193"/>
      <c r="QOH193"/>
      <c r="QOI193"/>
      <c r="QOJ193"/>
      <c r="QOK193"/>
      <c r="QOL193"/>
      <c r="QOM193"/>
      <c r="QON193"/>
      <c r="QOO193"/>
      <c r="QOP193"/>
      <c r="QOQ193"/>
      <c r="QOR193"/>
      <c r="QOS193"/>
      <c r="QOT193"/>
      <c r="QOU193"/>
      <c r="QOV193"/>
      <c r="QOW193"/>
      <c r="QOX193"/>
      <c r="QOY193"/>
      <c r="QOZ193"/>
      <c r="QPA193"/>
      <c r="QPB193"/>
      <c r="QPC193"/>
      <c r="QPD193"/>
      <c r="QPE193"/>
      <c r="QPF193"/>
      <c r="QPG193"/>
      <c r="QPH193"/>
      <c r="QPI193"/>
      <c r="QPJ193"/>
      <c r="QPK193"/>
      <c r="QPL193"/>
      <c r="QPM193"/>
      <c r="QPN193"/>
      <c r="QPO193"/>
      <c r="QPP193"/>
      <c r="QPQ193"/>
      <c r="QPR193"/>
      <c r="QPS193"/>
      <c r="QPT193"/>
      <c r="QPU193"/>
      <c r="QPV193"/>
      <c r="QPW193"/>
      <c r="QPX193"/>
      <c r="QPY193"/>
      <c r="QPZ193"/>
      <c r="QQA193"/>
      <c r="QQB193"/>
      <c r="QQC193"/>
      <c r="QQD193"/>
      <c r="QQE193"/>
      <c r="QQF193"/>
      <c r="QQG193"/>
      <c r="QQH193"/>
      <c r="QQI193"/>
      <c r="QQJ193"/>
      <c r="QQK193"/>
      <c r="QQL193"/>
      <c r="QQM193"/>
      <c r="QQN193"/>
      <c r="QQO193"/>
      <c r="QQP193"/>
      <c r="QQQ193"/>
      <c r="QQR193"/>
      <c r="QQS193"/>
      <c r="QQT193"/>
      <c r="QQU193"/>
      <c r="QQV193"/>
      <c r="QQW193"/>
      <c r="QQX193"/>
      <c r="QQY193"/>
      <c r="QQZ193"/>
      <c r="QRA193"/>
      <c r="QRB193"/>
      <c r="QRC193"/>
      <c r="QRD193"/>
      <c r="QRE193"/>
      <c r="QRF193"/>
      <c r="QRG193"/>
      <c r="QRH193"/>
      <c r="QRI193"/>
      <c r="QRJ193"/>
      <c r="QRK193"/>
      <c r="QRL193"/>
      <c r="QRM193"/>
      <c r="QRN193"/>
      <c r="QRO193"/>
      <c r="QRP193"/>
      <c r="QRQ193"/>
      <c r="QRR193"/>
      <c r="QRS193"/>
      <c r="QRT193"/>
      <c r="QRU193"/>
      <c r="QRV193"/>
      <c r="QRW193"/>
      <c r="QRX193"/>
      <c r="QRY193"/>
      <c r="QRZ193"/>
      <c r="QSA193"/>
      <c r="QSB193"/>
      <c r="QSC193"/>
      <c r="QSD193"/>
      <c r="QSE193"/>
      <c r="QSF193"/>
      <c r="QSG193"/>
      <c r="QSH193"/>
      <c r="QSI193"/>
      <c r="QSJ193"/>
      <c r="QSK193"/>
      <c r="QSL193"/>
      <c r="QSM193"/>
      <c r="QSN193"/>
      <c r="QSO193"/>
      <c r="QSP193"/>
      <c r="QSQ193"/>
      <c r="QSR193"/>
      <c r="QSS193"/>
      <c r="QST193"/>
      <c r="QSU193"/>
      <c r="QSV193"/>
      <c r="QSW193"/>
      <c r="QSX193"/>
      <c r="QSY193"/>
      <c r="QSZ193"/>
      <c r="QTA193"/>
      <c r="QTB193"/>
      <c r="QTC193"/>
      <c r="QTD193"/>
      <c r="QTE193"/>
      <c r="QTF193"/>
      <c r="QTG193"/>
      <c r="QTH193"/>
      <c r="QTI193"/>
      <c r="QTJ193"/>
      <c r="QTK193"/>
      <c r="QTL193"/>
      <c r="QTM193"/>
      <c r="QTN193"/>
      <c r="QTO193"/>
      <c r="QTP193"/>
      <c r="QTQ193"/>
      <c r="QTR193"/>
      <c r="QTS193"/>
      <c r="QTT193"/>
      <c r="QTU193"/>
      <c r="QTV193"/>
      <c r="QTW193"/>
      <c r="QTX193"/>
      <c r="QTY193"/>
      <c r="QTZ193"/>
      <c r="QUA193"/>
      <c r="QUB193"/>
      <c r="QUC193"/>
      <c r="QUD193"/>
      <c r="QUE193"/>
      <c r="QUF193"/>
      <c r="QUG193"/>
      <c r="QUH193"/>
      <c r="QUI193"/>
      <c r="QUJ193"/>
      <c r="QUK193"/>
      <c r="QUL193"/>
      <c r="QUM193"/>
      <c r="QUN193"/>
      <c r="QUO193"/>
      <c r="QUP193"/>
      <c r="QUQ193"/>
      <c r="QUR193"/>
      <c r="QUS193"/>
      <c r="QUT193"/>
      <c r="QUU193"/>
      <c r="QUV193"/>
      <c r="QUW193"/>
      <c r="QUX193"/>
      <c r="QUY193"/>
      <c r="QUZ193"/>
      <c r="QVA193"/>
      <c r="QVB193"/>
      <c r="QVC193"/>
      <c r="QVD193"/>
      <c r="QVE193"/>
      <c r="QVF193"/>
      <c r="QVG193"/>
      <c r="QVH193"/>
      <c r="QVI193"/>
      <c r="QVJ193"/>
      <c r="QVK193"/>
      <c r="QVL193"/>
      <c r="QVM193"/>
      <c r="QVN193"/>
      <c r="QVO193"/>
      <c r="QVP193"/>
      <c r="QVQ193"/>
      <c r="QVR193"/>
      <c r="QVS193"/>
      <c r="QVT193"/>
      <c r="QVU193"/>
      <c r="QVV193"/>
      <c r="QVW193"/>
      <c r="QVX193"/>
      <c r="QVY193"/>
      <c r="QVZ193"/>
      <c r="QWA193"/>
      <c r="QWB193"/>
      <c r="QWC193"/>
      <c r="QWD193"/>
      <c r="QWE193"/>
      <c r="QWF193"/>
      <c r="QWG193"/>
      <c r="QWH193"/>
      <c r="QWI193"/>
      <c r="QWJ193"/>
      <c r="QWK193"/>
      <c r="QWL193"/>
      <c r="QWM193"/>
      <c r="QWN193"/>
      <c r="QWO193"/>
      <c r="QWP193"/>
      <c r="QWQ193"/>
      <c r="QWR193"/>
      <c r="QWS193"/>
      <c r="QWT193"/>
      <c r="QWU193"/>
      <c r="QWV193"/>
      <c r="QWW193"/>
      <c r="QWX193"/>
      <c r="QWY193"/>
      <c r="QWZ193"/>
      <c r="QXA193"/>
      <c r="QXB193"/>
      <c r="QXC193"/>
      <c r="QXD193"/>
      <c r="QXE193"/>
      <c r="QXF193"/>
      <c r="QXG193"/>
      <c r="QXH193"/>
      <c r="QXI193"/>
      <c r="QXJ193"/>
      <c r="QXK193"/>
      <c r="QXL193"/>
      <c r="QXM193"/>
      <c r="QXN193"/>
      <c r="QXO193"/>
      <c r="QXP193"/>
      <c r="QXQ193"/>
      <c r="QXR193"/>
      <c r="QXS193"/>
      <c r="QXT193"/>
      <c r="QXU193"/>
      <c r="QXV193"/>
      <c r="QXW193"/>
      <c r="QXX193"/>
      <c r="QXY193"/>
      <c r="QXZ193"/>
      <c r="QYA193"/>
      <c r="QYB193"/>
      <c r="QYC193"/>
      <c r="QYD193"/>
      <c r="QYE193"/>
      <c r="QYF193"/>
      <c r="QYG193"/>
      <c r="QYH193"/>
      <c r="QYI193"/>
      <c r="QYJ193"/>
      <c r="QYK193"/>
      <c r="QYL193"/>
      <c r="QYM193"/>
      <c r="QYN193"/>
      <c r="QYO193"/>
      <c r="QYP193"/>
      <c r="QYQ193"/>
      <c r="QYR193"/>
      <c r="QYS193"/>
      <c r="QYT193"/>
      <c r="QYU193"/>
      <c r="QYV193"/>
      <c r="QYW193"/>
      <c r="QYX193"/>
      <c r="QYY193"/>
      <c r="QYZ193"/>
      <c r="QZA193"/>
      <c r="QZB193"/>
      <c r="QZC193"/>
      <c r="QZD193"/>
      <c r="QZE193"/>
      <c r="QZF193"/>
      <c r="QZG193"/>
      <c r="QZH193"/>
      <c r="QZI193"/>
      <c r="QZJ193"/>
      <c r="QZK193"/>
      <c r="QZL193"/>
      <c r="QZM193"/>
      <c r="QZN193"/>
      <c r="QZO193"/>
      <c r="QZP193"/>
      <c r="QZQ193"/>
      <c r="QZR193"/>
      <c r="QZS193"/>
      <c r="QZT193"/>
      <c r="QZU193"/>
      <c r="QZV193"/>
      <c r="QZW193"/>
      <c r="QZX193"/>
      <c r="QZY193"/>
      <c r="QZZ193"/>
      <c r="RAA193"/>
      <c r="RAB193"/>
      <c r="RAC193"/>
      <c r="RAD193"/>
      <c r="RAE193"/>
      <c r="RAF193"/>
      <c r="RAG193"/>
      <c r="RAH193"/>
      <c r="RAI193"/>
      <c r="RAJ193"/>
      <c r="RAK193"/>
      <c r="RAL193"/>
      <c r="RAM193"/>
      <c r="RAN193"/>
      <c r="RAO193"/>
      <c r="RAP193"/>
      <c r="RAQ193"/>
      <c r="RAR193"/>
      <c r="RAS193"/>
      <c r="RAT193"/>
      <c r="RAU193"/>
      <c r="RAV193"/>
      <c r="RAW193"/>
      <c r="RAX193"/>
      <c r="RAY193"/>
      <c r="RAZ193"/>
      <c r="RBA193"/>
      <c r="RBB193"/>
      <c r="RBC193"/>
      <c r="RBD193"/>
      <c r="RBE193"/>
      <c r="RBF193"/>
      <c r="RBG193"/>
      <c r="RBH193"/>
      <c r="RBI193"/>
      <c r="RBJ193"/>
      <c r="RBK193"/>
      <c r="RBL193"/>
      <c r="RBM193"/>
      <c r="RBN193"/>
      <c r="RBO193"/>
      <c r="RBP193"/>
      <c r="RBQ193"/>
      <c r="RBR193"/>
      <c r="RBS193"/>
      <c r="RBT193"/>
      <c r="RBU193"/>
      <c r="RBV193"/>
      <c r="RBW193"/>
      <c r="RBX193"/>
      <c r="RBY193"/>
      <c r="RBZ193"/>
      <c r="RCA193"/>
      <c r="RCB193"/>
      <c r="RCC193"/>
      <c r="RCD193"/>
      <c r="RCE193"/>
      <c r="RCF193"/>
      <c r="RCG193"/>
      <c r="RCH193"/>
      <c r="RCI193"/>
      <c r="RCJ193"/>
      <c r="RCK193"/>
      <c r="RCL193"/>
      <c r="RCM193"/>
      <c r="RCN193"/>
      <c r="RCO193"/>
      <c r="RCP193"/>
      <c r="RCQ193"/>
      <c r="RCR193"/>
      <c r="RCS193"/>
      <c r="RCT193"/>
      <c r="RCU193"/>
      <c r="RCV193"/>
      <c r="RCW193"/>
      <c r="RCX193"/>
      <c r="RCY193"/>
      <c r="RCZ193"/>
      <c r="RDA193"/>
      <c r="RDB193"/>
      <c r="RDC193"/>
      <c r="RDD193"/>
      <c r="RDE193"/>
      <c r="RDF193"/>
      <c r="RDG193"/>
      <c r="RDH193"/>
      <c r="RDI193"/>
      <c r="RDJ193"/>
      <c r="RDK193"/>
      <c r="RDL193"/>
      <c r="RDM193"/>
      <c r="RDN193"/>
      <c r="RDO193"/>
      <c r="RDP193"/>
      <c r="RDQ193"/>
      <c r="RDR193"/>
      <c r="RDS193"/>
      <c r="RDT193"/>
      <c r="RDU193"/>
      <c r="RDV193"/>
      <c r="RDW193"/>
      <c r="RDX193"/>
      <c r="RDY193"/>
      <c r="RDZ193"/>
      <c r="REA193"/>
      <c r="REB193"/>
      <c r="REC193"/>
      <c r="RED193"/>
      <c r="REE193"/>
      <c r="REF193"/>
      <c r="REG193"/>
      <c r="REH193"/>
      <c r="REI193"/>
      <c r="REJ193"/>
      <c r="REK193"/>
      <c r="REL193"/>
      <c r="REM193"/>
      <c r="REN193"/>
      <c r="REO193"/>
      <c r="REP193"/>
      <c r="REQ193"/>
      <c r="RER193"/>
      <c r="RES193"/>
      <c r="RET193"/>
      <c r="REU193"/>
      <c r="REV193"/>
      <c r="REW193"/>
      <c r="REX193"/>
      <c r="REY193"/>
      <c r="REZ193"/>
      <c r="RFA193"/>
      <c r="RFB193"/>
      <c r="RFC193"/>
      <c r="RFD193"/>
      <c r="RFE193"/>
      <c r="RFF193"/>
      <c r="RFG193"/>
      <c r="RFH193"/>
      <c r="RFI193"/>
      <c r="RFJ193"/>
      <c r="RFK193"/>
      <c r="RFL193"/>
      <c r="RFM193"/>
      <c r="RFN193"/>
      <c r="RFO193"/>
      <c r="RFP193"/>
      <c r="RFQ193"/>
      <c r="RFR193"/>
      <c r="RFS193"/>
      <c r="RFT193"/>
      <c r="RFU193"/>
      <c r="RFV193"/>
      <c r="RFW193"/>
      <c r="RFX193"/>
      <c r="RFY193"/>
      <c r="RFZ193"/>
      <c r="RGA193"/>
      <c r="RGB193"/>
      <c r="RGC193"/>
      <c r="RGD193"/>
      <c r="RGE193"/>
      <c r="RGF193"/>
      <c r="RGG193"/>
      <c r="RGH193"/>
      <c r="RGI193"/>
      <c r="RGJ193"/>
      <c r="RGK193"/>
      <c r="RGL193"/>
      <c r="RGM193"/>
      <c r="RGN193"/>
      <c r="RGO193"/>
      <c r="RGP193"/>
      <c r="RGQ193"/>
      <c r="RGR193"/>
      <c r="RGS193"/>
      <c r="RGT193"/>
      <c r="RGU193"/>
      <c r="RGV193"/>
      <c r="RGW193"/>
      <c r="RGX193"/>
      <c r="RGY193"/>
      <c r="RGZ193"/>
      <c r="RHA193"/>
      <c r="RHB193"/>
      <c r="RHC193"/>
      <c r="RHD193"/>
      <c r="RHE193"/>
      <c r="RHF193"/>
      <c r="RHG193"/>
      <c r="RHH193"/>
      <c r="RHI193"/>
      <c r="RHJ193"/>
      <c r="RHK193"/>
      <c r="RHL193"/>
      <c r="RHM193"/>
      <c r="RHN193"/>
      <c r="RHO193"/>
      <c r="RHP193"/>
      <c r="RHQ193"/>
      <c r="RHR193"/>
      <c r="RHS193"/>
      <c r="RHT193"/>
      <c r="RHU193"/>
      <c r="RHV193"/>
      <c r="RHW193"/>
      <c r="RHX193"/>
      <c r="RHY193"/>
      <c r="RHZ193"/>
      <c r="RIA193"/>
      <c r="RIB193"/>
      <c r="RIC193"/>
      <c r="RID193"/>
      <c r="RIE193"/>
      <c r="RIF193"/>
      <c r="RIG193"/>
      <c r="RIH193"/>
      <c r="RII193"/>
      <c r="RIJ193"/>
      <c r="RIK193"/>
      <c r="RIL193"/>
      <c r="RIM193"/>
      <c r="RIN193"/>
      <c r="RIO193"/>
      <c r="RIP193"/>
      <c r="RIQ193"/>
      <c r="RIR193"/>
      <c r="RIS193"/>
      <c r="RIT193"/>
      <c r="RIU193"/>
      <c r="RIV193"/>
      <c r="RIW193"/>
      <c r="RIX193"/>
      <c r="RIY193"/>
      <c r="RIZ193"/>
      <c r="RJA193"/>
      <c r="RJB193"/>
      <c r="RJC193"/>
      <c r="RJD193"/>
      <c r="RJE193"/>
      <c r="RJF193"/>
      <c r="RJG193"/>
      <c r="RJH193"/>
      <c r="RJI193"/>
      <c r="RJJ193"/>
      <c r="RJK193"/>
      <c r="RJL193"/>
      <c r="RJM193"/>
      <c r="RJN193"/>
      <c r="RJO193"/>
      <c r="RJP193"/>
      <c r="RJQ193"/>
      <c r="RJR193"/>
      <c r="RJS193"/>
      <c r="RJT193"/>
      <c r="RJU193"/>
      <c r="RJV193"/>
      <c r="RJW193"/>
      <c r="RJX193"/>
      <c r="RJY193"/>
      <c r="RJZ193"/>
      <c r="RKA193"/>
      <c r="RKB193"/>
      <c r="RKC193"/>
      <c r="RKD193"/>
      <c r="RKE193"/>
      <c r="RKF193"/>
      <c r="RKG193"/>
      <c r="RKH193"/>
      <c r="RKI193"/>
      <c r="RKJ193"/>
      <c r="RKK193"/>
      <c r="RKL193"/>
      <c r="RKM193"/>
      <c r="RKN193"/>
      <c r="RKO193"/>
      <c r="RKP193"/>
      <c r="RKQ193"/>
      <c r="RKR193"/>
      <c r="RKS193"/>
      <c r="RKT193"/>
      <c r="RKU193"/>
      <c r="RKV193"/>
      <c r="RKW193"/>
      <c r="RKX193"/>
      <c r="RKY193"/>
      <c r="RKZ193"/>
      <c r="RLA193"/>
      <c r="RLB193"/>
      <c r="RLC193"/>
      <c r="RLD193"/>
      <c r="RLE193"/>
      <c r="RLF193"/>
      <c r="RLG193"/>
      <c r="RLH193"/>
      <c r="RLI193"/>
      <c r="RLJ193"/>
      <c r="RLK193"/>
      <c r="RLL193"/>
      <c r="RLM193"/>
      <c r="RLN193"/>
      <c r="RLO193"/>
      <c r="RLP193"/>
      <c r="RLQ193"/>
      <c r="RLR193"/>
      <c r="RLS193"/>
      <c r="RLT193"/>
      <c r="RLU193"/>
      <c r="RLV193"/>
      <c r="RLW193"/>
      <c r="RLX193"/>
      <c r="RLY193"/>
      <c r="RLZ193"/>
      <c r="RMA193"/>
      <c r="RMB193"/>
      <c r="RMC193"/>
      <c r="RMD193"/>
      <c r="RME193"/>
      <c r="RMF193"/>
      <c r="RMG193"/>
      <c r="RMH193"/>
      <c r="RMI193"/>
      <c r="RMJ193"/>
      <c r="RMK193"/>
      <c r="RML193"/>
      <c r="RMM193"/>
      <c r="RMN193"/>
      <c r="RMO193"/>
      <c r="RMP193"/>
      <c r="RMQ193"/>
      <c r="RMR193"/>
      <c r="RMS193"/>
      <c r="RMT193"/>
      <c r="RMU193"/>
      <c r="RMV193"/>
      <c r="RMW193"/>
      <c r="RMX193"/>
      <c r="RMY193"/>
      <c r="RMZ193"/>
      <c r="RNA193"/>
      <c r="RNB193"/>
      <c r="RNC193"/>
      <c r="RND193"/>
      <c r="RNE193"/>
      <c r="RNF193"/>
      <c r="RNG193"/>
      <c r="RNH193"/>
      <c r="RNI193"/>
      <c r="RNJ193"/>
      <c r="RNK193"/>
      <c r="RNL193"/>
      <c r="RNM193"/>
      <c r="RNN193"/>
      <c r="RNO193"/>
      <c r="RNP193"/>
      <c r="RNQ193"/>
      <c r="RNR193"/>
      <c r="RNS193"/>
      <c r="RNT193"/>
      <c r="RNU193"/>
      <c r="RNV193"/>
      <c r="RNW193"/>
      <c r="RNX193"/>
      <c r="RNY193"/>
      <c r="RNZ193"/>
      <c r="ROA193"/>
      <c r="ROB193"/>
      <c r="ROC193"/>
      <c r="ROD193"/>
      <c r="ROE193"/>
      <c r="ROF193"/>
      <c r="ROG193"/>
      <c r="ROH193"/>
      <c r="ROI193"/>
      <c r="ROJ193"/>
      <c r="ROK193"/>
      <c r="ROL193"/>
      <c r="ROM193"/>
      <c r="RON193"/>
      <c r="ROO193"/>
      <c r="ROP193"/>
      <c r="ROQ193"/>
      <c r="ROR193"/>
      <c r="ROS193"/>
      <c r="ROT193"/>
      <c r="ROU193"/>
      <c r="ROV193"/>
      <c r="ROW193"/>
      <c r="ROX193"/>
      <c r="ROY193"/>
      <c r="ROZ193"/>
      <c r="RPA193"/>
      <c r="RPB193"/>
      <c r="RPC193"/>
      <c r="RPD193"/>
      <c r="RPE193"/>
      <c r="RPF193"/>
      <c r="RPG193"/>
      <c r="RPH193"/>
      <c r="RPI193"/>
      <c r="RPJ193"/>
      <c r="RPK193"/>
      <c r="RPL193"/>
      <c r="RPM193"/>
      <c r="RPN193"/>
      <c r="RPO193"/>
      <c r="RPP193"/>
      <c r="RPQ193"/>
      <c r="RPR193"/>
      <c r="RPS193"/>
      <c r="RPT193"/>
      <c r="RPU193"/>
      <c r="RPV193"/>
      <c r="RPW193"/>
      <c r="RPX193"/>
      <c r="RPY193"/>
      <c r="RPZ193"/>
      <c r="RQA193"/>
      <c r="RQB193"/>
      <c r="RQC193"/>
      <c r="RQD193"/>
      <c r="RQE193"/>
      <c r="RQF193"/>
      <c r="RQG193"/>
      <c r="RQH193"/>
      <c r="RQI193"/>
      <c r="RQJ193"/>
      <c r="RQK193"/>
      <c r="RQL193"/>
      <c r="RQM193"/>
      <c r="RQN193"/>
      <c r="RQO193"/>
      <c r="RQP193"/>
      <c r="RQQ193"/>
      <c r="RQR193"/>
      <c r="RQS193"/>
      <c r="RQT193"/>
      <c r="RQU193"/>
      <c r="RQV193"/>
      <c r="RQW193"/>
      <c r="RQX193"/>
      <c r="RQY193"/>
      <c r="RQZ193"/>
      <c r="RRA193"/>
      <c r="RRB193"/>
      <c r="RRC193"/>
      <c r="RRD193"/>
      <c r="RRE193"/>
      <c r="RRF193"/>
      <c r="RRG193"/>
      <c r="RRH193"/>
      <c r="RRI193"/>
      <c r="RRJ193"/>
      <c r="RRK193"/>
      <c r="RRL193"/>
      <c r="RRM193"/>
      <c r="RRN193"/>
      <c r="RRO193"/>
      <c r="RRP193"/>
      <c r="RRQ193"/>
      <c r="RRR193"/>
      <c r="RRS193"/>
      <c r="RRT193"/>
      <c r="RRU193"/>
      <c r="RRV193"/>
      <c r="RRW193"/>
      <c r="RRX193"/>
      <c r="RRY193"/>
      <c r="RRZ193"/>
      <c r="RSA193"/>
      <c r="RSB193"/>
      <c r="RSC193"/>
      <c r="RSD193"/>
      <c r="RSE193"/>
      <c r="RSF193"/>
      <c r="RSG193"/>
      <c r="RSH193"/>
      <c r="RSI193"/>
      <c r="RSJ193"/>
      <c r="RSK193"/>
      <c r="RSL193"/>
      <c r="RSM193"/>
      <c r="RSN193"/>
      <c r="RSO193"/>
      <c r="RSP193"/>
      <c r="RSQ193"/>
      <c r="RSR193"/>
      <c r="RSS193"/>
      <c r="RST193"/>
      <c r="RSU193"/>
      <c r="RSV193"/>
      <c r="RSW193"/>
      <c r="RSX193"/>
      <c r="RSY193"/>
      <c r="RSZ193"/>
      <c r="RTA193"/>
      <c r="RTB193"/>
      <c r="RTC193"/>
      <c r="RTD193"/>
      <c r="RTE193"/>
      <c r="RTF193"/>
      <c r="RTG193"/>
      <c r="RTH193"/>
      <c r="RTI193"/>
      <c r="RTJ193"/>
      <c r="RTK193"/>
      <c r="RTL193"/>
      <c r="RTM193"/>
      <c r="RTN193"/>
      <c r="RTO193"/>
      <c r="RTP193"/>
      <c r="RTQ193"/>
      <c r="RTR193"/>
      <c r="RTS193"/>
      <c r="RTT193"/>
      <c r="RTU193"/>
      <c r="RTV193"/>
      <c r="RTW193"/>
      <c r="RTX193"/>
      <c r="RTY193"/>
      <c r="RTZ193"/>
      <c r="RUA193"/>
      <c r="RUB193"/>
      <c r="RUC193"/>
      <c r="RUD193"/>
      <c r="RUE193"/>
      <c r="RUF193"/>
      <c r="RUG193"/>
      <c r="RUH193"/>
      <c r="RUI193"/>
      <c r="RUJ193"/>
      <c r="RUK193"/>
      <c r="RUL193"/>
      <c r="RUM193"/>
      <c r="RUN193"/>
      <c r="RUO193"/>
      <c r="RUP193"/>
      <c r="RUQ193"/>
      <c r="RUR193"/>
      <c r="RUS193"/>
      <c r="RUT193"/>
      <c r="RUU193"/>
      <c r="RUV193"/>
      <c r="RUW193"/>
      <c r="RUX193"/>
      <c r="RUY193"/>
      <c r="RUZ193"/>
      <c r="RVA193"/>
      <c r="RVB193"/>
      <c r="RVC193"/>
      <c r="RVD193"/>
      <c r="RVE193"/>
      <c r="RVF193"/>
      <c r="RVG193"/>
      <c r="RVH193"/>
      <c r="RVI193"/>
      <c r="RVJ193"/>
      <c r="RVK193"/>
      <c r="RVL193"/>
      <c r="RVM193"/>
      <c r="RVN193"/>
      <c r="RVO193"/>
      <c r="RVP193"/>
      <c r="RVQ193"/>
      <c r="RVR193"/>
      <c r="RVS193"/>
      <c r="RVT193"/>
      <c r="RVU193"/>
      <c r="RVV193"/>
      <c r="RVW193"/>
      <c r="RVX193"/>
      <c r="RVY193"/>
      <c r="RVZ193"/>
      <c r="RWA193"/>
      <c r="RWB193"/>
      <c r="RWC193"/>
      <c r="RWD193"/>
      <c r="RWE193"/>
      <c r="RWF193"/>
      <c r="RWG193"/>
      <c r="RWH193"/>
      <c r="RWI193"/>
      <c r="RWJ193"/>
      <c r="RWK193"/>
      <c r="RWL193"/>
      <c r="RWM193"/>
      <c r="RWN193"/>
      <c r="RWO193"/>
      <c r="RWP193"/>
      <c r="RWQ193"/>
      <c r="RWR193"/>
      <c r="RWS193"/>
      <c r="RWT193"/>
      <c r="RWU193"/>
      <c r="RWV193"/>
      <c r="RWW193"/>
      <c r="RWX193"/>
      <c r="RWY193"/>
      <c r="RWZ193"/>
      <c r="RXA193"/>
      <c r="RXB193"/>
      <c r="RXC193"/>
      <c r="RXD193"/>
      <c r="RXE193"/>
      <c r="RXF193"/>
      <c r="RXG193"/>
      <c r="RXH193"/>
      <c r="RXI193"/>
      <c r="RXJ193"/>
      <c r="RXK193"/>
      <c r="RXL193"/>
      <c r="RXM193"/>
      <c r="RXN193"/>
      <c r="RXO193"/>
      <c r="RXP193"/>
      <c r="RXQ193"/>
      <c r="RXR193"/>
      <c r="RXS193"/>
      <c r="RXT193"/>
      <c r="RXU193"/>
      <c r="RXV193"/>
      <c r="RXW193"/>
      <c r="RXX193"/>
      <c r="RXY193"/>
      <c r="RXZ193"/>
      <c r="RYA193"/>
      <c r="RYB193"/>
      <c r="RYC193"/>
      <c r="RYD193"/>
      <c r="RYE193"/>
      <c r="RYF193"/>
      <c r="RYG193"/>
      <c r="RYH193"/>
      <c r="RYI193"/>
      <c r="RYJ193"/>
      <c r="RYK193"/>
      <c r="RYL193"/>
      <c r="RYM193"/>
      <c r="RYN193"/>
      <c r="RYO193"/>
      <c r="RYP193"/>
      <c r="RYQ193"/>
      <c r="RYR193"/>
      <c r="RYS193"/>
      <c r="RYT193"/>
      <c r="RYU193"/>
      <c r="RYV193"/>
      <c r="RYW193"/>
      <c r="RYX193"/>
      <c r="RYY193"/>
      <c r="RYZ193"/>
      <c r="RZA193"/>
      <c r="RZB193"/>
      <c r="RZC193"/>
      <c r="RZD193"/>
      <c r="RZE193"/>
      <c r="RZF193"/>
      <c r="RZG193"/>
      <c r="RZH193"/>
      <c r="RZI193"/>
      <c r="RZJ193"/>
      <c r="RZK193"/>
      <c r="RZL193"/>
      <c r="RZM193"/>
      <c r="RZN193"/>
      <c r="RZO193"/>
      <c r="RZP193"/>
      <c r="RZQ193"/>
      <c r="RZR193"/>
      <c r="RZS193"/>
      <c r="RZT193"/>
      <c r="RZU193"/>
      <c r="RZV193"/>
      <c r="RZW193"/>
      <c r="RZX193"/>
      <c r="RZY193"/>
      <c r="RZZ193"/>
      <c r="SAA193"/>
      <c r="SAB193"/>
      <c r="SAC193"/>
      <c r="SAD193"/>
      <c r="SAE193"/>
      <c r="SAF193"/>
      <c r="SAG193"/>
      <c r="SAH193"/>
      <c r="SAI193"/>
      <c r="SAJ193"/>
      <c r="SAK193"/>
      <c r="SAL193"/>
      <c r="SAM193"/>
      <c r="SAN193"/>
      <c r="SAO193"/>
      <c r="SAP193"/>
      <c r="SAQ193"/>
      <c r="SAR193"/>
      <c r="SAS193"/>
      <c r="SAT193"/>
      <c r="SAU193"/>
      <c r="SAV193"/>
      <c r="SAW193"/>
      <c r="SAX193"/>
      <c r="SAY193"/>
      <c r="SAZ193"/>
      <c r="SBA193"/>
      <c r="SBB193"/>
      <c r="SBC193"/>
      <c r="SBD193"/>
      <c r="SBE193"/>
      <c r="SBF193"/>
      <c r="SBG193"/>
      <c r="SBH193"/>
      <c r="SBI193"/>
      <c r="SBJ193"/>
      <c r="SBK193"/>
      <c r="SBL193"/>
      <c r="SBM193"/>
      <c r="SBN193"/>
      <c r="SBO193"/>
      <c r="SBP193"/>
      <c r="SBQ193"/>
      <c r="SBR193"/>
      <c r="SBS193"/>
      <c r="SBT193"/>
      <c r="SBU193"/>
      <c r="SBV193"/>
      <c r="SBW193"/>
      <c r="SBX193"/>
      <c r="SBY193"/>
      <c r="SBZ193"/>
      <c r="SCA193"/>
      <c r="SCB193"/>
      <c r="SCC193"/>
      <c r="SCD193"/>
      <c r="SCE193"/>
      <c r="SCF193"/>
      <c r="SCG193"/>
      <c r="SCH193"/>
      <c r="SCI193"/>
      <c r="SCJ193"/>
      <c r="SCK193"/>
      <c r="SCL193"/>
      <c r="SCM193"/>
      <c r="SCN193"/>
      <c r="SCO193"/>
      <c r="SCP193"/>
      <c r="SCQ193"/>
      <c r="SCR193"/>
      <c r="SCS193"/>
      <c r="SCT193"/>
      <c r="SCU193"/>
      <c r="SCV193"/>
      <c r="SCW193"/>
      <c r="SCX193"/>
      <c r="SCY193"/>
      <c r="SCZ193"/>
      <c r="SDA193"/>
      <c r="SDB193"/>
      <c r="SDC193"/>
      <c r="SDD193"/>
      <c r="SDE193"/>
      <c r="SDF193"/>
      <c r="SDG193"/>
      <c r="SDH193"/>
      <c r="SDI193"/>
      <c r="SDJ193"/>
      <c r="SDK193"/>
      <c r="SDL193"/>
      <c r="SDM193"/>
      <c r="SDN193"/>
      <c r="SDO193"/>
      <c r="SDP193"/>
      <c r="SDQ193"/>
      <c r="SDR193"/>
      <c r="SDS193"/>
      <c r="SDT193"/>
      <c r="SDU193"/>
      <c r="SDV193"/>
      <c r="SDW193"/>
      <c r="SDX193"/>
      <c r="SDY193"/>
      <c r="SDZ193"/>
      <c r="SEA193"/>
      <c r="SEB193"/>
      <c r="SEC193"/>
      <c r="SED193"/>
      <c r="SEE193"/>
      <c r="SEF193"/>
      <c r="SEG193"/>
      <c r="SEH193"/>
      <c r="SEI193"/>
      <c r="SEJ193"/>
      <c r="SEK193"/>
      <c r="SEL193"/>
      <c r="SEM193"/>
      <c r="SEN193"/>
      <c r="SEO193"/>
      <c r="SEP193"/>
      <c r="SEQ193"/>
      <c r="SER193"/>
      <c r="SES193"/>
      <c r="SET193"/>
      <c r="SEU193"/>
      <c r="SEV193"/>
      <c r="SEW193"/>
      <c r="SEX193"/>
      <c r="SEY193"/>
      <c r="SEZ193"/>
      <c r="SFA193"/>
      <c r="SFB193"/>
      <c r="SFC193"/>
      <c r="SFD193"/>
      <c r="SFE193"/>
      <c r="SFF193"/>
      <c r="SFG193"/>
      <c r="SFH193"/>
      <c r="SFI193"/>
      <c r="SFJ193"/>
      <c r="SFK193"/>
      <c r="SFL193"/>
      <c r="SFM193"/>
      <c r="SFN193"/>
      <c r="SFO193"/>
      <c r="SFP193"/>
      <c r="SFQ193"/>
      <c r="SFR193"/>
      <c r="SFS193"/>
      <c r="SFT193"/>
      <c r="SFU193"/>
      <c r="SFV193"/>
      <c r="SFW193"/>
      <c r="SFX193"/>
      <c r="SFY193"/>
      <c r="SFZ193"/>
      <c r="SGA193"/>
      <c r="SGB193"/>
      <c r="SGC193"/>
      <c r="SGD193"/>
      <c r="SGE193"/>
      <c r="SGF193"/>
      <c r="SGG193"/>
      <c r="SGH193"/>
      <c r="SGI193"/>
      <c r="SGJ193"/>
      <c r="SGK193"/>
      <c r="SGL193"/>
      <c r="SGM193"/>
      <c r="SGN193"/>
      <c r="SGO193"/>
      <c r="SGP193"/>
      <c r="SGQ193"/>
      <c r="SGR193"/>
      <c r="SGS193"/>
      <c r="SGT193"/>
      <c r="SGU193"/>
      <c r="SGV193"/>
      <c r="SGW193"/>
      <c r="SGX193"/>
      <c r="SGY193"/>
      <c r="SGZ193"/>
      <c r="SHA193"/>
      <c r="SHB193"/>
      <c r="SHC193"/>
      <c r="SHD193"/>
      <c r="SHE193"/>
      <c r="SHF193"/>
      <c r="SHG193"/>
      <c r="SHH193"/>
      <c r="SHI193"/>
      <c r="SHJ193"/>
      <c r="SHK193"/>
      <c r="SHL193"/>
      <c r="SHM193"/>
      <c r="SHN193"/>
      <c r="SHO193"/>
      <c r="SHP193"/>
      <c r="SHQ193"/>
      <c r="SHR193"/>
      <c r="SHS193"/>
      <c r="SHT193"/>
      <c r="SHU193"/>
      <c r="SHV193"/>
      <c r="SHW193"/>
      <c r="SHX193"/>
      <c r="SHY193"/>
      <c r="SHZ193"/>
      <c r="SIA193"/>
      <c r="SIB193"/>
      <c r="SIC193"/>
      <c r="SID193"/>
      <c r="SIE193"/>
      <c r="SIF193"/>
      <c r="SIG193"/>
      <c r="SIH193"/>
      <c r="SII193"/>
      <c r="SIJ193"/>
      <c r="SIK193"/>
      <c r="SIL193"/>
      <c r="SIM193"/>
      <c r="SIN193"/>
      <c r="SIO193"/>
      <c r="SIP193"/>
      <c r="SIQ193"/>
      <c r="SIR193"/>
      <c r="SIS193"/>
      <c r="SIT193"/>
      <c r="SIU193"/>
      <c r="SIV193"/>
      <c r="SIW193"/>
      <c r="SIX193"/>
      <c r="SIY193"/>
      <c r="SIZ193"/>
      <c r="SJA193"/>
      <c r="SJB193"/>
      <c r="SJC193"/>
      <c r="SJD193"/>
      <c r="SJE193"/>
      <c r="SJF193"/>
      <c r="SJG193"/>
      <c r="SJH193"/>
      <c r="SJI193"/>
      <c r="SJJ193"/>
      <c r="SJK193"/>
      <c r="SJL193"/>
      <c r="SJM193"/>
      <c r="SJN193"/>
      <c r="SJO193"/>
      <c r="SJP193"/>
      <c r="SJQ193"/>
      <c r="SJR193"/>
      <c r="SJS193"/>
      <c r="SJT193"/>
      <c r="SJU193"/>
      <c r="SJV193"/>
      <c r="SJW193"/>
      <c r="SJX193"/>
      <c r="SJY193"/>
      <c r="SJZ193"/>
      <c r="SKA193"/>
      <c r="SKB193"/>
      <c r="SKC193"/>
      <c r="SKD193"/>
      <c r="SKE193"/>
      <c r="SKF193"/>
      <c r="SKG193"/>
      <c r="SKH193"/>
      <c r="SKI193"/>
      <c r="SKJ193"/>
      <c r="SKK193"/>
      <c r="SKL193"/>
      <c r="SKM193"/>
      <c r="SKN193"/>
      <c r="SKO193"/>
      <c r="SKP193"/>
      <c r="SKQ193"/>
      <c r="SKR193"/>
      <c r="SKS193"/>
      <c r="SKT193"/>
      <c r="SKU193"/>
      <c r="SKV193"/>
      <c r="SKW193"/>
      <c r="SKX193"/>
      <c r="SKY193"/>
      <c r="SKZ193"/>
      <c r="SLA193"/>
      <c r="SLB193"/>
      <c r="SLC193"/>
      <c r="SLD193"/>
      <c r="SLE193"/>
      <c r="SLF193"/>
      <c r="SLG193"/>
      <c r="SLH193"/>
      <c r="SLI193"/>
      <c r="SLJ193"/>
      <c r="SLK193"/>
      <c r="SLL193"/>
      <c r="SLM193"/>
      <c r="SLN193"/>
      <c r="SLO193"/>
      <c r="SLP193"/>
      <c r="SLQ193"/>
      <c r="SLR193"/>
      <c r="SLS193"/>
      <c r="SLT193"/>
      <c r="SLU193"/>
      <c r="SLV193"/>
      <c r="SLW193"/>
      <c r="SLX193"/>
      <c r="SLY193"/>
      <c r="SLZ193"/>
      <c r="SMA193"/>
      <c r="SMB193"/>
      <c r="SMC193"/>
      <c r="SMD193"/>
      <c r="SME193"/>
      <c r="SMF193"/>
      <c r="SMG193"/>
      <c r="SMH193"/>
      <c r="SMI193"/>
      <c r="SMJ193"/>
      <c r="SMK193"/>
      <c r="SML193"/>
      <c r="SMM193"/>
      <c r="SMN193"/>
      <c r="SMO193"/>
      <c r="SMP193"/>
      <c r="SMQ193"/>
      <c r="SMR193"/>
      <c r="SMS193"/>
      <c r="SMT193"/>
      <c r="SMU193"/>
      <c r="SMV193"/>
      <c r="SMW193"/>
      <c r="SMX193"/>
      <c r="SMY193"/>
      <c r="SMZ193"/>
      <c r="SNA193"/>
      <c r="SNB193"/>
      <c r="SNC193"/>
      <c r="SND193"/>
      <c r="SNE193"/>
      <c r="SNF193"/>
      <c r="SNG193"/>
      <c r="SNH193"/>
      <c r="SNI193"/>
      <c r="SNJ193"/>
      <c r="SNK193"/>
      <c r="SNL193"/>
      <c r="SNM193"/>
      <c r="SNN193"/>
      <c r="SNO193"/>
      <c r="SNP193"/>
      <c r="SNQ193"/>
      <c r="SNR193"/>
      <c r="SNS193"/>
      <c r="SNT193"/>
      <c r="SNU193"/>
      <c r="SNV193"/>
      <c r="SNW193"/>
      <c r="SNX193"/>
      <c r="SNY193"/>
      <c r="SNZ193"/>
      <c r="SOA193"/>
      <c r="SOB193"/>
      <c r="SOC193"/>
      <c r="SOD193"/>
      <c r="SOE193"/>
      <c r="SOF193"/>
      <c r="SOG193"/>
      <c r="SOH193"/>
      <c r="SOI193"/>
      <c r="SOJ193"/>
      <c r="SOK193"/>
      <c r="SOL193"/>
      <c r="SOM193"/>
      <c r="SON193"/>
      <c r="SOO193"/>
      <c r="SOP193"/>
      <c r="SOQ193"/>
      <c r="SOR193"/>
      <c r="SOS193"/>
      <c r="SOT193"/>
      <c r="SOU193"/>
      <c r="SOV193"/>
      <c r="SOW193"/>
      <c r="SOX193"/>
      <c r="SOY193"/>
      <c r="SOZ193"/>
      <c r="SPA193"/>
      <c r="SPB193"/>
      <c r="SPC193"/>
      <c r="SPD193"/>
      <c r="SPE193"/>
      <c r="SPF193"/>
      <c r="SPG193"/>
      <c r="SPH193"/>
      <c r="SPI193"/>
      <c r="SPJ193"/>
      <c r="SPK193"/>
      <c r="SPL193"/>
      <c r="SPM193"/>
      <c r="SPN193"/>
      <c r="SPO193"/>
      <c r="SPP193"/>
      <c r="SPQ193"/>
      <c r="SPR193"/>
      <c r="SPS193"/>
      <c r="SPT193"/>
      <c r="SPU193"/>
      <c r="SPV193"/>
      <c r="SPW193"/>
      <c r="SPX193"/>
      <c r="SPY193"/>
      <c r="SPZ193"/>
      <c r="SQA193"/>
      <c r="SQB193"/>
      <c r="SQC193"/>
      <c r="SQD193"/>
      <c r="SQE193"/>
      <c r="SQF193"/>
      <c r="SQG193"/>
      <c r="SQH193"/>
      <c r="SQI193"/>
      <c r="SQJ193"/>
      <c r="SQK193"/>
      <c r="SQL193"/>
      <c r="SQM193"/>
      <c r="SQN193"/>
      <c r="SQO193"/>
      <c r="SQP193"/>
      <c r="SQQ193"/>
      <c r="SQR193"/>
      <c r="SQS193"/>
      <c r="SQT193"/>
      <c r="SQU193"/>
      <c r="SQV193"/>
      <c r="SQW193"/>
      <c r="SQX193"/>
      <c r="SQY193"/>
      <c r="SQZ193"/>
      <c r="SRA193"/>
      <c r="SRB193"/>
      <c r="SRC193"/>
      <c r="SRD193"/>
      <c r="SRE193"/>
      <c r="SRF193"/>
      <c r="SRG193"/>
      <c r="SRH193"/>
      <c r="SRI193"/>
      <c r="SRJ193"/>
      <c r="SRK193"/>
      <c r="SRL193"/>
      <c r="SRM193"/>
      <c r="SRN193"/>
      <c r="SRO193"/>
      <c r="SRP193"/>
      <c r="SRQ193"/>
      <c r="SRR193"/>
      <c r="SRS193"/>
      <c r="SRT193"/>
      <c r="SRU193"/>
      <c r="SRV193"/>
      <c r="SRW193"/>
      <c r="SRX193"/>
      <c r="SRY193"/>
      <c r="SRZ193"/>
      <c r="SSA193"/>
      <c r="SSB193"/>
      <c r="SSC193"/>
      <c r="SSD193"/>
      <c r="SSE193"/>
      <c r="SSF193"/>
      <c r="SSG193"/>
      <c r="SSH193"/>
      <c r="SSI193"/>
      <c r="SSJ193"/>
      <c r="SSK193"/>
      <c r="SSL193"/>
      <c r="SSM193"/>
      <c r="SSN193"/>
      <c r="SSO193"/>
      <c r="SSP193"/>
      <c r="SSQ193"/>
      <c r="SSR193"/>
      <c r="SSS193"/>
      <c r="SST193"/>
      <c r="SSU193"/>
      <c r="SSV193"/>
      <c r="SSW193"/>
      <c r="SSX193"/>
      <c r="SSY193"/>
      <c r="SSZ193"/>
      <c r="STA193"/>
      <c r="STB193"/>
      <c r="STC193"/>
      <c r="STD193"/>
      <c r="STE193"/>
      <c r="STF193"/>
      <c r="STG193"/>
      <c r="STH193"/>
      <c r="STI193"/>
      <c r="STJ193"/>
      <c r="STK193"/>
      <c r="STL193"/>
      <c r="STM193"/>
      <c r="STN193"/>
      <c r="STO193"/>
      <c r="STP193"/>
      <c r="STQ193"/>
      <c r="STR193"/>
      <c r="STS193"/>
      <c r="STT193"/>
      <c r="STU193"/>
      <c r="STV193"/>
      <c r="STW193"/>
      <c r="STX193"/>
      <c r="STY193"/>
      <c r="STZ193"/>
      <c r="SUA193"/>
      <c r="SUB193"/>
      <c r="SUC193"/>
      <c r="SUD193"/>
      <c r="SUE193"/>
      <c r="SUF193"/>
      <c r="SUG193"/>
      <c r="SUH193"/>
      <c r="SUI193"/>
      <c r="SUJ193"/>
      <c r="SUK193"/>
      <c r="SUL193"/>
      <c r="SUM193"/>
      <c r="SUN193"/>
      <c r="SUO193"/>
      <c r="SUP193"/>
      <c r="SUQ193"/>
      <c r="SUR193"/>
      <c r="SUS193"/>
      <c r="SUT193"/>
      <c r="SUU193"/>
      <c r="SUV193"/>
      <c r="SUW193"/>
      <c r="SUX193"/>
      <c r="SUY193"/>
      <c r="SUZ193"/>
      <c r="SVA193"/>
      <c r="SVB193"/>
      <c r="SVC193"/>
      <c r="SVD193"/>
      <c r="SVE193"/>
      <c r="SVF193"/>
      <c r="SVG193"/>
      <c r="SVH193"/>
      <c r="SVI193"/>
      <c r="SVJ193"/>
      <c r="SVK193"/>
      <c r="SVL193"/>
      <c r="SVM193"/>
      <c r="SVN193"/>
      <c r="SVO193"/>
      <c r="SVP193"/>
      <c r="SVQ193"/>
      <c r="SVR193"/>
      <c r="SVS193"/>
      <c r="SVT193"/>
      <c r="SVU193"/>
      <c r="SVV193"/>
      <c r="SVW193"/>
      <c r="SVX193"/>
      <c r="SVY193"/>
      <c r="SVZ193"/>
      <c r="SWA193"/>
      <c r="SWB193"/>
      <c r="SWC193"/>
      <c r="SWD193"/>
      <c r="SWE193"/>
      <c r="SWF193"/>
      <c r="SWG193"/>
      <c r="SWH193"/>
      <c r="SWI193"/>
      <c r="SWJ193"/>
      <c r="SWK193"/>
      <c r="SWL193"/>
      <c r="SWM193"/>
      <c r="SWN193"/>
      <c r="SWO193"/>
      <c r="SWP193"/>
      <c r="SWQ193"/>
      <c r="SWR193"/>
      <c r="SWS193"/>
      <c r="SWT193"/>
      <c r="SWU193"/>
      <c r="SWV193"/>
      <c r="SWW193"/>
      <c r="SWX193"/>
      <c r="SWY193"/>
      <c r="SWZ193"/>
      <c r="SXA193"/>
      <c r="SXB193"/>
      <c r="SXC193"/>
      <c r="SXD193"/>
      <c r="SXE193"/>
      <c r="SXF193"/>
      <c r="SXG193"/>
      <c r="SXH193"/>
      <c r="SXI193"/>
      <c r="SXJ193"/>
      <c r="SXK193"/>
      <c r="SXL193"/>
      <c r="SXM193"/>
      <c r="SXN193"/>
      <c r="SXO193"/>
      <c r="SXP193"/>
      <c r="SXQ193"/>
      <c r="SXR193"/>
      <c r="SXS193"/>
      <c r="SXT193"/>
      <c r="SXU193"/>
      <c r="SXV193"/>
      <c r="SXW193"/>
      <c r="SXX193"/>
      <c r="SXY193"/>
      <c r="SXZ193"/>
      <c r="SYA193"/>
      <c r="SYB193"/>
      <c r="SYC193"/>
      <c r="SYD193"/>
      <c r="SYE193"/>
      <c r="SYF193"/>
      <c r="SYG193"/>
      <c r="SYH193"/>
      <c r="SYI193"/>
      <c r="SYJ193"/>
      <c r="SYK193"/>
      <c r="SYL193"/>
      <c r="SYM193"/>
      <c r="SYN193"/>
      <c r="SYO193"/>
      <c r="SYP193"/>
      <c r="SYQ193"/>
      <c r="SYR193"/>
      <c r="SYS193"/>
      <c r="SYT193"/>
      <c r="SYU193"/>
      <c r="SYV193"/>
      <c r="SYW193"/>
      <c r="SYX193"/>
      <c r="SYY193"/>
      <c r="SYZ193"/>
      <c r="SZA193"/>
      <c r="SZB193"/>
      <c r="SZC193"/>
      <c r="SZD193"/>
      <c r="SZE193"/>
      <c r="SZF193"/>
      <c r="SZG193"/>
      <c r="SZH193"/>
      <c r="SZI193"/>
      <c r="SZJ193"/>
      <c r="SZK193"/>
      <c r="SZL193"/>
      <c r="SZM193"/>
      <c r="SZN193"/>
      <c r="SZO193"/>
      <c r="SZP193"/>
      <c r="SZQ193"/>
      <c r="SZR193"/>
      <c r="SZS193"/>
      <c r="SZT193"/>
      <c r="SZU193"/>
      <c r="SZV193"/>
      <c r="SZW193"/>
      <c r="SZX193"/>
      <c r="SZY193"/>
      <c r="SZZ193"/>
      <c r="TAA193"/>
      <c r="TAB193"/>
      <c r="TAC193"/>
      <c r="TAD193"/>
      <c r="TAE193"/>
      <c r="TAF193"/>
      <c r="TAG193"/>
      <c r="TAH193"/>
      <c r="TAI193"/>
      <c r="TAJ193"/>
      <c r="TAK193"/>
      <c r="TAL193"/>
      <c r="TAM193"/>
      <c r="TAN193"/>
      <c r="TAO193"/>
      <c r="TAP193"/>
      <c r="TAQ193"/>
      <c r="TAR193"/>
      <c r="TAS193"/>
      <c r="TAT193"/>
      <c r="TAU193"/>
      <c r="TAV193"/>
      <c r="TAW193"/>
      <c r="TAX193"/>
      <c r="TAY193"/>
      <c r="TAZ193"/>
      <c r="TBA193"/>
      <c r="TBB193"/>
      <c r="TBC193"/>
      <c r="TBD193"/>
      <c r="TBE193"/>
      <c r="TBF193"/>
      <c r="TBG193"/>
      <c r="TBH193"/>
      <c r="TBI193"/>
      <c r="TBJ193"/>
      <c r="TBK193"/>
      <c r="TBL193"/>
      <c r="TBM193"/>
      <c r="TBN193"/>
      <c r="TBO193"/>
      <c r="TBP193"/>
      <c r="TBQ193"/>
      <c r="TBR193"/>
      <c r="TBS193"/>
      <c r="TBT193"/>
      <c r="TBU193"/>
      <c r="TBV193"/>
      <c r="TBW193"/>
      <c r="TBX193"/>
      <c r="TBY193"/>
      <c r="TBZ193"/>
      <c r="TCA193"/>
      <c r="TCB193"/>
      <c r="TCC193"/>
      <c r="TCD193"/>
      <c r="TCE193"/>
      <c r="TCF193"/>
      <c r="TCG193"/>
      <c r="TCH193"/>
      <c r="TCI193"/>
      <c r="TCJ193"/>
      <c r="TCK193"/>
      <c r="TCL193"/>
      <c r="TCM193"/>
      <c r="TCN193"/>
      <c r="TCO193"/>
      <c r="TCP193"/>
      <c r="TCQ193"/>
      <c r="TCR193"/>
      <c r="TCS193"/>
      <c r="TCT193"/>
      <c r="TCU193"/>
      <c r="TCV193"/>
      <c r="TCW193"/>
      <c r="TCX193"/>
      <c r="TCY193"/>
      <c r="TCZ193"/>
      <c r="TDA193"/>
      <c r="TDB193"/>
      <c r="TDC193"/>
      <c r="TDD193"/>
      <c r="TDE193"/>
      <c r="TDF193"/>
      <c r="TDG193"/>
      <c r="TDH193"/>
      <c r="TDI193"/>
      <c r="TDJ193"/>
      <c r="TDK193"/>
      <c r="TDL193"/>
      <c r="TDM193"/>
      <c r="TDN193"/>
      <c r="TDO193"/>
      <c r="TDP193"/>
      <c r="TDQ193"/>
      <c r="TDR193"/>
      <c r="TDS193"/>
      <c r="TDT193"/>
      <c r="TDU193"/>
      <c r="TDV193"/>
      <c r="TDW193"/>
      <c r="TDX193"/>
      <c r="TDY193"/>
      <c r="TDZ193"/>
      <c r="TEA193"/>
      <c r="TEB193"/>
      <c r="TEC193"/>
      <c r="TED193"/>
      <c r="TEE193"/>
      <c r="TEF193"/>
      <c r="TEG193"/>
      <c r="TEH193"/>
      <c r="TEI193"/>
      <c r="TEJ193"/>
      <c r="TEK193"/>
      <c r="TEL193"/>
      <c r="TEM193"/>
      <c r="TEN193"/>
      <c r="TEO193"/>
      <c r="TEP193"/>
      <c r="TEQ193"/>
      <c r="TER193"/>
      <c r="TES193"/>
      <c r="TET193"/>
      <c r="TEU193"/>
      <c r="TEV193"/>
      <c r="TEW193"/>
      <c r="TEX193"/>
      <c r="TEY193"/>
      <c r="TEZ193"/>
      <c r="TFA193"/>
      <c r="TFB193"/>
      <c r="TFC193"/>
      <c r="TFD193"/>
      <c r="TFE193"/>
      <c r="TFF193"/>
      <c r="TFG193"/>
      <c r="TFH193"/>
      <c r="TFI193"/>
      <c r="TFJ193"/>
      <c r="TFK193"/>
      <c r="TFL193"/>
      <c r="TFM193"/>
      <c r="TFN193"/>
      <c r="TFO193"/>
      <c r="TFP193"/>
      <c r="TFQ193"/>
      <c r="TFR193"/>
      <c r="TFS193"/>
      <c r="TFT193"/>
      <c r="TFU193"/>
      <c r="TFV193"/>
      <c r="TFW193"/>
      <c r="TFX193"/>
      <c r="TFY193"/>
      <c r="TFZ193"/>
      <c r="TGA193"/>
      <c r="TGB193"/>
      <c r="TGC193"/>
      <c r="TGD193"/>
      <c r="TGE193"/>
      <c r="TGF193"/>
      <c r="TGG193"/>
      <c r="TGH193"/>
      <c r="TGI193"/>
      <c r="TGJ193"/>
      <c r="TGK193"/>
      <c r="TGL193"/>
      <c r="TGM193"/>
      <c r="TGN193"/>
      <c r="TGO193"/>
      <c r="TGP193"/>
      <c r="TGQ193"/>
      <c r="TGR193"/>
      <c r="TGS193"/>
      <c r="TGT193"/>
      <c r="TGU193"/>
      <c r="TGV193"/>
      <c r="TGW193"/>
      <c r="TGX193"/>
      <c r="TGY193"/>
      <c r="TGZ193"/>
      <c r="THA193"/>
      <c r="THB193"/>
      <c r="THC193"/>
      <c r="THD193"/>
      <c r="THE193"/>
      <c r="THF193"/>
      <c r="THG193"/>
      <c r="THH193"/>
      <c r="THI193"/>
      <c r="THJ193"/>
      <c r="THK193"/>
      <c r="THL193"/>
      <c r="THM193"/>
      <c r="THN193"/>
      <c r="THO193"/>
      <c r="THP193"/>
      <c r="THQ193"/>
      <c r="THR193"/>
      <c r="THS193"/>
      <c r="THT193"/>
      <c r="THU193"/>
      <c r="THV193"/>
      <c r="THW193"/>
      <c r="THX193"/>
      <c r="THY193"/>
      <c r="THZ193"/>
      <c r="TIA193"/>
      <c r="TIB193"/>
      <c r="TIC193"/>
      <c r="TID193"/>
      <c r="TIE193"/>
      <c r="TIF193"/>
      <c r="TIG193"/>
      <c r="TIH193"/>
      <c r="TII193"/>
      <c r="TIJ193"/>
      <c r="TIK193"/>
      <c r="TIL193"/>
      <c r="TIM193"/>
      <c r="TIN193"/>
      <c r="TIO193"/>
      <c r="TIP193"/>
      <c r="TIQ193"/>
      <c r="TIR193"/>
      <c r="TIS193"/>
      <c r="TIT193"/>
      <c r="TIU193"/>
      <c r="TIV193"/>
      <c r="TIW193"/>
      <c r="TIX193"/>
      <c r="TIY193"/>
      <c r="TIZ193"/>
      <c r="TJA193"/>
      <c r="TJB193"/>
      <c r="TJC193"/>
      <c r="TJD193"/>
      <c r="TJE193"/>
      <c r="TJF193"/>
      <c r="TJG193"/>
      <c r="TJH193"/>
      <c r="TJI193"/>
      <c r="TJJ193"/>
      <c r="TJK193"/>
      <c r="TJL193"/>
      <c r="TJM193"/>
      <c r="TJN193"/>
      <c r="TJO193"/>
      <c r="TJP193"/>
      <c r="TJQ193"/>
      <c r="TJR193"/>
      <c r="TJS193"/>
      <c r="TJT193"/>
      <c r="TJU193"/>
      <c r="TJV193"/>
      <c r="TJW193"/>
      <c r="TJX193"/>
      <c r="TJY193"/>
      <c r="TJZ193"/>
      <c r="TKA193"/>
      <c r="TKB193"/>
      <c r="TKC193"/>
      <c r="TKD193"/>
      <c r="TKE193"/>
      <c r="TKF193"/>
      <c r="TKG193"/>
      <c r="TKH193"/>
      <c r="TKI193"/>
      <c r="TKJ193"/>
      <c r="TKK193"/>
      <c r="TKL193"/>
      <c r="TKM193"/>
      <c r="TKN193"/>
      <c r="TKO193"/>
      <c r="TKP193"/>
      <c r="TKQ193"/>
      <c r="TKR193"/>
      <c r="TKS193"/>
      <c r="TKT193"/>
      <c r="TKU193"/>
      <c r="TKV193"/>
      <c r="TKW193"/>
      <c r="TKX193"/>
      <c r="TKY193"/>
      <c r="TKZ193"/>
      <c r="TLA193"/>
      <c r="TLB193"/>
      <c r="TLC193"/>
      <c r="TLD193"/>
      <c r="TLE193"/>
      <c r="TLF193"/>
      <c r="TLG193"/>
      <c r="TLH193"/>
      <c r="TLI193"/>
      <c r="TLJ193"/>
      <c r="TLK193"/>
      <c r="TLL193"/>
      <c r="TLM193"/>
      <c r="TLN193"/>
      <c r="TLO193"/>
      <c r="TLP193"/>
      <c r="TLQ193"/>
      <c r="TLR193"/>
      <c r="TLS193"/>
      <c r="TLT193"/>
      <c r="TLU193"/>
      <c r="TLV193"/>
      <c r="TLW193"/>
      <c r="TLX193"/>
      <c r="TLY193"/>
      <c r="TLZ193"/>
      <c r="TMA193"/>
      <c r="TMB193"/>
      <c r="TMC193"/>
      <c r="TMD193"/>
      <c r="TME193"/>
      <c r="TMF193"/>
      <c r="TMG193"/>
      <c r="TMH193"/>
      <c r="TMI193"/>
      <c r="TMJ193"/>
      <c r="TMK193"/>
      <c r="TML193"/>
      <c r="TMM193"/>
      <c r="TMN193"/>
      <c r="TMO193"/>
      <c r="TMP193"/>
      <c r="TMQ193"/>
      <c r="TMR193"/>
      <c r="TMS193"/>
      <c r="TMT193"/>
      <c r="TMU193"/>
      <c r="TMV193"/>
      <c r="TMW193"/>
      <c r="TMX193"/>
      <c r="TMY193"/>
      <c r="TMZ193"/>
      <c r="TNA193"/>
      <c r="TNB193"/>
      <c r="TNC193"/>
      <c r="TND193"/>
      <c r="TNE193"/>
      <c r="TNF193"/>
      <c r="TNG193"/>
      <c r="TNH193"/>
      <c r="TNI193"/>
      <c r="TNJ193"/>
      <c r="TNK193"/>
      <c r="TNL193"/>
      <c r="TNM193"/>
      <c r="TNN193"/>
      <c r="TNO193"/>
      <c r="TNP193"/>
      <c r="TNQ193"/>
      <c r="TNR193"/>
      <c r="TNS193"/>
      <c r="TNT193"/>
      <c r="TNU193"/>
      <c r="TNV193"/>
      <c r="TNW193"/>
      <c r="TNX193"/>
      <c r="TNY193"/>
      <c r="TNZ193"/>
      <c r="TOA193"/>
      <c r="TOB193"/>
      <c r="TOC193"/>
      <c r="TOD193"/>
      <c r="TOE193"/>
      <c r="TOF193"/>
      <c r="TOG193"/>
      <c r="TOH193"/>
      <c r="TOI193"/>
      <c r="TOJ193"/>
      <c r="TOK193"/>
      <c r="TOL193"/>
      <c r="TOM193"/>
      <c r="TON193"/>
      <c r="TOO193"/>
      <c r="TOP193"/>
      <c r="TOQ193"/>
      <c r="TOR193"/>
      <c r="TOS193"/>
      <c r="TOT193"/>
      <c r="TOU193"/>
      <c r="TOV193"/>
      <c r="TOW193"/>
      <c r="TOX193"/>
      <c r="TOY193"/>
      <c r="TOZ193"/>
      <c r="TPA193"/>
      <c r="TPB193"/>
      <c r="TPC193"/>
      <c r="TPD193"/>
      <c r="TPE193"/>
      <c r="TPF193"/>
      <c r="TPG193"/>
      <c r="TPH193"/>
      <c r="TPI193"/>
      <c r="TPJ193"/>
      <c r="TPK193"/>
      <c r="TPL193"/>
      <c r="TPM193"/>
      <c r="TPN193"/>
      <c r="TPO193"/>
      <c r="TPP193"/>
      <c r="TPQ193"/>
      <c r="TPR193"/>
      <c r="TPS193"/>
      <c r="TPT193"/>
      <c r="TPU193"/>
      <c r="TPV193"/>
      <c r="TPW193"/>
      <c r="TPX193"/>
      <c r="TPY193"/>
      <c r="TPZ193"/>
      <c r="TQA193"/>
      <c r="TQB193"/>
      <c r="TQC193"/>
      <c r="TQD193"/>
      <c r="TQE193"/>
      <c r="TQF193"/>
      <c r="TQG193"/>
      <c r="TQH193"/>
      <c r="TQI193"/>
      <c r="TQJ193"/>
      <c r="TQK193"/>
      <c r="TQL193"/>
      <c r="TQM193"/>
      <c r="TQN193"/>
      <c r="TQO193"/>
      <c r="TQP193"/>
      <c r="TQQ193"/>
      <c r="TQR193"/>
      <c r="TQS193"/>
      <c r="TQT193"/>
      <c r="TQU193"/>
      <c r="TQV193"/>
      <c r="TQW193"/>
      <c r="TQX193"/>
      <c r="TQY193"/>
      <c r="TQZ193"/>
      <c r="TRA193"/>
      <c r="TRB193"/>
      <c r="TRC193"/>
      <c r="TRD193"/>
      <c r="TRE193"/>
      <c r="TRF193"/>
      <c r="TRG193"/>
      <c r="TRH193"/>
      <c r="TRI193"/>
      <c r="TRJ193"/>
      <c r="TRK193"/>
      <c r="TRL193"/>
      <c r="TRM193"/>
      <c r="TRN193"/>
      <c r="TRO193"/>
      <c r="TRP193"/>
      <c r="TRQ193"/>
      <c r="TRR193"/>
      <c r="TRS193"/>
      <c r="TRT193"/>
      <c r="TRU193"/>
      <c r="TRV193"/>
      <c r="TRW193"/>
      <c r="TRX193"/>
      <c r="TRY193"/>
      <c r="TRZ193"/>
      <c r="TSA193"/>
      <c r="TSB193"/>
      <c r="TSC193"/>
      <c r="TSD193"/>
      <c r="TSE193"/>
      <c r="TSF193"/>
      <c r="TSG193"/>
      <c r="TSH193"/>
      <c r="TSI193"/>
      <c r="TSJ193"/>
      <c r="TSK193"/>
      <c r="TSL193"/>
      <c r="TSM193"/>
      <c r="TSN193"/>
      <c r="TSO193"/>
      <c r="TSP193"/>
      <c r="TSQ193"/>
      <c r="TSR193"/>
      <c r="TSS193"/>
      <c r="TST193"/>
      <c r="TSU193"/>
      <c r="TSV193"/>
      <c r="TSW193"/>
      <c r="TSX193"/>
      <c r="TSY193"/>
      <c r="TSZ193"/>
      <c r="TTA193"/>
      <c r="TTB193"/>
      <c r="TTC193"/>
      <c r="TTD193"/>
      <c r="TTE193"/>
      <c r="TTF193"/>
      <c r="TTG193"/>
      <c r="TTH193"/>
      <c r="TTI193"/>
      <c r="TTJ193"/>
      <c r="TTK193"/>
      <c r="TTL193"/>
      <c r="TTM193"/>
      <c r="TTN193"/>
      <c r="TTO193"/>
      <c r="TTP193"/>
      <c r="TTQ193"/>
      <c r="TTR193"/>
      <c r="TTS193"/>
      <c r="TTT193"/>
      <c r="TTU193"/>
      <c r="TTV193"/>
      <c r="TTW193"/>
      <c r="TTX193"/>
      <c r="TTY193"/>
      <c r="TTZ193"/>
      <c r="TUA193"/>
      <c r="TUB193"/>
      <c r="TUC193"/>
      <c r="TUD193"/>
      <c r="TUE193"/>
      <c r="TUF193"/>
      <c r="TUG193"/>
      <c r="TUH193"/>
      <c r="TUI193"/>
      <c r="TUJ193"/>
      <c r="TUK193"/>
      <c r="TUL193"/>
      <c r="TUM193"/>
      <c r="TUN193"/>
      <c r="TUO193"/>
      <c r="TUP193"/>
      <c r="TUQ193"/>
      <c r="TUR193"/>
      <c r="TUS193"/>
      <c r="TUT193"/>
      <c r="TUU193"/>
      <c r="TUV193"/>
      <c r="TUW193"/>
      <c r="TUX193"/>
      <c r="TUY193"/>
      <c r="TUZ193"/>
      <c r="TVA193"/>
      <c r="TVB193"/>
      <c r="TVC193"/>
      <c r="TVD193"/>
      <c r="TVE193"/>
      <c r="TVF193"/>
      <c r="TVG193"/>
      <c r="TVH193"/>
      <c r="TVI193"/>
      <c r="TVJ193"/>
      <c r="TVK193"/>
      <c r="TVL193"/>
      <c r="TVM193"/>
      <c r="TVN193"/>
      <c r="TVO193"/>
      <c r="TVP193"/>
      <c r="TVQ193"/>
      <c r="TVR193"/>
      <c r="TVS193"/>
      <c r="TVT193"/>
      <c r="TVU193"/>
      <c r="TVV193"/>
      <c r="TVW193"/>
      <c r="TVX193"/>
      <c r="TVY193"/>
      <c r="TVZ193"/>
      <c r="TWA193"/>
      <c r="TWB193"/>
      <c r="TWC193"/>
      <c r="TWD193"/>
      <c r="TWE193"/>
      <c r="TWF193"/>
      <c r="TWG193"/>
      <c r="TWH193"/>
      <c r="TWI193"/>
      <c r="TWJ193"/>
      <c r="TWK193"/>
      <c r="TWL193"/>
      <c r="TWM193"/>
      <c r="TWN193"/>
      <c r="TWO193"/>
      <c r="TWP193"/>
      <c r="TWQ193"/>
      <c r="TWR193"/>
      <c r="TWS193"/>
      <c r="TWT193"/>
      <c r="TWU193"/>
      <c r="TWV193"/>
      <c r="TWW193"/>
      <c r="TWX193"/>
      <c r="TWY193"/>
      <c r="TWZ193"/>
      <c r="TXA193"/>
      <c r="TXB193"/>
      <c r="TXC193"/>
      <c r="TXD193"/>
      <c r="TXE193"/>
      <c r="TXF193"/>
      <c r="TXG193"/>
      <c r="TXH193"/>
      <c r="TXI193"/>
      <c r="TXJ193"/>
      <c r="TXK193"/>
      <c r="TXL193"/>
      <c r="TXM193"/>
      <c r="TXN193"/>
      <c r="TXO193"/>
      <c r="TXP193"/>
      <c r="TXQ193"/>
      <c r="TXR193"/>
      <c r="TXS193"/>
      <c r="TXT193"/>
      <c r="TXU193"/>
      <c r="TXV193"/>
      <c r="TXW193"/>
      <c r="TXX193"/>
      <c r="TXY193"/>
      <c r="TXZ193"/>
      <c r="TYA193"/>
      <c r="TYB193"/>
      <c r="TYC193"/>
      <c r="TYD193"/>
      <c r="TYE193"/>
      <c r="TYF193"/>
      <c r="TYG193"/>
      <c r="TYH193"/>
      <c r="TYI193"/>
      <c r="TYJ193"/>
      <c r="TYK193"/>
      <c r="TYL193"/>
      <c r="TYM193"/>
      <c r="TYN193"/>
      <c r="TYO193"/>
      <c r="TYP193"/>
      <c r="TYQ193"/>
      <c r="TYR193"/>
      <c r="TYS193"/>
      <c r="TYT193"/>
      <c r="TYU193"/>
      <c r="TYV193"/>
      <c r="TYW193"/>
      <c r="TYX193"/>
      <c r="TYY193"/>
      <c r="TYZ193"/>
      <c r="TZA193"/>
      <c r="TZB193"/>
      <c r="TZC193"/>
      <c r="TZD193"/>
      <c r="TZE193"/>
      <c r="TZF193"/>
      <c r="TZG193"/>
      <c r="TZH193"/>
      <c r="TZI193"/>
      <c r="TZJ193"/>
      <c r="TZK193"/>
      <c r="TZL193"/>
      <c r="TZM193"/>
      <c r="TZN193"/>
      <c r="TZO193"/>
      <c r="TZP193"/>
      <c r="TZQ193"/>
      <c r="TZR193"/>
      <c r="TZS193"/>
      <c r="TZT193"/>
      <c r="TZU193"/>
      <c r="TZV193"/>
      <c r="TZW193"/>
      <c r="TZX193"/>
      <c r="TZY193"/>
      <c r="TZZ193"/>
      <c r="UAA193"/>
      <c r="UAB193"/>
      <c r="UAC193"/>
      <c r="UAD193"/>
      <c r="UAE193"/>
      <c r="UAF193"/>
      <c r="UAG193"/>
      <c r="UAH193"/>
      <c r="UAI193"/>
      <c r="UAJ193"/>
      <c r="UAK193"/>
      <c r="UAL193"/>
      <c r="UAM193"/>
      <c r="UAN193"/>
      <c r="UAO193"/>
      <c r="UAP193"/>
      <c r="UAQ193"/>
      <c r="UAR193"/>
      <c r="UAS193"/>
      <c r="UAT193"/>
      <c r="UAU193"/>
      <c r="UAV193"/>
      <c r="UAW193"/>
      <c r="UAX193"/>
      <c r="UAY193"/>
      <c r="UAZ193"/>
      <c r="UBA193"/>
      <c r="UBB193"/>
      <c r="UBC193"/>
      <c r="UBD193"/>
      <c r="UBE193"/>
      <c r="UBF193"/>
      <c r="UBG193"/>
      <c r="UBH193"/>
      <c r="UBI193"/>
      <c r="UBJ193"/>
      <c r="UBK193"/>
      <c r="UBL193"/>
      <c r="UBM193"/>
      <c r="UBN193"/>
      <c r="UBO193"/>
      <c r="UBP193"/>
      <c r="UBQ193"/>
      <c r="UBR193"/>
      <c r="UBS193"/>
      <c r="UBT193"/>
      <c r="UBU193"/>
      <c r="UBV193"/>
      <c r="UBW193"/>
      <c r="UBX193"/>
      <c r="UBY193"/>
      <c r="UBZ193"/>
      <c r="UCA193"/>
      <c r="UCB193"/>
      <c r="UCC193"/>
      <c r="UCD193"/>
      <c r="UCE193"/>
      <c r="UCF193"/>
      <c r="UCG193"/>
      <c r="UCH193"/>
      <c r="UCI193"/>
      <c r="UCJ193"/>
      <c r="UCK193"/>
      <c r="UCL193"/>
      <c r="UCM193"/>
      <c r="UCN193"/>
      <c r="UCO193"/>
      <c r="UCP193"/>
      <c r="UCQ193"/>
      <c r="UCR193"/>
      <c r="UCS193"/>
      <c r="UCT193"/>
      <c r="UCU193"/>
      <c r="UCV193"/>
      <c r="UCW193"/>
      <c r="UCX193"/>
      <c r="UCY193"/>
      <c r="UCZ193"/>
      <c r="UDA193"/>
      <c r="UDB193"/>
      <c r="UDC193"/>
      <c r="UDD193"/>
      <c r="UDE193"/>
      <c r="UDF193"/>
      <c r="UDG193"/>
      <c r="UDH193"/>
      <c r="UDI193"/>
      <c r="UDJ193"/>
      <c r="UDK193"/>
      <c r="UDL193"/>
      <c r="UDM193"/>
      <c r="UDN193"/>
      <c r="UDO193"/>
      <c r="UDP193"/>
      <c r="UDQ193"/>
      <c r="UDR193"/>
      <c r="UDS193"/>
      <c r="UDT193"/>
      <c r="UDU193"/>
      <c r="UDV193"/>
      <c r="UDW193"/>
      <c r="UDX193"/>
      <c r="UDY193"/>
      <c r="UDZ193"/>
      <c r="UEA193"/>
      <c r="UEB193"/>
      <c r="UEC193"/>
      <c r="UED193"/>
      <c r="UEE193"/>
      <c r="UEF193"/>
      <c r="UEG193"/>
      <c r="UEH193"/>
      <c r="UEI193"/>
      <c r="UEJ193"/>
      <c r="UEK193"/>
      <c r="UEL193"/>
      <c r="UEM193"/>
      <c r="UEN193"/>
      <c r="UEO193"/>
      <c r="UEP193"/>
      <c r="UEQ193"/>
      <c r="UER193"/>
      <c r="UES193"/>
      <c r="UET193"/>
      <c r="UEU193"/>
      <c r="UEV193"/>
      <c r="UEW193"/>
      <c r="UEX193"/>
      <c r="UEY193"/>
      <c r="UEZ193"/>
      <c r="UFA193"/>
      <c r="UFB193"/>
      <c r="UFC193"/>
      <c r="UFD193"/>
      <c r="UFE193"/>
      <c r="UFF193"/>
      <c r="UFG193"/>
      <c r="UFH193"/>
      <c r="UFI193"/>
      <c r="UFJ193"/>
      <c r="UFK193"/>
      <c r="UFL193"/>
      <c r="UFM193"/>
      <c r="UFN193"/>
      <c r="UFO193"/>
      <c r="UFP193"/>
      <c r="UFQ193"/>
      <c r="UFR193"/>
      <c r="UFS193"/>
      <c r="UFT193"/>
      <c r="UFU193"/>
      <c r="UFV193"/>
      <c r="UFW193"/>
      <c r="UFX193"/>
      <c r="UFY193"/>
      <c r="UFZ193"/>
      <c r="UGA193"/>
      <c r="UGB193"/>
      <c r="UGC193"/>
      <c r="UGD193"/>
      <c r="UGE193"/>
      <c r="UGF193"/>
      <c r="UGG193"/>
      <c r="UGH193"/>
      <c r="UGI193"/>
      <c r="UGJ193"/>
      <c r="UGK193"/>
      <c r="UGL193"/>
      <c r="UGM193"/>
      <c r="UGN193"/>
      <c r="UGO193"/>
      <c r="UGP193"/>
      <c r="UGQ193"/>
      <c r="UGR193"/>
      <c r="UGS193"/>
      <c r="UGT193"/>
      <c r="UGU193"/>
      <c r="UGV193"/>
      <c r="UGW193"/>
      <c r="UGX193"/>
      <c r="UGY193"/>
      <c r="UGZ193"/>
      <c r="UHA193"/>
      <c r="UHB193"/>
      <c r="UHC193"/>
      <c r="UHD193"/>
      <c r="UHE193"/>
      <c r="UHF193"/>
      <c r="UHG193"/>
      <c r="UHH193"/>
      <c r="UHI193"/>
      <c r="UHJ193"/>
      <c r="UHK193"/>
      <c r="UHL193"/>
      <c r="UHM193"/>
      <c r="UHN193"/>
      <c r="UHO193"/>
      <c r="UHP193"/>
      <c r="UHQ193"/>
      <c r="UHR193"/>
      <c r="UHS193"/>
      <c r="UHT193"/>
      <c r="UHU193"/>
      <c r="UHV193"/>
      <c r="UHW193"/>
      <c r="UHX193"/>
      <c r="UHY193"/>
      <c r="UHZ193"/>
      <c r="UIA193"/>
      <c r="UIB193"/>
      <c r="UIC193"/>
      <c r="UID193"/>
      <c r="UIE193"/>
      <c r="UIF193"/>
      <c r="UIG193"/>
      <c r="UIH193"/>
      <c r="UII193"/>
      <c r="UIJ193"/>
      <c r="UIK193"/>
      <c r="UIL193"/>
      <c r="UIM193"/>
      <c r="UIN193"/>
      <c r="UIO193"/>
      <c r="UIP193"/>
      <c r="UIQ193"/>
      <c r="UIR193"/>
      <c r="UIS193"/>
      <c r="UIT193"/>
      <c r="UIU193"/>
      <c r="UIV193"/>
      <c r="UIW193"/>
      <c r="UIX193"/>
      <c r="UIY193"/>
      <c r="UIZ193"/>
      <c r="UJA193"/>
      <c r="UJB193"/>
      <c r="UJC193"/>
      <c r="UJD193"/>
      <c r="UJE193"/>
      <c r="UJF193"/>
      <c r="UJG193"/>
      <c r="UJH193"/>
      <c r="UJI193"/>
      <c r="UJJ193"/>
      <c r="UJK193"/>
      <c r="UJL193"/>
      <c r="UJM193"/>
      <c r="UJN193"/>
      <c r="UJO193"/>
      <c r="UJP193"/>
      <c r="UJQ193"/>
      <c r="UJR193"/>
      <c r="UJS193"/>
      <c r="UJT193"/>
      <c r="UJU193"/>
      <c r="UJV193"/>
      <c r="UJW193"/>
      <c r="UJX193"/>
      <c r="UJY193"/>
      <c r="UJZ193"/>
      <c r="UKA193"/>
      <c r="UKB193"/>
      <c r="UKC193"/>
      <c r="UKD193"/>
      <c r="UKE193"/>
      <c r="UKF193"/>
      <c r="UKG193"/>
      <c r="UKH193"/>
      <c r="UKI193"/>
      <c r="UKJ193"/>
      <c r="UKK193"/>
      <c r="UKL193"/>
      <c r="UKM193"/>
      <c r="UKN193"/>
      <c r="UKO193"/>
      <c r="UKP193"/>
      <c r="UKQ193"/>
      <c r="UKR193"/>
      <c r="UKS193"/>
      <c r="UKT193"/>
      <c r="UKU193"/>
      <c r="UKV193"/>
      <c r="UKW193"/>
      <c r="UKX193"/>
      <c r="UKY193"/>
      <c r="UKZ193"/>
      <c r="ULA193"/>
      <c r="ULB193"/>
      <c r="ULC193"/>
      <c r="ULD193"/>
      <c r="ULE193"/>
      <c r="ULF193"/>
      <c r="ULG193"/>
      <c r="ULH193"/>
      <c r="ULI193"/>
      <c r="ULJ193"/>
      <c r="ULK193"/>
      <c r="ULL193"/>
      <c r="ULM193"/>
      <c r="ULN193"/>
      <c r="ULO193"/>
      <c r="ULP193"/>
      <c r="ULQ193"/>
      <c r="ULR193"/>
      <c r="ULS193"/>
      <c r="ULT193"/>
      <c r="ULU193"/>
      <c r="ULV193"/>
      <c r="ULW193"/>
      <c r="ULX193"/>
      <c r="ULY193"/>
      <c r="ULZ193"/>
      <c r="UMA193"/>
      <c r="UMB193"/>
      <c r="UMC193"/>
      <c r="UMD193"/>
      <c r="UME193"/>
      <c r="UMF193"/>
      <c r="UMG193"/>
      <c r="UMH193"/>
      <c r="UMI193"/>
      <c r="UMJ193"/>
      <c r="UMK193"/>
      <c r="UML193"/>
      <c r="UMM193"/>
      <c r="UMN193"/>
      <c r="UMO193"/>
      <c r="UMP193"/>
      <c r="UMQ193"/>
      <c r="UMR193"/>
      <c r="UMS193"/>
      <c r="UMT193"/>
      <c r="UMU193"/>
      <c r="UMV193"/>
      <c r="UMW193"/>
      <c r="UMX193"/>
      <c r="UMY193"/>
      <c r="UMZ193"/>
      <c r="UNA193"/>
      <c r="UNB193"/>
      <c r="UNC193"/>
      <c r="UND193"/>
      <c r="UNE193"/>
      <c r="UNF193"/>
      <c r="UNG193"/>
      <c r="UNH193"/>
      <c r="UNI193"/>
      <c r="UNJ193"/>
      <c r="UNK193"/>
      <c r="UNL193"/>
      <c r="UNM193"/>
      <c r="UNN193"/>
      <c r="UNO193"/>
      <c r="UNP193"/>
      <c r="UNQ193"/>
      <c r="UNR193"/>
      <c r="UNS193"/>
      <c r="UNT193"/>
      <c r="UNU193"/>
      <c r="UNV193"/>
      <c r="UNW193"/>
      <c r="UNX193"/>
      <c r="UNY193"/>
      <c r="UNZ193"/>
      <c r="UOA193"/>
      <c r="UOB193"/>
      <c r="UOC193"/>
      <c r="UOD193"/>
      <c r="UOE193"/>
      <c r="UOF193"/>
      <c r="UOG193"/>
      <c r="UOH193"/>
      <c r="UOI193"/>
      <c r="UOJ193"/>
      <c r="UOK193"/>
      <c r="UOL193"/>
      <c r="UOM193"/>
      <c r="UON193"/>
      <c r="UOO193"/>
      <c r="UOP193"/>
      <c r="UOQ193"/>
      <c r="UOR193"/>
      <c r="UOS193"/>
      <c r="UOT193"/>
      <c r="UOU193"/>
      <c r="UOV193"/>
      <c r="UOW193"/>
      <c r="UOX193"/>
      <c r="UOY193"/>
      <c r="UOZ193"/>
      <c r="UPA193"/>
      <c r="UPB193"/>
      <c r="UPC193"/>
      <c r="UPD193"/>
      <c r="UPE193"/>
      <c r="UPF193"/>
      <c r="UPG193"/>
      <c r="UPH193"/>
      <c r="UPI193"/>
      <c r="UPJ193"/>
      <c r="UPK193"/>
      <c r="UPL193"/>
      <c r="UPM193"/>
      <c r="UPN193"/>
      <c r="UPO193"/>
      <c r="UPP193"/>
      <c r="UPQ193"/>
      <c r="UPR193"/>
      <c r="UPS193"/>
      <c r="UPT193"/>
      <c r="UPU193"/>
      <c r="UPV193"/>
      <c r="UPW193"/>
      <c r="UPX193"/>
      <c r="UPY193"/>
      <c r="UPZ193"/>
      <c r="UQA193"/>
      <c r="UQB193"/>
      <c r="UQC193"/>
      <c r="UQD193"/>
      <c r="UQE193"/>
      <c r="UQF193"/>
      <c r="UQG193"/>
      <c r="UQH193"/>
      <c r="UQI193"/>
      <c r="UQJ193"/>
      <c r="UQK193"/>
      <c r="UQL193"/>
      <c r="UQM193"/>
      <c r="UQN193"/>
      <c r="UQO193"/>
      <c r="UQP193"/>
      <c r="UQQ193"/>
      <c r="UQR193"/>
      <c r="UQS193"/>
      <c r="UQT193"/>
      <c r="UQU193"/>
      <c r="UQV193"/>
      <c r="UQW193"/>
      <c r="UQX193"/>
      <c r="UQY193"/>
      <c r="UQZ193"/>
      <c r="URA193"/>
      <c r="URB193"/>
      <c r="URC193"/>
      <c r="URD193"/>
      <c r="URE193"/>
      <c r="URF193"/>
      <c r="URG193"/>
      <c r="URH193"/>
      <c r="URI193"/>
      <c r="URJ193"/>
      <c r="URK193"/>
      <c r="URL193"/>
      <c r="URM193"/>
      <c r="URN193"/>
      <c r="URO193"/>
      <c r="URP193"/>
      <c r="URQ193"/>
      <c r="URR193"/>
      <c r="URS193"/>
      <c r="URT193"/>
      <c r="URU193"/>
      <c r="URV193"/>
      <c r="URW193"/>
      <c r="URX193"/>
      <c r="URY193"/>
      <c r="URZ193"/>
      <c r="USA193"/>
      <c r="USB193"/>
      <c r="USC193"/>
      <c r="USD193"/>
      <c r="USE193"/>
      <c r="USF193"/>
      <c r="USG193"/>
      <c r="USH193"/>
      <c r="USI193"/>
      <c r="USJ193"/>
      <c r="USK193"/>
      <c r="USL193"/>
      <c r="USM193"/>
      <c r="USN193"/>
      <c r="USO193"/>
      <c r="USP193"/>
      <c r="USQ193"/>
      <c r="USR193"/>
      <c r="USS193"/>
      <c r="UST193"/>
      <c r="USU193"/>
      <c r="USV193"/>
      <c r="USW193"/>
      <c r="USX193"/>
      <c r="USY193"/>
      <c r="USZ193"/>
      <c r="UTA193"/>
      <c r="UTB193"/>
      <c r="UTC193"/>
      <c r="UTD193"/>
      <c r="UTE193"/>
      <c r="UTF193"/>
      <c r="UTG193"/>
      <c r="UTH193"/>
      <c r="UTI193"/>
      <c r="UTJ193"/>
      <c r="UTK193"/>
      <c r="UTL193"/>
      <c r="UTM193"/>
      <c r="UTN193"/>
      <c r="UTO193"/>
      <c r="UTP193"/>
      <c r="UTQ193"/>
      <c r="UTR193"/>
      <c r="UTS193"/>
      <c r="UTT193"/>
      <c r="UTU193"/>
      <c r="UTV193"/>
      <c r="UTW193"/>
      <c r="UTX193"/>
      <c r="UTY193"/>
      <c r="UTZ193"/>
      <c r="UUA193"/>
      <c r="UUB193"/>
      <c r="UUC193"/>
      <c r="UUD193"/>
      <c r="UUE193"/>
      <c r="UUF193"/>
      <c r="UUG193"/>
      <c r="UUH193"/>
      <c r="UUI193"/>
      <c r="UUJ193"/>
      <c r="UUK193"/>
      <c r="UUL193"/>
      <c r="UUM193"/>
      <c r="UUN193"/>
      <c r="UUO193"/>
      <c r="UUP193"/>
      <c r="UUQ193"/>
      <c r="UUR193"/>
      <c r="UUS193"/>
      <c r="UUT193"/>
      <c r="UUU193"/>
      <c r="UUV193"/>
      <c r="UUW193"/>
      <c r="UUX193"/>
      <c r="UUY193"/>
      <c r="UUZ193"/>
      <c r="UVA193"/>
      <c r="UVB193"/>
      <c r="UVC193"/>
      <c r="UVD193"/>
      <c r="UVE193"/>
      <c r="UVF193"/>
      <c r="UVG193"/>
      <c r="UVH193"/>
      <c r="UVI193"/>
      <c r="UVJ193"/>
      <c r="UVK193"/>
      <c r="UVL193"/>
      <c r="UVM193"/>
      <c r="UVN193"/>
      <c r="UVO193"/>
      <c r="UVP193"/>
      <c r="UVQ193"/>
      <c r="UVR193"/>
      <c r="UVS193"/>
      <c r="UVT193"/>
      <c r="UVU193"/>
      <c r="UVV193"/>
      <c r="UVW193"/>
      <c r="UVX193"/>
      <c r="UVY193"/>
      <c r="UVZ193"/>
      <c r="UWA193"/>
      <c r="UWB193"/>
      <c r="UWC193"/>
      <c r="UWD193"/>
      <c r="UWE193"/>
      <c r="UWF193"/>
      <c r="UWG193"/>
      <c r="UWH193"/>
      <c r="UWI193"/>
      <c r="UWJ193"/>
      <c r="UWK193"/>
      <c r="UWL193"/>
      <c r="UWM193"/>
      <c r="UWN193"/>
      <c r="UWO193"/>
      <c r="UWP193"/>
      <c r="UWQ193"/>
      <c r="UWR193"/>
      <c r="UWS193"/>
      <c r="UWT193"/>
      <c r="UWU193"/>
      <c r="UWV193"/>
      <c r="UWW193"/>
      <c r="UWX193"/>
      <c r="UWY193"/>
      <c r="UWZ193"/>
      <c r="UXA193"/>
      <c r="UXB193"/>
      <c r="UXC193"/>
      <c r="UXD193"/>
      <c r="UXE193"/>
      <c r="UXF193"/>
      <c r="UXG193"/>
      <c r="UXH193"/>
      <c r="UXI193"/>
      <c r="UXJ193"/>
      <c r="UXK193"/>
      <c r="UXL193"/>
      <c r="UXM193"/>
      <c r="UXN193"/>
      <c r="UXO193"/>
      <c r="UXP193"/>
      <c r="UXQ193"/>
      <c r="UXR193"/>
      <c r="UXS193"/>
      <c r="UXT193"/>
      <c r="UXU193"/>
      <c r="UXV193"/>
      <c r="UXW193"/>
      <c r="UXX193"/>
      <c r="UXY193"/>
      <c r="UXZ193"/>
      <c r="UYA193"/>
      <c r="UYB193"/>
      <c r="UYC193"/>
      <c r="UYD193"/>
      <c r="UYE193"/>
      <c r="UYF193"/>
      <c r="UYG193"/>
      <c r="UYH193"/>
      <c r="UYI193"/>
      <c r="UYJ193"/>
      <c r="UYK193"/>
      <c r="UYL193"/>
      <c r="UYM193"/>
      <c r="UYN193"/>
      <c r="UYO193"/>
      <c r="UYP193"/>
      <c r="UYQ193"/>
      <c r="UYR193"/>
      <c r="UYS193"/>
      <c r="UYT193"/>
      <c r="UYU193"/>
      <c r="UYV193"/>
      <c r="UYW193"/>
      <c r="UYX193"/>
      <c r="UYY193"/>
      <c r="UYZ193"/>
      <c r="UZA193"/>
      <c r="UZB193"/>
      <c r="UZC193"/>
      <c r="UZD193"/>
      <c r="UZE193"/>
      <c r="UZF193"/>
      <c r="UZG193"/>
      <c r="UZH193"/>
      <c r="UZI193"/>
      <c r="UZJ193"/>
      <c r="UZK193"/>
      <c r="UZL193"/>
      <c r="UZM193"/>
      <c r="UZN193"/>
      <c r="UZO193"/>
      <c r="UZP193"/>
      <c r="UZQ193"/>
      <c r="UZR193"/>
      <c r="UZS193"/>
      <c r="UZT193"/>
      <c r="UZU193"/>
      <c r="UZV193"/>
      <c r="UZW193"/>
      <c r="UZX193"/>
      <c r="UZY193"/>
      <c r="UZZ193"/>
      <c r="VAA193"/>
      <c r="VAB193"/>
      <c r="VAC193"/>
      <c r="VAD193"/>
      <c r="VAE193"/>
      <c r="VAF193"/>
      <c r="VAG193"/>
      <c r="VAH193"/>
      <c r="VAI193"/>
      <c r="VAJ193"/>
      <c r="VAK193"/>
      <c r="VAL193"/>
      <c r="VAM193"/>
      <c r="VAN193"/>
      <c r="VAO193"/>
      <c r="VAP193"/>
      <c r="VAQ193"/>
      <c r="VAR193"/>
      <c r="VAS193"/>
      <c r="VAT193"/>
      <c r="VAU193"/>
      <c r="VAV193"/>
      <c r="VAW193"/>
      <c r="VAX193"/>
      <c r="VAY193"/>
      <c r="VAZ193"/>
      <c r="VBA193"/>
      <c r="VBB193"/>
      <c r="VBC193"/>
      <c r="VBD193"/>
      <c r="VBE193"/>
      <c r="VBF193"/>
      <c r="VBG193"/>
      <c r="VBH193"/>
      <c r="VBI193"/>
      <c r="VBJ193"/>
      <c r="VBK193"/>
      <c r="VBL193"/>
      <c r="VBM193"/>
      <c r="VBN193"/>
      <c r="VBO193"/>
      <c r="VBP193"/>
      <c r="VBQ193"/>
      <c r="VBR193"/>
      <c r="VBS193"/>
      <c r="VBT193"/>
      <c r="VBU193"/>
      <c r="VBV193"/>
      <c r="VBW193"/>
      <c r="VBX193"/>
      <c r="VBY193"/>
      <c r="VBZ193"/>
      <c r="VCA193"/>
      <c r="VCB193"/>
      <c r="VCC193"/>
      <c r="VCD193"/>
      <c r="VCE193"/>
      <c r="VCF193"/>
      <c r="VCG193"/>
      <c r="VCH193"/>
      <c r="VCI193"/>
      <c r="VCJ193"/>
      <c r="VCK193"/>
      <c r="VCL193"/>
      <c r="VCM193"/>
      <c r="VCN193"/>
      <c r="VCO193"/>
      <c r="VCP193"/>
      <c r="VCQ193"/>
      <c r="VCR193"/>
      <c r="VCS193"/>
      <c r="VCT193"/>
      <c r="VCU193"/>
      <c r="VCV193"/>
      <c r="VCW193"/>
      <c r="VCX193"/>
      <c r="VCY193"/>
      <c r="VCZ193"/>
      <c r="VDA193"/>
      <c r="VDB193"/>
      <c r="VDC193"/>
      <c r="VDD193"/>
      <c r="VDE193"/>
      <c r="VDF193"/>
      <c r="VDG193"/>
      <c r="VDH193"/>
      <c r="VDI193"/>
      <c r="VDJ193"/>
      <c r="VDK193"/>
      <c r="VDL193"/>
      <c r="VDM193"/>
      <c r="VDN193"/>
      <c r="VDO193"/>
      <c r="VDP193"/>
      <c r="VDQ193"/>
      <c r="VDR193"/>
      <c r="VDS193"/>
      <c r="VDT193"/>
      <c r="VDU193"/>
      <c r="VDV193"/>
      <c r="VDW193"/>
      <c r="VDX193"/>
      <c r="VDY193"/>
      <c r="VDZ193"/>
      <c r="VEA193"/>
      <c r="VEB193"/>
      <c r="VEC193"/>
      <c r="VED193"/>
      <c r="VEE193"/>
      <c r="VEF193"/>
      <c r="VEG193"/>
      <c r="VEH193"/>
      <c r="VEI193"/>
      <c r="VEJ193"/>
      <c r="VEK193"/>
      <c r="VEL193"/>
      <c r="VEM193"/>
      <c r="VEN193"/>
      <c r="VEO193"/>
      <c r="VEP193"/>
      <c r="VEQ193"/>
      <c r="VER193"/>
      <c r="VES193"/>
      <c r="VET193"/>
      <c r="VEU193"/>
      <c r="VEV193"/>
      <c r="VEW193"/>
      <c r="VEX193"/>
      <c r="VEY193"/>
      <c r="VEZ193"/>
      <c r="VFA193"/>
      <c r="VFB193"/>
      <c r="VFC193"/>
      <c r="VFD193"/>
      <c r="VFE193"/>
      <c r="VFF193"/>
      <c r="VFG193"/>
      <c r="VFH193"/>
      <c r="VFI193"/>
      <c r="VFJ193"/>
      <c r="VFK193"/>
      <c r="VFL193"/>
      <c r="VFM193"/>
      <c r="VFN193"/>
      <c r="VFO193"/>
      <c r="VFP193"/>
      <c r="VFQ193"/>
      <c r="VFR193"/>
      <c r="VFS193"/>
      <c r="VFT193"/>
      <c r="VFU193"/>
      <c r="VFV193"/>
      <c r="VFW193"/>
      <c r="VFX193"/>
      <c r="VFY193"/>
      <c r="VFZ193"/>
      <c r="VGA193"/>
      <c r="VGB193"/>
      <c r="VGC193"/>
      <c r="VGD193"/>
      <c r="VGE193"/>
      <c r="VGF193"/>
      <c r="VGG193"/>
      <c r="VGH193"/>
      <c r="VGI193"/>
      <c r="VGJ193"/>
      <c r="VGK193"/>
      <c r="VGL193"/>
      <c r="VGM193"/>
      <c r="VGN193"/>
      <c r="VGO193"/>
      <c r="VGP193"/>
      <c r="VGQ193"/>
      <c r="VGR193"/>
      <c r="VGS193"/>
      <c r="VGT193"/>
      <c r="VGU193"/>
      <c r="VGV193"/>
      <c r="VGW193"/>
      <c r="VGX193"/>
      <c r="VGY193"/>
      <c r="VGZ193"/>
      <c r="VHA193"/>
      <c r="VHB193"/>
      <c r="VHC193"/>
      <c r="VHD193"/>
      <c r="VHE193"/>
      <c r="VHF193"/>
      <c r="VHG193"/>
      <c r="VHH193"/>
      <c r="VHI193"/>
      <c r="VHJ193"/>
      <c r="VHK193"/>
      <c r="VHL193"/>
      <c r="VHM193"/>
      <c r="VHN193"/>
      <c r="VHO193"/>
      <c r="VHP193"/>
      <c r="VHQ193"/>
      <c r="VHR193"/>
      <c r="VHS193"/>
      <c r="VHT193"/>
      <c r="VHU193"/>
      <c r="VHV193"/>
      <c r="VHW193"/>
      <c r="VHX193"/>
      <c r="VHY193"/>
      <c r="VHZ193"/>
      <c r="VIA193"/>
      <c r="VIB193"/>
      <c r="VIC193"/>
      <c r="VID193"/>
      <c r="VIE193"/>
      <c r="VIF193"/>
      <c r="VIG193"/>
      <c r="VIH193"/>
      <c r="VII193"/>
      <c r="VIJ193"/>
      <c r="VIK193"/>
      <c r="VIL193"/>
      <c r="VIM193"/>
      <c r="VIN193"/>
      <c r="VIO193"/>
      <c r="VIP193"/>
      <c r="VIQ193"/>
      <c r="VIR193"/>
      <c r="VIS193"/>
      <c r="VIT193"/>
      <c r="VIU193"/>
      <c r="VIV193"/>
      <c r="VIW193"/>
      <c r="VIX193"/>
      <c r="VIY193"/>
      <c r="VIZ193"/>
      <c r="VJA193"/>
      <c r="VJB193"/>
      <c r="VJC193"/>
      <c r="VJD193"/>
      <c r="VJE193"/>
      <c r="VJF193"/>
      <c r="VJG193"/>
      <c r="VJH193"/>
      <c r="VJI193"/>
      <c r="VJJ193"/>
      <c r="VJK193"/>
      <c r="VJL193"/>
      <c r="VJM193"/>
      <c r="VJN193"/>
      <c r="VJO193"/>
      <c r="VJP193"/>
      <c r="VJQ193"/>
      <c r="VJR193"/>
      <c r="VJS193"/>
      <c r="VJT193"/>
      <c r="VJU193"/>
      <c r="VJV193"/>
      <c r="VJW193"/>
      <c r="VJX193"/>
      <c r="VJY193"/>
      <c r="VJZ193"/>
      <c r="VKA193"/>
      <c r="VKB193"/>
      <c r="VKC193"/>
      <c r="VKD193"/>
      <c r="VKE193"/>
      <c r="VKF193"/>
      <c r="VKG193"/>
      <c r="VKH193"/>
      <c r="VKI193"/>
      <c r="VKJ193"/>
      <c r="VKK193"/>
      <c r="VKL193"/>
      <c r="VKM193"/>
      <c r="VKN193"/>
      <c r="VKO193"/>
      <c r="VKP193"/>
      <c r="VKQ193"/>
      <c r="VKR193"/>
      <c r="VKS193"/>
      <c r="VKT193"/>
      <c r="VKU193"/>
      <c r="VKV193"/>
      <c r="VKW193"/>
      <c r="VKX193"/>
      <c r="VKY193"/>
      <c r="VKZ193"/>
      <c r="VLA193"/>
      <c r="VLB193"/>
      <c r="VLC193"/>
      <c r="VLD193"/>
      <c r="VLE193"/>
      <c r="VLF193"/>
      <c r="VLG193"/>
      <c r="VLH193"/>
      <c r="VLI193"/>
      <c r="VLJ193"/>
      <c r="VLK193"/>
      <c r="VLL193"/>
      <c r="VLM193"/>
      <c r="VLN193"/>
      <c r="VLO193"/>
      <c r="VLP193"/>
      <c r="VLQ193"/>
      <c r="VLR193"/>
      <c r="VLS193"/>
      <c r="VLT193"/>
      <c r="VLU193"/>
      <c r="VLV193"/>
      <c r="VLW193"/>
      <c r="VLX193"/>
      <c r="VLY193"/>
      <c r="VLZ193"/>
      <c r="VMA193"/>
      <c r="VMB193"/>
      <c r="VMC193"/>
      <c r="VMD193"/>
      <c r="VME193"/>
      <c r="VMF193"/>
      <c r="VMG193"/>
      <c r="VMH193"/>
      <c r="VMI193"/>
      <c r="VMJ193"/>
      <c r="VMK193"/>
      <c r="VML193"/>
      <c r="VMM193"/>
      <c r="VMN193"/>
      <c r="VMO193"/>
      <c r="VMP193"/>
      <c r="VMQ193"/>
      <c r="VMR193"/>
      <c r="VMS193"/>
      <c r="VMT193"/>
      <c r="VMU193"/>
      <c r="VMV193"/>
      <c r="VMW193"/>
      <c r="VMX193"/>
      <c r="VMY193"/>
      <c r="VMZ193"/>
      <c r="VNA193"/>
      <c r="VNB193"/>
      <c r="VNC193"/>
      <c r="VND193"/>
      <c r="VNE193"/>
      <c r="VNF193"/>
      <c r="VNG193"/>
      <c r="VNH193"/>
      <c r="VNI193"/>
      <c r="VNJ193"/>
      <c r="VNK193"/>
      <c r="VNL193"/>
      <c r="VNM193"/>
      <c r="VNN193"/>
      <c r="VNO193"/>
      <c r="VNP193"/>
      <c r="VNQ193"/>
      <c r="VNR193"/>
      <c r="VNS193"/>
      <c r="VNT193"/>
      <c r="VNU193"/>
      <c r="VNV193"/>
      <c r="VNW193"/>
      <c r="VNX193"/>
      <c r="VNY193"/>
      <c r="VNZ193"/>
      <c r="VOA193"/>
      <c r="VOB193"/>
      <c r="VOC193"/>
      <c r="VOD193"/>
      <c r="VOE193"/>
      <c r="VOF193"/>
      <c r="VOG193"/>
      <c r="VOH193"/>
      <c r="VOI193"/>
      <c r="VOJ193"/>
      <c r="VOK193"/>
      <c r="VOL193"/>
      <c r="VOM193"/>
      <c r="VON193"/>
      <c r="VOO193"/>
      <c r="VOP193"/>
      <c r="VOQ193"/>
      <c r="VOR193"/>
      <c r="VOS193"/>
      <c r="VOT193"/>
      <c r="VOU193"/>
      <c r="VOV193"/>
      <c r="VOW193"/>
      <c r="VOX193"/>
      <c r="VOY193"/>
      <c r="VOZ193"/>
      <c r="VPA193"/>
      <c r="VPB193"/>
      <c r="VPC193"/>
      <c r="VPD193"/>
      <c r="VPE193"/>
      <c r="VPF193"/>
      <c r="VPG193"/>
      <c r="VPH193"/>
      <c r="VPI193"/>
      <c r="VPJ193"/>
      <c r="VPK193"/>
      <c r="VPL193"/>
      <c r="VPM193"/>
      <c r="VPN193"/>
      <c r="VPO193"/>
      <c r="VPP193"/>
      <c r="VPQ193"/>
      <c r="VPR193"/>
      <c r="VPS193"/>
      <c r="VPT193"/>
      <c r="VPU193"/>
      <c r="VPV193"/>
      <c r="VPW193"/>
      <c r="VPX193"/>
      <c r="VPY193"/>
      <c r="VPZ193"/>
      <c r="VQA193"/>
      <c r="VQB193"/>
      <c r="VQC193"/>
      <c r="VQD193"/>
      <c r="VQE193"/>
      <c r="VQF193"/>
      <c r="VQG193"/>
      <c r="VQH193"/>
      <c r="VQI193"/>
      <c r="VQJ193"/>
      <c r="VQK193"/>
      <c r="VQL193"/>
      <c r="VQM193"/>
      <c r="VQN193"/>
      <c r="VQO193"/>
      <c r="VQP193"/>
      <c r="VQQ193"/>
      <c r="VQR193"/>
      <c r="VQS193"/>
      <c r="VQT193"/>
      <c r="VQU193"/>
      <c r="VQV193"/>
      <c r="VQW193"/>
      <c r="VQX193"/>
      <c r="VQY193"/>
      <c r="VQZ193"/>
      <c r="VRA193"/>
      <c r="VRB193"/>
      <c r="VRC193"/>
      <c r="VRD193"/>
      <c r="VRE193"/>
      <c r="VRF193"/>
      <c r="VRG193"/>
      <c r="VRH193"/>
      <c r="VRI193"/>
      <c r="VRJ193"/>
      <c r="VRK193"/>
      <c r="VRL193"/>
      <c r="VRM193"/>
      <c r="VRN193"/>
      <c r="VRO193"/>
      <c r="VRP193"/>
      <c r="VRQ193"/>
      <c r="VRR193"/>
      <c r="VRS193"/>
      <c r="VRT193"/>
      <c r="VRU193"/>
      <c r="VRV193"/>
      <c r="VRW193"/>
      <c r="VRX193"/>
      <c r="VRY193"/>
      <c r="VRZ193"/>
      <c r="VSA193"/>
      <c r="VSB193"/>
      <c r="VSC193"/>
      <c r="VSD193"/>
      <c r="VSE193"/>
      <c r="VSF193"/>
      <c r="VSG193"/>
      <c r="VSH193"/>
      <c r="VSI193"/>
      <c r="VSJ193"/>
      <c r="VSK193"/>
      <c r="VSL193"/>
      <c r="VSM193"/>
      <c r="VSN193"/>
      <c r="VSO193"/>
      <c r="VSP193"/>
      <c r="VSQ193"/>
      <c r="VSR193"/>
      <c r="VSS193"/>
      <c r="VST193"/>
      <c r="VSU193"/>
      <c r="VSV193"/>
      <c r="VSW193"/>
      <c r="VSX193"/>
      <c r="VSY193"/>
      <c r="VSZ193"/>
      <c r="VTA193"/>
      <c r="VTB193"/>
      <c r="VTC193"/>
      <c r="VTD193"/>
      <c r="VTE193"/>
      <c r="VTF193"/>
      <c r="VTG193"/>
      <c r="VTH193"/>
      <c r="VTI193"/>
      <c r="VTJ193"/>
      <c r="VTK193"/>
      <c r="VTL193"/>
      <c r="VTM193"/>
      <c r="VTN193"/>
      <c r="VTO193"/>
      <c r="VTP193"/>
      <c r="VTQ193"/>
      <c r="VTR193"/>
      <c r="VTS193"/>
      <c r="VTT193"/>
      <c r="VTU193"/>
      <c r="VTV193"/>
      <c r="VTW193"/>
      <c r="VTX193"/>
      <c r="VTY193"/>
      <c r="VTZ193"/>
      <c r="VUA193"/>
      <c r="VUB193"/>
      <c r="VUC193"/>
      <c r="VUD193"/>
      <c r="VUE193"/>
      <c r="VUF193"/>
      <c r="VUG193"/>
      <c r="VUH193"/>
      <c r="VUI193"/>
      <c r="VUJ193"/>
      <c r="VUK193"/>
      <c r="VUL193"/>
      <c r="VUM193"/>
      <c r="VUN193"/>
      <c r="VUO193"/>
      <c r="VUP193"/>
      <c r="VUQ193"/>
      <c r="VUR193"/>
      <c r="VUS193"/>
      <c r="VUT193"/>
      <c r="VUU193"/>
      <c r="VUV193"/>
      <c r="VUW193"/>
      <c r="VUX193"/>
      <c r="VUY193"/>
      <c r="VUZ193"/>
      <c r="VVA193"/>
      <c r="VVB193"/>
      <c r="VVC193"/>
      <c r="VVD193"/>
      <c r="VVE193"/>
      <c r="VVF193"/>
      <c r="VVG193"/>
      <c r="VVH193"/>
      <c r="VVI193"/>
      <c r="VVJ193"/>
      <c r="VVK193"/>
      <c r="VVL193"/>
      <c r="VVM193"/>
      <c r="VVN193"/>
      <c r="VVO193"/>
      <c r="VVP193"/>
      <c r="VVQ193"/>
      <c r="VVR193"/>
      <c r="VVS193"/>
      <c r="VVT193"/>
      <c r="VVU193"/>
      <c r="VVV193"/>
      <c r="VVW193"/>
      <c r="VVX193"/>
      <c r="VVY193"/>
      <c r="VVZ193"/>
      <c r="VWA193"/>
      <c r="VWB193"/>
      <c r="VWC193"/>
      <c r="VWD193"/>
      <c r="VWE193"/>
      <c r="VWF193"/>
      <c r="VWG193"/>
      <c r="VWH193"/>
      <c r="VWI193"/>
      <c r="VWJ193"/>
      <c r="VWK193"/>
      <c r="VWL193"/>
      <c r="VWM193"/>
      <c r="VWN193"/>
      <c r="VWO193"/>
      <c r="VWP193"/>
      <c r="VWQ193"/>
      <c r="VWR193"/>
      <c r="VWS193"/>
      <c r="VWT193"/>
      <c r="VWU193"/>
      <c r="VWV193"/>
      <c r="VWW193"/>
      <c r="VWX193"/>
      <c r="VWY193"/>
      <c r="VWZ193"/>
      <c r="VXA193"/>
      <c r="VXB193"/>
      <c r="VXC193"/>
      <c r="VXD193"/>
      <c r="VXE193"/>
      <c r="VXF193"/>
      <c r="VXG193"/>
      <c r="VXH193"/>
      <c r="VXI193"/>
      <c r="VXJ193"/>
      <c r="VXK193"/>
      <c r="VXL193"/>
      <c r="VXM193"/>
      <c r="VXN193"/>
      <c r="VXO193"/>
      <c r="VXP193"/>
      <c r="VXQ193"/>
      <c r="VXR193"/>
      <c r="VXS193"/>
      <c r="VXT193"/>
      <c r="VXU193"/>
      <c r="VXV193"/>
      <c r="VXW193"/>
      <c r="VXX193"/>
      <c r="VXY193"/>
      <c r="VXZ193"/>
      <c r="VYA193"/>
      <c r="VYB193"/>
      <c r="VYC193"/>
      <c r="VYD193"/>
      <c r="VYE193"/>
      <c r="VYF193"/>
      <c r="VYG193"/>
      <c r="VYH193"/>
      <c r="VYI193"/>
      <c r="VYJ193"/>
      <c r="VYK193"/>
      <c r="VYL193"/>
      <c r="VYM193"/>
      <c r="VYN193"/>
      <c r="VYO193"/>
      <c r="VYP193"/>
      <c r="VYQ193"/>
      <c r="VYR193"/>
      <c r="VYS193"/>
      <c r="VYT193"/>
      <c r="VYU193"/>
      <c r="VYV193"/>
      <c r="VYW193"/>
      <c r="VYX193"/>
      <c r="VYY193"/>
      <c r="VYZ193"/>
      <c r="VZA193"/>
      <c r="VZB193"/>
      <c r="VZC193"/>
      <c r="VZD193"/>
      <c r="VZE193"/>
      <c r="VZF193"/>
      <c r="VZG193"/>
      <c r="VZH193"/>
      <c r="VZI193"/>
      <c r="VZJ193"/>
      <c r="VZK193"/>
      <c r="VZL193"/>
      <c r="VZM193"/>
      <c r="VZN193"/>
      <c r="VZO193"/>
      <c r="VZP193"/>
      <c r="VZQ193"/>
      <c r="VZR193"/>
      <c r="VZS193"/>
      <c r="VZT193"/>
      <c r="VZU193"/>
      <c r="VZV193"/>
      <c r="VZW193"/>
      <c r="VZX193"/>
      <c r="VZY193"/>
      <c r="VZZ193"/>
      <c r="WAA193"/>
      <c r="WAB193"/>
      <c r="WAC193"/>
      <c r="WAD193"/>
      <c r="WAE193"/>
      <c r="WAF193"/>
      <c r="WAG193"/>
      <c r="WAH193"/>
      <c r="WAI193"/>
      <c r="WAJ193"/>
      <c r="WAK193"/>
      <c r="WAL193"/>
      <c r="WAM193"/>
      <c r="WAN193"/>
      <c r="WAO193"/>
      <c r="WAP193"/>
      <c r="WAQ193"/>
      <c r="WAR193"/>
      <c r="WAS193"/>
      <c r="WAT193"/>
      <c r="WAU193"/>
      <c r="WAV193"/>
      <c r="WAW193"/>
      <c r="WAX193"/>
      <c r="WAY193"/>
      <c r="WAZ193"/>
      <c r="WBA193"/>
      <c r="WBB193"/>
      <c r="WBC193"/>
      <c r="WBD193"/>
      <c r="WBE193"/>
      <c r="WBF193"/>
      <c r="WBG193"/>
      <c r="WBH193"/>
      <c r="WBI193"/>
      <c r="WBJ193"/>
      <c r="WBK193"/>
      <c r="WBL193"/>
      <c r="WBM193"/>
      <c r="WBN193"/>
      <c r="WBO193"/>
      <c r="WBP193"/>
      <c r="WBQ193"/>
      <c r="WBR193"/>
      <c r="WBS193"/>
      <c r="WBT193"/>
      <c r="WBU193"/>
      <c r="WBV193"/>
      <c r="WBW193"/>
      <c r="WBX193"/>
      <c r="WBY193"/>
      <c r="WBZ193"/>
      <c r="WCA193"/>
      <c r="WCB193"/>
      <c r="WCC193"/>
      <c r="WCD193"/>
      <c r="WCE193"/>
      <c r="WCF193"/>
      <c r="WCG193"/>
      <c r="WCH193"/>
      <c r="WCI193"/>
      <c r="WCJ193"/>
      <c r="WCK193"/>
      <c r="WCL193"/>
      <c r="WCM193"/>
      <c r="WCN193"/>
      <c r="WCO193"/>
      <c r="WCP193"/>
      <c r="WCQ193"/>
      <c r="WCR193"/>
      <c r="WCS193"/>
      <c r="WCT193"/>
      <c r="WCU193"/>
      <c r="WCV193"/>
      <c r="WCW193"/>
      <c r="WCX193"/>
      <c r="WCY193"/>
      <c r="WCZ193"/>
      <c r="WDA193"/>
      <c r="WDB193"/>
      <c r="WDC193"/>
      <c r="WDD193"/>
      <c r="WDE193"/>
      <c r="WDF193"/>
      <c r="WDG193"/>
      <c r="WDH193"/>
      <c r="WDI193"/>
      <c r="WDJ193"/>
      <c r="WDK193"/>
      <c r="WDL193"/>
      <c r="WDM193"/>
      <c r="WDN193"/>
      <c r="WDO193"/>
      <c r="WDP193"/>
      <c r="WDQ193"/>
      <c r="WDR193"/>
      <c r="WDS193"/>
      <c r="WDT193"/>
      <c r="WDU193"/>
      <c r="WDV193"/>
      <c r="WDW193"/>
      <c r="WDX193"/>
      <c r="WDY193"/>
      <c r="WDZ193"/>
      <c r="WEA193"/>
      <c r="WEB193"/>
      <c r="WEC193"/>
      <c r="WED193"/>
      <c r="WEE193"/>
      <c r="WEF193"/>
      <c r="WEG193"/>
      <c r="WEH193"/>
      <c r="WEI193"/>
      <c r="WEJ193"/>
      <c r="WEK193"/>
      <c r="WEL193"/>
      <c r="WEM193"/>
      <c r="WEN193"/>
      <c r="WEO193"/>
      <c r="WEP193"/>
      <c r="WEQ193"/>
      <c r="WER193"/>
      <c r="WES193"/>
      <c r="WET193"/>
      <c r="WEU193"/>
      <c r="WEV193"/>
      <c r="WEW193"/>
      <c r="WEX193"/>
      <c r="WEY193"/>
      <c r="WEZ193"/>
      <c r="WFA193"/>
      <c r="WFB193"/>
      <c r="WFC193"/>
      <c r="WFD193"/>
      <c r="WFE193"/>
      <c r="WFF193"/>
      <c r="WFG193"/>
      <c r="WFH193"/>
      <c r="WFI193"/>
      <c r="WFJ193"/>
      <c r="WFK193"/>
      <c r="WFL193"/>
      <c r="WFM193"/>
      <c r="WFN193"/>
      <c r="WFO193"/>
      <c r="WFP193"/>
      <c r="WFQ193"/>
      <c r="WFR193"/>
      <c r="WFS193"/>
      <c r="WFT193"/>
      <c r="WFU193"/>
      <c r="WFV193"/>
      <c r="WFW193"/>
      <c r="WFX193"/>
      <c r="WFY193"/>
      <c r="WFZ193"/>
      <c r="WGA193"/>
      <c r="WGB193"/>
      <c r="WGC193"/>
      <c r="WGD193"/>
      <c r="WGE193"/>
      <c r="WGF193"/>
      <c r="WGG193"/>
      <c r="WGH193"/>
      <c r="WGI193"/>
      <c r="WGJ193"/>
      <c r="WGK193"/>
      <c r="WGL193"/>
      <c r="WGM193"/>
      <c r="WGN193"/>
      <c r="WGO193"/>
      <c r="WGP193"/>
      <c r="WGQ193"/>
      <c r="WGR193"/>
      <c r="WGS193"/>
      <c r="WGT193"/>
      <c r="WGU193"/>
      <c r="WGV193"/>
      <c r="WGW193"/>
      <c r="WGX193"/>
      <c r="WGY193"/>
      <c r="WGZ193"/>
      <c r="WHA193"/>
      <c r="WHB193"/>
      <c r="WHC193"/>
      <c r="WHD193"/>
      <c r="WHE193"/>
      <c r="WHF193"/>
      <c r="WHG193"/>
      <c r="WHH193"/>
      <c r="WHI193"/>
      <c r="WHJ193"/>
      <c r="WHK193"/>
      <c r="WHL193"/>
      <c r="WHM193"/>
      <c r="WHN193"/>
      <c r="WHO193"/>
      <c r="WHP193"/>
      <c r="WHQ193"/>
      <c r="WHR193"/>
      <c r="WHS193"/>
      <c r="WHT193"/>
      <c r="WHU193"/>
      <c r="WHV193"/>
      <c r="WHW193"/>
      <c r="WHX193"/>
      <c r="WHY193"/>
      <c r="WHZ193"/>
      <c r="WIA193"/>
      <c r="WIB193"/>
      <c r="WIC193"/>
      <c r="WID193"/>
      <c r="WIE193"/>
      <c r="WIF193"/>
      <c r="WIG193"/>
      <c r="WIH193"/>
      <c r="WII193"/>
      <c r="WIJ193"/>
      <c r="WIK193"/>
      <c r="WIL193"/>
      <c r="WIM193"/>
      <c r="WIN193"/>
      <c r="WIO193"/>
      <c r="WIP193"/>
      <c r="WIQ193"/>
      <c r="WIR193"/>
      <c r="WIS193"/>
      <c r="WIT193"/>
      <c r="WIU193"/>
      <c r="WIV193"/>
      <c r="WIW193"/>
      <c r="WIX193"/>
      <c r="WIY193"/>
      <c r="WIZ193"/>
      <c r="WJA193"/>
      <c r="WJB193"/>
      <c r="WJC193"/>
      <c r="WJD193"/>
      <c r="WJE193"/>
      <c r="WJF193"/>
      <c r="WJG193"/>
      <c r="WJH193"/>
      <c r="WJI193"/>
      <c r="WJJ193"/>
      <c r="WJK193"/>
      <c r="WJL193"/>
      <c r="WJM193"/>
      <c r="WJN193"/>
      <c r="WJO193"/>
      <c r="WJP193"/>
      <c r="WJQ193"/>
      <c r="WJR193"/>
      <c r="WJS193"/>
      <c r="WJT193"/>
      <c r="WJU193"/>
      <c r="WJV193"/>
      <c r="WJW193"/>
      <c r="WJX193"/>
      <c r="WJY193"/>
      <c r="WJZ193"/>
      <c r="WKA193"/>
      <c r="WKB193"/>
      <c r="WKC193"/>
      <c r="WKD193"/>
      <c r="WKE193"/>
      <c r="WKF193"/>
      <c r="WKG193"/>
      <c r="WKH193"/>
      <c r="WKI193"/>
      <c r="WKJ193"/>
      <c r="WKK193"/>
      <c r="WKL193"/>
      <c r="WKM193"/>
      <c r="WKN193"/>
      <c r="WKO193"/>
      <c r="WKP193"/>
      <c r="WKQ193"/>
      <c r="WKR193"/>
      <c r="WKS193"/>
      <c r="WKT193"/>
      <c r="WKU193"/>
      <c r="WKV193"/>
      <c r="WKW193"/>
      <c r="WKX193"/>
      <c r="WKY193"/>
      <c r="WKZ193"/>
      <c r="WLA193"/>
      <c r="WLB193"/>
      <c r="WLC193"/>
      <c r="WLD193"/>
      <c r="WLE193"/>
      <c r="WLF193"/>
      <c r="WLG193"/>
      <c r="WLH193"/>
      <c r="WLI193"/>
      <c r="WLJ193"/>
      <c r="WLK193"/>
      <c r="WLL193"/>
      <c r="WLM193"/>
      <c r="WLN193"/>
      <c r="WLO193"/>
      <c r="WLP193"/>
      <c r="WLQ193"/>
      <c r="WLR193"/>
      <c r="WLS193"/>
      <c r="WLT193"/>
      <c r="WLU193"/>
      <c r="WLV193"/>
      <c r="WLW193"/>
      <c r="WLX193"/>
      <c r="WLY193"/>
      <c r="WLZ193"/>
      <c r="WMA193"/>
      <c r="WMB193"/>
      <c r="WMC193"/>
      <c r="WMD193"/>
      <c r="WME193"/>
      <c r="WMF193"/>
      <c r="WMG193"/>
      <c r="WMH193"/>
      <c r="WMI193"/>
      <c r="WMJ193"/>
      <c r="WMK193"/>
      <c r="WML193"/>
      <c r="WMM193"/>
      <c r="WMN193"/>
      <c r="WMO193"/>
      <c r="WMP193"/>
      <c r="WMQ193"/>
      <c r="WMR193"/>
      <c r="WMS193"/>
      <c r="WMT193"/>
      <c r="WMU193"/>
      <c r="WMV193"/>
      <c r="WMW193"/>
      <c r="WMX193"/>
      <c r="WMY193"/>
      <c r="WMZ193"/>
      <c r="WNA193"/>
      <c r="WNB193"/>
      <c r="WNC193"/>
      <c r="WND193"/>
      <c r="WNE193"/>
      <c r="WNF193"/>
      <c r="WNG193"/>
      <c r="WNH193"/>
      <c r="WNI193"/>
      <c r="WNJ193"/>
      <c r="WNK193"/>
      <c r="WNL193"/>
      <c r="WNM193"/>
      <c r="WNN193"/>
      <c r="WNO193"/>
      <c r="WNP193"/>
      <c r="WNQ193"/>
      <c r="WNR193"/>
      <c r="WNS193"/>
      <c r="WNT193"/>
      <c r="WNU193"/>
      <c r="WNV193"/>
      <c r="WNW193"/>
      <c r="WNX193"/>
      <c r="WNY193"/>
      <c r="WNZ193"/>
      <c r="WOA193"/>
      <c r="WOB193"/>
      <c r="WOC193"/>
      <c r="WOD193"/>
      <c r="WOE193"/>
      <c r="WOF193"/>
      <c r="WOG193"/>
      <c r="WOH193"/>
      <c r="WOI193"/>
      <c r="WOJ193"/>
      <c r="WOK193"/>
      <c r="WOL193"/>
      <c r="WOM193"/>
      <c r="WON193"/>
      <c r="WOO193"/>
      <c r="WOP193"/>
      <c r="WOQ193"/>
      <c r="WOR193"/>
      <c r="WOS193"/>
      <c r="WOT193"/>
      <c r="WOU193"/>
      <c r="WOV193"/>
      <c r="WOW193"/>
      <c r="WOX193"/>
      <c r="WOY193"/>
      <c r="WOZ193"/>
      <c r="WPA193"/>
      <c r="WPB193"/>
      <c r="WPC193"/>
      <c r="WPD193"/>
      <c r="WPE193"/>
      <c r="WPF193"/>
      <c r="WPG193"/>
      <c r="WPH193"/>
      <c r="WPI193"/>
      <c r="WPJ193"/>
      <c r="WPK193"/>
      <c r="WPL193"/>
      <c r="WPM193"/>
      <c r="WPN193"/>
      <c r="WPO193"/>
      <c r="WPP193"/>
      <c r="WPQ193"/>
      <c r="WPR193"/>
      <c r="WPS193"/>
      <c r="WPT193"/>
      <c r="WPU193"/>
      <c r="WPV193"/>
      <c r="WPW193"/>
      <c r="WPX193"/>
      <c r="WPY193"/>
      <c r="WPZ193"/>
      <c r="WQA193"/>
      <c r="WQB193"/>
      <c r="WQC193"/>
      <c r="WQD193"/>
      <c r="WQE193"/>
      <c r="WQF193"/>
      <c r="WQG193"/>
      <c r="WQH193"/>
      <c r="WQI193"/>
      <c r="WQJ193"/>
      <c r="WQK193"/>
      <c r="WQL193"/>
      <c r="WQM193"/>
      <c r="WQN193"/>
      <c r="WQO193"/>
      <c r="WQP193"/>
      <c r="WQQ193"/>
      <c r="WQR193"/>
      <c r="WQS193"/>
      <c r="WQT193"/>
      <c r="WQU193"/>
      <c r="WQV193"/>
      <c r="WQW193"/>
      <c r="WQX193"/>
      <c r="WQY193"/>
      <c r="WQZ193"/>
      <c r="WRA193"/>
      <c r="WRB193"/>
      <c r="WRC193"/>
      <c r="WRD193"/>
      <c r="WRE193"/>
      <c r="WRF193"/>
      <c r="WRG193"/>
      <c r="WRH193"/>
      <c r="WRI193"/>
      <c r="WRJ193"/>
      <c r="WRK193"/>
      <c r="WRL193"/>
      <c r="WRM193"/>
      <c r="WRN193"/>
      <c r="WRO193"/>
      <c r="WRP193"/>
      <c r="WRQ193"/>
      <c r="WRR193"/>
      <c r="WRS193"/>
      <c r="WRT193"/>
      <c r="WRU193"/>
      <c r="WRV193"/>
      <c r="WRW193"/>
      <c r="WRX193"/>
      <c r="WRY193"/>
      <c r="WRZ193"/>
      <c r="WSA193"/>
      <c r="WSB193"/>
      <c r="WSC193"/>
      <c r="WSD193"/>
      <c r="WSE193"/>
      <c r="WSF193"/>
      <c r="WSG193"/>
      <c r="WSH193"/>
      <c r="WSI193"/>
      <c r="WSJ193"/>
      <c r="WSK193"/>
      <c r="WSL193"/>
      <c r="WSM193"/>
      <c r="WSN193"/>
      <c r="WSO193"/>
      <c r="WSP193"/>
      <c r="WSQ193"/>
      <c r="WSR193"/>
      <c r="WSS193"/>
      <c r="WST193"/>
      <c r="WSU193"/>
      <c r="WSV193"/>
      <c r="WSW193"/>
      <c r="WSX193"/>
      <c r="WSY193"/>
      <c r="WSZ193"/>
      <c r="WTA193"/>
      <c r="WTB193"/>
      <c r="WTC193"/>
      <c r="WTD193"/>
      <c r="WTE193"/>
      <c r="WTF193"/>
      <c r="WTG193"/>
      <c r="WTH193"/>
      <c r="WTI193"/>
      <c r="WTJ193"/>
      <c r="WTK193"/>
      <c r="WTL193"/>
      <c r="WTM193"/>
      <c r="WTN193"/>
      <c r="WTO193"/>
      <c r="WTP193"/>
      <c r="WTQ193"/>
      <c r="WTR193"/>
      <c r="WTS193"/>
      <c r="WTT193"/>
      <c r="WTU193"/>
      <c r="WTV193"/>
      <c r="WTW193"/>
      <c r="WTX193"/>
      <c r="WTY193"/>
      <c r="WTZ193"/>
      <c r="WUA193"/>
      <c r="WUB193"/>
      <c r="WUC193"/>
      <c r="WUD193"/>
      <c r="WUE193"/>
      <c r="WUF193"/>
      <c r="WUG193"/>
      <c r="WUH193"/>
      <c r="WUI193"/>
      <c r="WUJ193"/>
      <c r="WUK193"/>
      <c r="WUL193"/>
      <c r="WUM193"/>
      <c r="WUN193"/>
      <c r="WUO193"/>
      <c r="WUP193"/>
      <c r="WUQ193"/>
      <c r="WUR193"/>
      <c r="WUS193"/>
      <c r="WUT193"/>
      <c r="WUU193"/>
      <c r="WUV193"/>
      <c r="WUW193"/>
      <c r="WUX193"/>
      <c r="WUY193"/>
      <c r="WUZ193"/>
      <c r="WVA193"/>
      <c r="WVB193"/>
      <c r="WVC193"/>
      <c r="WVD193"/>
      <c r="WVE193"/>
      <c r="WVF193"/>
      <c r="WVG193"/>
      <c r="WVH193"/>
      <c r="WVI193"/>
      <c r="WVJ193"/>
      <c r="WVK193"/>
      <c r="WVL193"/>
      <c r="WVM193"/>
      <c r="WVN193"/>
      <c r="WVO193"/>
      <c r="WVP193"/>
      <c r="WVQ193"/>
      <c r="WVR193"/>
      <c r="WVS193"/>
      <c r="WVT193"/>
      <c r="WVU193"/>
      <c r="WVV193"/>
      <c r="WVW193"/>
      <c r="WVX193"/>
      <c r="WVY193"/>
      <c r="WVZ193"/>
      <c r="WWA193"/>
      <c r="WWB193"/>
      <c r="WWC193"/>
      <c r="WWD193"/>
      <c r="WWE193"/>
      <c r="WWF193"/>
      <c r="WWG193"/>
      <c r="WWH193"/>
      <c r="WWI193"/>
      <c r="WWJ193"/>
      <c r="WWK193"/>
      <c r="WWL193"/>
      <c r="WWM193"/>
      <c r="WWN193"/>
      <c r="WWO193"/>
      <c r="WWP193"/>
      <c r="WWQ193"/>
      <c r="WWR193"/>
      <c r="WWS193"/>
      <c r="WWT193"/>
      <c r="WWU193"/>
      <c r="WWV193"/>
      <c r="WWW193"/>
      <c r="WWX193"/>
      <c r="WWY193"/>
      <c r="WWZ193"/>
      <c r="WXA193"/>
      <c r="WXB193"/>
      <c r="WXC193"/>
      <c r="WXD193"/>
      <c r="WXE193"/>
      <c r="WXF193"/>
      <c r="WXG193"/>
      <c r="WXH193"/>
      <c r="WXI193"/>
      <c r="WXJ193"/>
      <c r="WXK193"/>
      <c r="WXL193"/>
      <c r="WXM193"/>
      <c r="WXN193"/>
      <c r="WXO193"/>
      <c r="WXP193"/>
      <c r="WXQ193"/>
      <c r="WXR193"/>
      <c r="WXS193"/>
      <c r="WXT193"/>
      <c r="WXU193"/>
      <c r="WXV193"/>
      <c r="WXW193"/>
      <c r="WXX193"/>
      <c r="WXY193"/>
      <c r="WXZ193"/>
      <c r="WYA193"/>
      <c r="WYB193"/>
      <c r="WYC193"/>
      <c r="WYD193"/>
      <c r="WYE193"/>
      <c r="WYF193"/>
      <c r="WYG193"/>
      <c r="WYH193"/>
      <c r="WYI193"/>
      <c r="WYJ193"/>
      <c r="WYK193"/>
      <c r="WYL193"/>
      <c r="WYM193"/>
      <c r="WYN193"/>
      <c r="WYO193"/>
      <c r="WYP193"/>
      <c r="WYQ193"/>
      <c r="WYR193"/>
      <c r="WYS193"/>
      <c r="WYT193"/>
      <c r="WYU193"/>
      <c r="WYV193"/>
      <c r="WYW193"/>
      <c r="WYX193"/>
      <c r="WYY193"/>
      <c r="WYZ193"/>
      <c r="WZA193"/>
      <c r="WZB193"/>
      <c r="WZC193"/>
      <c r="WZD193"/>
      <c r="WZE193"/>
      <c r="WZF193"/>
      <c r="WZG193"/>
      <c r="WZH193"/>
      <c r="WZI193"/>
      <c r="WZJ193"/>
      <c r="WZK193"/>
      <c r="WZL193"/>
      <c r="WZM193"/>
      <c r="WZN193"/>
      <c r="WZO193"/>
      <c r="WZP193"/>
      <c r="WZQ193"/>
      <c r="WZR193"/>
      <c r="WZS193"/>
      <c r="WZT193"/>
      <c r="WZU193"/>
      <c r="WZV193"/>
      <c r="WZW193"/>
      <c r="WZX193"/>
      <c r="WZY193"/>
      <c r="WZZ193"/>
      <c r="XAA193"/>
      <c r="XAB193"/>
      <c r="XAC193"/>
      <c r="XAD193"/>
      <c r="XAE193"/>
      <c r="XAF193"/>
      <c r="XAG193"/>
      <c r="XAH193"/>
      <c r="XAI193"/>
      <c r="XAJ193"/>
      <c r="XAK193"/>
      <c r="XAL193"/>
      <c r="XAM193"/>
      <c r="XAN193"/>
      <c r="XAO193"/>
      <c r="XAP193"/>
      <c r="XAQ193"/>
      <c r="XAR193"/>
      <c r="XAS193"/>
      <c r="XAT193"/>
      <c r="XAU193"/>
      <c r="XAV193"/>
      <c r="XAW193"/>
      <c r="XAX193"/>
      <c r="XAY193"/>
      <c r="XAZ193"/>
      <c r="XBA193"/>
      <c r="XBB193"/>
      <c r="XBC193"/>
      <c r="XBD193"/>
      <c r="XBE193"/>
      <c r="XBF193"/>
      <c r="XBG193"/>
      <c r="XBH193"/>
      <c r="XBI193"/>
      <c r="XBJ193"/>
      <c r="XBK193"/>
      <c r="XBL193"/>
      <c r="XBM193"/>
      <c r="XBN193"/>
      <c r="XBO193"/>
      <c r="XBP193"/>
      <c r="XBQ193"/>
      <c r="XBR193"/>
      <c r="XBS193"/>
      <c r="XBT193"/>
      <c r="XBU193"/>
      <c r="XBV193"/>
      <c r="XBW193"/>
      <c r="XBX193"/>
      <c r="XBY193"/>
      <c r="XBZ193"/>
      <c r="XCA193"/>
      <c r="XCB193"/>
      <c r="XCC193"/>
      <c r="XCD193"/>
      <c r="XCE193"/>
      <c r="XCF193"/>
      <c r="XCG193"/>
      <c r="XCH193"/>
      <c r="XCI193"/>
      <c r="XCJ193"/>
      <c r="XCK193"/>
      <c r="XCL193"/>
      <c r="XCM193"/>
      <c r="XCN193"/>
      <c r="XCO193"/>
      <c r="XCP193"/>
      <c r="XCQ193"/>
      <c r="XCR193"/>
      <c r="XCS193"/>
      <c r="XCT193"/>
      <c r="XCU193"/>
      <c r="XCV193"/>
      <c r="XCW193"/>
      <c r="XCX193"/>
      <c r="XCY193"/>
      <c r="XCZ193"/>
      <c r="XDA193"/>
      <c r="XDB193"/>
      <c r="XDC193"/>
      <c r="XDD193"/>
      <c r="XDE193"/>
      <c r="XDF193"/>
      <c r="XDG193"/>
      <c r="XDH193"/>
      <c r="XDI193"/>
      <c r="XDJ193"/>
      <c r="XDK193"/>
      <c r="XDL193"/>
      <c r="XDM193"/>
      <c r="XDN193"/>
      <c r="XDO193"/>
      <c r="XDP193"/>
      <c r="XDQ193"/>
      <c r="XDR193"/>
      <c r="XDS193"/>
      <c r="XDT193"/>
      <c r="XDU193"/>
      <c r="XDV193"/>
      <c r="XDW193"/>
      <c r="XDX193"/>
      <c r="XDY193"/>
      <c r="XDZ193"/>
      <c r="XEA193"/>
      <c r="XEB193"/>
      <c r="XEC193"/>
      <c r="XED193"/>
      <c r="XEE193"/>
      <c r="XEF193"/>
      <c r="XEG193"/>
      <c r="XEH193"/>
      <c r="XEI193"/>
      <c r="XEJ193"/>
      <c r="XEK193"/>
      <c r="XEL193"/>
      <c r="XEM193"/>
      <c r="XEN193"/>
      <c r="XEO193"/>
      <c r="XEP193"/>
      <c r="XEQ193"/>
      <c r="XER193"/>
      <c r="XES193"/>
      <c r="XET193"/>
      <c r="XEU193"/>
      <c r="XEV193"/>
      <c r="XEW193"/>
      <c r="XEX193"/>
      <c r="XEY193"/>
      <c r="XEZ193"/>
      <c r="XFA193"/>
      <c r="XFB193"/>
      <c r="XFC193"/>
      <c r="XFD193"/>
    </row>
    <row r="194" s="29" customFormat="1" spans="1:1638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 s="30"/>
      <c r="AN194" s="73"/>
      <c r="AO194" s="31"/>
      <c r="AP194"/>
      <c r="AQ194"/>
      <c r="AR194" s="32"/>
      <c r="AS194" s="30"/>
      <c r="AT194" s="30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  <c r="QXM194"/>
      <c r="QXN194"/>
      <c r="QXO194"/>
      <c r="QXP194"/>
      <c r="QXQ194"/>
      <c r="QXR194"/>
      <c r="QXS194"/>
      <c r="QXT194"/>
      <c r="QXU194"/>
      <c r="QXV194"/>
      <c r="QXW194"/>
      <c r="QXX194"/>
      <c r="QXY194"/>
      <c r="QXZ194"/>
      <c r="QYA194"/>
      <c r="QYB194"/>
      <c r="QYC194"/>
      <c r="QYD194"/>
      <c r="QYE194"/>
      <c r="QYF194"/>
      <c r="QYG194"/>
      <c r="QYH194"/>
      <c r="QYI194"/>
      <c r="QYJ194"/>
      <c r="QYK194"/>
      <c r="QYL194"/>
      <c r="QYM194"/>
      <c r="QYN194"/>
      <c r="QYO194"/>
      <c r="QYP194"/>
      <c r="QYQ194"/>
      <c r="QYR194"/>
      <c r="QYS194"/>
      <c r="QYT194"/>
      <c r="QYU194"/>
      <c r="QYV194"/>
      <c r="QYW194"/>
      <c r="QYX194"/>
      <c r="QYY194"/>
      <c r="QYZ194"/>
      <c r="QZA194"/>
      <c r="QZB194"/>
      <c r="QZC194"/>
      <c r="QZD194"/>
      <c r="QZE194"/>
      <c r="QZF194"/>
      <c r="QZG194"/>
      <c r="QZH194"/>
      <c r="QZI194"/>
      <c r="QZJ194"/>
      <c r="QZK194"/>
      <c r="QZL194"/>
      <c r="QZM194"/>
      <c r="QZN194"/>
      <c r="QZO194"/>
      <c r="QZP194"/>
      <c r="QZQ194"/>
      <c r="QZR194"/>
      <c r="QZS194"/>
      <c r="QZT194"/>
      <c r="QZU194"/>
      <c r="QZV194"/>
      <c r="QZW194"/>
      <c r="QZX194"/>
      <c r="QZY194"/>
      <c r="QZZ194"/>
      <c r="RAA194"/>
      <c r="RAB194"/>
      <c r="RAC194"/>
      <c r="RAD194"/>
      <c r="RAE194"/>
      <c r="RAF194"/>
      <c r="RAG194"/>
      <c r="RAH194"/>
      <c r="RAI194"/>
      <c r="RAJ194"/>
      <c r="RAK194"/>
      <c r="RAL194"/>
      <c r="RAM194"/>
      <c r="RAN194"/>
      <c r="RAO194"/>
      <c r="RAP194"/>
      <c r="RAQ194"/>
      <c r="RAR194"/>
      <c r="RAS194"/>
      <c r="RAT194"/>
      <c r="RAU194"/>
      <c r="RAV194"/>
      <c r="RAW194"/>
      <c r="RAX194"/>
      <c r="RAY194"/>
      <c r="RAZ194"/>
      <c r="RBA194"/>
      <c r="RBB194"/>
      <c r="RBC194"/>
      <c r="RBD194"/>
      <c r="RBE194"/>
      <c r="RBF194"/>
      <c r="RBG194"/>
      <c r="RBH194"/>
      <c r="RBI194"/>
      <c r="RBJ194"/>
      <c r="RBK194"/>
      <c r="RBL194"/>
      <c r="RBM194"/>
      <c r="RBN194"/>
      <c r="RBO194"/>
      <c r="RBP194"/>
      <c r="RBQ194"/>
      <c r="RBR194"/>
      <c r="RBS194"/>
      <c r="RBT194"/>
      <c r="RBU194"/>
      <c r="RBV194"/>
      <c r="RBW194"/>
      <c r="RBX194"/>
      <c r="RBY194"/>
      <c r="RBZ194"/>
      <c r="RCA194"/>
      <c r="RCB194"/>
      <c r="RCC194"/>
      <c r="RCD194"/>
      <c r="RCE194"/>
      <c r="RCF194"/>
      <c r="RCG194"/>
      <c r="RCH194"/>
      <c r="RCI194"/>
      <c r="RCJ194"/>
      <c r="RCK194"/>
      <c r="RCL194"/>
      <c r="RCM194"/>
      <c r="RCN194"/>
      <c r="RCO194"/>
      <c r="RCP194"/>
      <c r="RCQ194"/>
      <c r="RCR194"/>
      <c r="RCS194"/>
      <c r="RCT194"/>
      <c r="RCU194"/>
      <c r="RCV194"/>
      <c r="RCW194"/>
      <c r="RCX194"/>
      <c r="RCY194"/>
      <c r="RCZ194"/>
      <c r="RDA194"/>
      <c r="RDB194"/>
      <c r="RDC194"/>
      <c r="RDD194"/>
      <c r="RDE194"/>
      <c r="RDF194"/>
      <c r="RDG194"/>
      <c r="RDH194"/>
      <c r="RDI194"/>
      <c r="RDJ194"/>
      <c r="RDK194"/>
      <c r="RDL194"/>
      <c r="RDM194"/>
      <c r="RDN194"/>
      <c r="RDO194"/>
      <c r="RDP194"/>
      <c r="RDQ194"/>
      <c r="RDR194"/>
      <c r="RDS194"/>
      <c r="RDT194"/>
      <c r="RDU194"/>
      <c r="RDV194"/>
      <c r="RDW194"/>
      <c r="RDX194"/>
      <c r="RDY194"/>
      <c r="RDZ194"/>
      <c r="REA194"/>
      <c r="REB194"/>
      <c r="REC194"/>
      <c r="RED194"/>
      <c r="REE194"/>
      <c r="REF194"/>
      <c r="REG194"/>
      <c r="REH194"/>
      <c r="REI194"/>
      <c r="REJ194"/>
      <c r="REK194"/>
      <c r="REL194"/>
      <c r="REM194"/>
      <c r="REN194"/>
      <c r="REO194"/>
      <c r="REP194"/>
      <c r="REQ194"/>
      <c r="RER194"/>
      <c r="RES194"/>
      <c r="RET194"/>
      <c r="REU194"/>
      <c r="REV194"/>
      <c r="REW194"/>
      <c r="REX194"/>
      <c r="REY194"/>
      <c r="REZ194"/>
      <c r="RFA194"/>
      <c r="RFB194"/>
      <c r="RFC194"/>
      <c r="RFD194"/>
      <c r="RFE194"/>
      <c r="RFF194"/>
      <c r="RFG194"/>
      <c r="RFH194"/>
      <c r="RFI194"/>
      <c r="RFJ194"/>
      <c r="RFK194"/>
      <c r="RFL194"/>
      <c r="RFM194"/>
      <c r="RFN194"/>
      <c r="RFO194"/>
      <c r="RFP194"/>
      <c r="RFQ194"/>
      <c r="RFR194"/>
      <c r="RFS194"/>
      <c r="RFT194"/>
      <c r="RFU194"/>
      <c r="RFV194"/>
      <c r="RFW194"/>
      <c r="RFX194"/>
      <c r="RFY194"/>
      <c r="RFZ194"/>
      <c r="RGA194"/>
      <c r="RGB194"/>
      <c r="RGC194"/>
      <c r="RGD194"/>
      <c r="RGE194"/>
      <c r="RGF194"/>
      <c r="RGG194"/>
      <c r="RGH194"/>
      <c r="RGI194"/>
      <c r="RGJ194"/>
      <c r="RGK194"/>
      <c r="RGL194"/>
      <c r="RGM194"/>
      <c r="RGN194"/>
      <c r="RGO194"/>
      <c r="RGP194"/>
      <c r="RGQ194"/>
      <c r="RGR194"/>
      <c r="RGS194"/>
      <c r="RGT194"/>
      <c r="RGU194"/>
      <c r="RGV194"/>
      <c r="RGW194"/>
      <c r="RGX194"/>
      <c r="RGY194"/>
      <c r="RGZ194"/>
      <c r="RHA194"/>
      <c r="RHB194"/>
      <c r="RHC194"/>
      <c r="RHD194"/>
      <c r="RHE194"/>
      <c r="RHF194"/>
      <c r="RHG194"/>
      <c r="RHH194"/>
      <c r="RHI194"/>
      <c r="RHJ194"/>
      <c r="RHK194"/>
      <c r="RHL194"/>
      <c r="RHM194"/>
      <c r="RHN194"/>
      <c r="RHO194"/>
      <c r="RHP194"/>
      <c r="RHQ194"/>
      <c r="RHR194"/>
      <c r="RHS194"/>
      <c r="RHT194"/>
      <c r="RHU194"/>
      <c r="RHV194"/>
      <c r="RHW194"/>
      <c r="RHX194"/>
      <c r="RHY194"/>
      <c r="RHZ194"/>
      <c r="RIA194"/>
      <c r="RIB194"/>
      <c r="RIC194"/>
      <c r="RID194"/>
      <c r="RIE194"/>
      <c r="RIF194"/>
      <c r="RIG194"/>
      <c r="RIH194"/>
      <c r="RII194"/>
      <c r="RIJ194"/>
      <c r="RIK194"/>
      <c r="RIL194"/>
      <c r="RIM194"/>
      <c r="RIN194"/>
      <c r="RIO194"/>
      <c r="RIP194"/>
      <c r="RIQ194"/>
      <c r="RIR194"/>
      <c r="RIS194"/>
      <c r="RIT194"/>
      <c r="RIU194"/>
      <c r="RIV194"/>
      <c r="RIW194"/>
      <c r="RIX194"/>
      <c r="RIY194"/>
      <c r="RIZ194"/>
      <c r="RJA194"/>
      <c r="RJB194"/>
      <c r="RJC194"/>
      <c r="RJD194"/>
      <c r="RJE194"/>
      <c r="RJF194"/>
      <c r="RJG194"/>
      <c r="RJH194"/>
      <c r="RJI194"/>
      <c r="RJJ194"/>
      <c r="RJK194"/>
      <c r="RJL194"/>
      <c r="RJM194"/>
      <c r="RJN194"/>
      <c r="RJO194"/>
      <c r="RJP194"/>
      <c r="RJQ194"/>
      <c r="RJR194"/>
      <c r="RJS194"/>
      <c r="RJT194"/>
      <c r="RJU194"/>
      <c r="RJV194"/>
      <c r="RJW194"/>
      <c r="RJX194"/>
      <c r="RJY194"/>
      <c r="RJZ194"/>
      <c r="RKA194"/>
      <c r="RKB194"/>
      <c r="RKC194"/>
      <c r="RKD194"/>
      <c r="RKE194"/>
      <c r="RKF194"/>
      <c r="RKG194"/>
      <c r="RKH194"/>
      <c r="RKI194"/>
      <c r="RKJ194"/>
      <c r="RKK194"/>
      <c r="RKL194"/>
      <c r="RKM194"/>
      <c r="RKN194"/>
      <c r="RKO194"/>
      <c r="RKP194"/>
      <c r="RKQ194"/>
      <c r="RKR194"/>
      <c r="RKS194"/>
      <c r="RKT194"/>
      <c r="RKU194"/>
      <c r="RKV194"/>
      <c r="RKW194"/>
      <c r="RKX194"/>
      <c r="RKY194"/>
      <c r="RKZ194"/>
      <c r="RLA194"/>
      <c r="RLB194"/>
      <c r="RLC194"/>
      <c r="RLD194"/>
      <c r="RLE194"/>
      <c r="RLF194"/>
      <c r="RLG194"/>
      <c r="RLH194"/>
      <c r="RLI194"/>
      <c r="RLJ194"/>
      <c r="RLK194"/>
      <c r="RLL194"/>
      <c r="RLM194"/>
      <c r="RLN194"/>
      <c r="RLO194"/>
      <c r="RLP194"/>
      <c r="RLQ194"/>
      <c r="RLR194"/>
      <c r="RLS194"/>
      <c r="RLT194"/>
      <c r="RLU194"/>
      <c r="RLV194"/>
      <c r="RLW194"/>
      <c r="RLX194"/>
      <c r="RLY194"/>
      <c r="RLZ194"/>
      <c r="RMA194"/>
      <c r="RMB194"/>
      <c r="RMC194"/>
      <c r="RMD194"/>
      <c r="RME194"/>
      <c r="RMF194"/>
      <c r="RMG194"/>
      <c r="RMH194"/>
      <c r="RMI194"/>
      <c r="RMJ194"/>
      <c r="RMK194"/>
      <c r="RML194"/>
      <c r="RMM194"/>
      <c r="RMN194"/>
      <c r="RMO194"/>
      <c r="RMP194"/>
      <c r="RMQ194"/>
      <c r="RMR194"/>
      <c r="RMS194"/>
      <c r="RMT194"/>
      <c r="RMU194"/>
      <c r="RMV194"/>
      <c r="RMW194"/>
      <c r="RMX194"/>
      <c r="RMY194"/>
      <c r="RMZ194"/>
      <c r="RNA194"/>
      <c r="RNB194"/>
      <c r="RNC194"/>
      <c r="RND194"/>
      <c r="RNE194"/>
      <c r="RNF194"/>
      <c r="RNG194"/>
      <c r="RNH194"/>
      <c r="RNI194"/>
      <c r="RNJ194"/>
      <c r="RNK194"/>
      <c r="RNL194"/>
      <c r="RNM194"/>
      <c r="RNN194"/>
      <c r="RNO194"/>
      <c r="RNP194"/>
      <c r="RNQ194"/>
      <c r="RNR194"/>
      <c r="RNS194"/>
      <c r="RNT194"/>
      <c r="RNU194"/>
      <c r="RNV194"/>
      <c r="RNW194"/>
      <c r="RNX194"/>
      <c r="RNY194"/>
      <c r="RNZ194"/>
      <c r="ROA194"/>
      <c r="ROB194"/>
      <c r="ROC194"/>
      <c r="ROD194"/>
      <c r="ROE194"/>
      <c r="ROF194"/>
      <c r="ROG194"/>
      <c r="ROH194"/>
      <c r="ROI194"/>
      <c r="ROJ194"/>
      <c r="ROK194"/>
      <c r="ROL194"/>
      <c r="ROM194"/>
      <c r="RON194"/>
      <c r="ROO194"/>
      <c r="ROP194"/>
      <c r="ROQ194"/>
      <c r="ROR194"/>
      <c r="ROS194"/>
      <c r="ROT194"/>
      <c r="ROU194"/>
      <c r="ROV194"/>
      <c r="ROW194"/>
      <c r="ROX194"/>
      <c r="ROY194"/>
      <c r="ROZ194"/>
      <c r="RPA194"/>
      <c r="RPB194"/>
      <c r="RPC194"/>
      <c r="RPD194"/>
      <c r="RPE194"/>
      <c r="RPF194"/>
      <c r="RPG194"/>
      <c r="RPH194"/>
      <c r="RPI194"/>
      <c r="RPJ194"/>
      <c r="RPK194"/>
      <c r="RPL194"/>
      <c r="RPM194"/>
      <c r="RPN194"/>
      <c r="RPO194"/>
      <c r="RPP194"/>
      <c r="RPQ194"/>
      <c r="RPR194"/>
      <c r="RPS194"/>
      <c r="RPT194"/>
      <c r="RPU194"/>
      <c r="RPV194"/>
      <c r="RPW194"/>
      <c r="RPX194"/>
      <c r="RPY194"/>
      <c r="RPZ194"/>
      <c r="RQA194"/>
      <c r="RQB194"/>
      <c r="RQC194"/>
      <c r="RQD194"/>
      <c r="RQE194"/>
      <c r="RQF194"/>
      <c r="RQG194"/>
      <c r="RQH194"/>
      <c r="RQI194"/>
      <c r="RQJ194"/>
      <c r="RQK194"/>
      <c r="RQL194"/>
      <c r="RQM194"/>
      <c r="RQN194"/>
      <c r="RQO194"/>
      <c r="RQP194"/>
      <c r="RQQ194"/>
      <c r="RQR194"/>
      <c r="RQS194"/>
      <c r="RQT194"/>
      <c r="RQU194"/>
      <c r="RQV194"/>
      <c r="RQW194"/>
      <c r="RQX194"/>
      <c r="RQY194"/>
      <c r="RQZ194"/>
      <c r="RRA194"/>
      <c r="RRB194"/>
      <c r="RRC194"/>
      <c r="RRD194"/>
      <c r="RRE194"/>
      <c r="RRF194"/>
      <c r="RRG194"/>
      <c r="RRH194"/>
      <c r="RRI194"/>
      <c r="RRJ194"/>
      <c r="RRK194"/>
      <c r="RRL194"/>
      <c r="RRM194"/>
      <c r="RRN194"/>
      <c r="RRO194"/>
      <c r="RRP194"/>
      <c r="RRQ194"/>
      <c r="RRR194"/>
      <c r="RRS194"/>
      <c r="RRT194"/>
      <c r="RRU194"/>
      <c r="RRV194"/>
      <c r="RRW194"/>
      <c r="RRX194"/>
      <c r="RRY194"/>
      <c r="RRZ194"/>
      <c r="RSA194"/>
      <c r="RSB194"/>
      <c r="RSC194"/>
      <c r="RSD194"/>
      <c r="RSE194"/>
      <c r="RSF194"/>
      <c r="RSG194"/>
      <c r="RSH194"/>
      <c r="RSI194"/>
      <c r="RSJ194"/>
      <c r="RSK194"/>
      <c r="RSL194"/>
      <c r="RSM194"/>
      <c r="RSN194"/>
      <c r="RSO194"/>
      <c r="RSP194"/>
      <c r="RSQ194"/>
      <c r="RSR194"/>
      <c r="RSS194"/>
      <c r="RST194"/>
      <c r="RSU194"/>
      <c r="RSV194"/>
      <c r="RSW194"/>
      <c r="RSX194"/>
      <c r="RSY194"/>
      <c r="RSZ194"/>
      <c r="RTA194"/>
      <c r="RTB194"/>
      <c r="RTC194"/>
      <c r="RTD194"/>
      <c r="RTE194"/>
      <c r="RTF194"/>
      <c r="RTG194"/>
      <c r="RTH194"/>
      <c r="RTI194"/>
      <c r="RTJ194"/>
      <c r="RTK194"/>
      <c r="RTL194"/>
      <c r="RTM194"/>
      <c r="RTN194"/>
      <c r="RTO194"/>
      <c r="RTP194"/>
      <c r="RTQ194"/>
      <c r="RTR194"/>
      <c r="RTS194"/>
      <c r="RTT194"/>
      <c r="RTU194"/>
      <c r="RTV194"/>
      <c r="RTW194"/>
      <c r="RTX194"/>
      <c r="RTY194"/>
      <c r="RTZ194"/>
      <c r="RUA194"/>
      <c r="RUB194"/>
      <c r="RUC194"/>
      <c r="RUD194"/>
      <c r="RUE194"/>
      <c r="RUF194"/>
      <c r="RUG194"/>
      <c r="RUH194"/>
      <c r="RUI194"/>
      <c r="RUJ194"/>
      <c r="RUK194"/>
      <c r="RUL194"/>
      <c r="RUM194"/>
      <c r="RUN194"/>
      <c r="RUO194"/>
      <c r="RUP194"/>
      <c r="RUQ194"/>
      <c r="RUR194"/>
      <c r="RUS194"/>
      <c r="RUT194"/>
      <c r="RUU194"/>
      <c r="RUV194"/>
      <c r="RUW194"/>
      <c r="RUX194"/>
      <c r="RUY194"/>
      <c r="RUZ194"/>
      <c r="RVA194"/>
      <c r="RVB194"/>
      <c r="RVC194"/>
      <c r="RVD194"/>
      <c r="RVE194"/>
      <c r="RVF194"/>
      <c r="RVG194"/>
      <c r="RVH194"/>
      <c r="RVI194"/>
      <c r="RVJ194"/>
      <c r="RVK194"/>
      <c r="RVL194"/>
      <c r="RVM194"/>
      <c r="RVN194"/>
      <c r="RVO194"/>
      <c r="RVP194"/>
      <c r="RVQ194"/>
      <c r="RVR194"/>
      <c r="RVS194"/>
      <c r="RVT194"/>
      <c r="RVU194"/>
      <c r="RVV194"/>
      <c r="RVW194"/>
      <c r="RVX194"/>
      <c r="RVY194"/>
      <c r="RVZ194"/>
      <c r="RWA194"/>
      <c r="RWB194"/>
      <c r="RWC194"/>
      <c r="RWD194"/>
      <c r="RWE194"/>
      <c r="RWF194"/>
      <c r="RWG194"/>
      <c r="RWH194"/>
      <c r="RWI194"/>
      <c r="RWJ194"/>
      <c r="RWK194"/>
      <c r="RWL194"/>
      <c r="RWM194"/>
      <c r="RWN194"/>
      <c r="RWO194"/>
      <c r="RWP194"/>
      <c r="RWQ194"/>
      <c r="RWR194"/>
      <c r="RWS194"/>
      <c r="RWT194"/>
      <c r="RWU194"/>
      <c r="RWV194"/>
      <c r="RWW194"/>
      <c r="RWX194"/>
      <c r="RWY194"/>
      <c r="RWZ194"/>
      <c r="RXA194"/>
      <c r="RXB194"/>
      <c r="RXC194"/>
      <c r="RXD194"/>
      <c r="RXE194"/>
      <c r="RXF194"/>
      <c r="RXG194"/>
      <c r="RXH194"/>
      <c r="RXI194"/>
      <c r="RXJ194"/>
      <c r="RXK194"/>
      <c r="RXL194"/>
      <c r="RXM194"/>
      <c r="RXN194"/>
      <c r="RXO194"/>
      <c r="RXP194"/>
      <c r="RXQ194"/>
      <c r="RXR194"/>
      <c r="RXS194"/>
      <c r="RXT194"/>
      <c r="RXU194"/>
      <c r="RXV194"/>
      <c r="RXW194"/>
      <c r="RXX194"/>
      <c r="RXY194"/>
      <c r="RXZ194"/>
      <c r="RYA194"/>
      <c r="RYB194"/>
      <c r="RYC194"/>
      <c r="RYD194"/>
      <c r="RYE194"/>
      <c r="RYF194"/>
      <c r="RYG194"/>
      <c r="RYH194"/>
      <c r="RYI194"/>
      <c r="RYJ194"/>
      <c r="RYK194"/>
      <c r="RYL194"/>
      <c r="RYM194"/>
      <c r="RYN194"/>
      <c r="RYO194"/>
      <c r="RYP194"/>
      <c r="RYQ194"/>
      <c r="RYR194"/>
      <c r="RYS194"/>
      <c r="RYT194"/>
      <c r="RYU194"/>
      <c r="RYV194"/>
      <c r="RYW194"/>
      <c r="RYX194"/>
      <c r="RYY194"/>
      <c r="RYZ194"/>
      <c r="RZA194"/>
      <c r="RZB194"/>
      <c r="RZC194"/>
      <c r="RZD194"/>
      <c r="RZE194"/>
      <c r="RZF194"/>
      <c r="RZG194"/>
      <c r="RZH194"/>
      <c r="RZI194"/>
      <c r="RZJ194"/>
      <c r="RZK194"/>
      <c r="RZL194"/>
      <c r="RZM194"/>
      <c r="RZN194"/>
      <c r="RZO194"/>
      <c r="RZP194"/>
      <c r="RZQ194"/>
      <c r="RZR194"/>
      <c r="RZS194"/>
      <c r="RZT194"/>
      <c r="RZU194"/>
      <c r="RZV194"/>
      <c r="RZW194"/>
      <c r="RZX194"/>
      <c r="RZY194"/>
      <c r="RZZ194"/>
      <c r="SAA194"/>
      <c r="SAB194"/>
      <c r="SAC194"/>
      <c r="SAD194"/>
      <c r="SAE194"/>
      <c r="SAF194"/>
      <c r="SAG194"/>
      <c r="SAH194"/>
      <c r="SAI194"/>
      <c r="SAJ194"/>
      <c r="SAK194"/>
      <c r="SAL194"/>
      <c r="SAM194"/>
      <c r="SAN194"/>
      <c r="SAO194"/>
      <c r="SAP194"/>
      <c r="SAQ194"/>
      <c r="SAR194"/>
      <c r="SAS194"/>
      <c r="SAT194"/>
      <c r="SAU194"/>
      <c r="SAV194"/>
      <c r="SAW194"/>
      <c r="SAX194"/>
      <c r="SAY194"/>
      <c r="SAZ194"/>
      <c r="SBA194"/>
      <c r="SBB194"/>
      <c r="SBC194"/>
      <c r="SBD194"/>
      <c r="SBE194"/>
      <c r="SBF194"/>
      <c r="SBG194"/>
      <c r="SBH194"/>
      <c r="SBI194"/>
      <c r="SBJ194"/>
      <c r="SBK194"/>
      <c r="SBL194"/>
      <c r="SBM194"/>
      <c r="SBN194"/>
      <c r="SBO194"/>
      <c r="SBP194"/>
      <c r="SBQ194"/>
      <c r="SBR194"/>
      <c r="SBS194"/>
      <c r="SBT194"/>
      <c r="SBU194"/>
      <c r="SBV194"/>
      <c r="SBW194"/>
      <c r="SBX194"/>
      <c r="SBY194"/>
      <c r="SBZ194"/>
      <c r="SCA194"/>
      <c r="SCB194"/>
      <c r="SCC194"/>
      <c r="SCD194"/>
      <c r="SCE194"/>
      <c r="SCF194"/>
      <c r="SCG194"/>
      <c r="SCH194"/>
      <c r="SCI194"/>
      <c r="SCJ194"/>
      <c r="SCK194"/>
      <c r="SCL194"/>
      <c r="SCM194"/>
      <c r="SCN194"/>
      <c r="SCO194"/>
      <c r="SCP194"/>
      <c r="SCQ194"/>
      <c r="SCR194"/>
      <c r="SCS194"/>
      <c r="SCT194"/>
      <c r="SCU194"/>
      <c r="SCV194"/>
      <c r="SCW194"/>
      <c r="SCX194"/>
      <c r="SCY194"/>
      <c r="SCZ194"/>
      <c r="SDA194"/>
      <c r="SDB194"/>
      <c r="SDC194"/>
      <c r="SDD194"/>
      <c r="SDE194"/>
      <c r="SDF194"/>
      <c r="SDG194"/>
      <c r="SDH194"/>
      <c r="SDI194"/>
      <c r="SDJ194"/>
      <c r="SDK194"/>
      <c r="SDL194"/>
      <c r="SDM194"/>
      <c r="SDN194"/>
      <c r="SDO194"/>
      <c r="SDP194"/>
      <c r="SDQ194"/>
      <c r="SDR194"/>
      <c r="SDS194"/>
      <c r="SDT194"/>
      <c r="SDU194"/>
      <c r="SDV194"/>
      <c r="SDW194"/>
      <c r="SDX194"/>
      <c r="SDY194"/>
      <c r="SDZ194"/>
      <c r="SEA194"/>
      <c r="SEB194"/>
      <c r="SEC194"/>
      <c r="SED194"/>
      <c r="SEE194"/>
      <c r="SEF194"/>
      <c r="SEG194"/>
      <c r="SEH194"/>
      <c r="SEI194"/>
      <c r="SEJ194"/>
      <c r="SEK194"/>
      <c r="SEL194"/>
      <c r="SEM194"/>
      <c r="SEN194"/>
      <c r="SEO194"/>
      <c r="SEP194"/>
      <c r="SEQ194"/>
      <c r="SER194"/>
      <c r="SES194"/>
      <c r="SET194"/>
      <c r="SEU194"/>
      <c r="SEV194"/>
      <c r="SEW194"/>
      <c r="SEX194"/>
      <c r="SEY194"/>
      <c r="SEZ194"/>
      <c r="SFA194"/>
      <c r="SFB194"/>
      <c r="SFC194"/>
      <c r="SFD194"/>
      <c r="SFE194"/>
      <c r="SFF194"/>
      <c r="SFG194"/>
      <c r="SFH194"/>
      <c r="SFI194"/>
      <c r="SFJ194"/>
      <c r="SFK194"/>
      <c r="SFL194"/>
      <c r="SFM194"/>
      <c r="SFN194"/>
      <c r="SFO194"/>
      <c r="SFP194"/>
      <c r="SFQ194"/>
      <c r="SFR194"/>
      <c r="SFS194"/>
      <c r="SFT194"/>
      <c r="SFU194"/>
      <c r="SFV194"/>
      <c r="SFW194"/>
      <c r="SFX194"/>
      <c r="SFY194"/>
      <c r="SFZ194"/>
      <c r="SGA194"/>
      <c r="SGB194"/>
      <c r="SGC194"/>
      <c r="SGD194"/>
      <c r="SGE194"/>
      <c r="SGF194"/>
      <c r="SGG194"/>
      <c r="SGH194"/>
      <c r="SGI194"/>
      <c r="SGJ194"/>
      <c r="SGK194"/>
      <c r="SGL194"/>
      <c r="SGM194"/>
      <c r="SGN194"/>
      <c r="SGO194"/>
      <c r="SGP194"/>
      <c r="SGQ194"/>
      <c r="SGR194"/>
      <c r="SGS194"/>
      <c r="SGT194"/>
      <c r="SGU194"/>
      <c r="SGV194"/>
      <c r="SGW194"/>
      <c r="SGX194"/>
      <c r="SGY194"/>
      <c r="SGZ194"/>
      <c r="SHA194"/>
      <c r="SHB194"/>
      <c r="SHC194"/>
      <c r="SHD194"/>
      <c r="SHE194"/>
      <c r="SHF194"/>
      <c r="SHG194"/>
      <c r="SHH194"/>
      <c r="SHI194"/>
      <c r="SHJ194"/>
      <c r="SHK194"/>
      <c r="SHL194"/>
      <c r="SHM194"/>
      <c r="SHN194"/>
      <c r="SHO194"/>
      <c r="SHP194"/>
      <c r="SHQ194"/>
      <c r="SHR194"/>
      <c r="SHS194"/>
      <c r="SHT194"/>
      <c r="SHU194"/>
      <c r="SHV194"/>
      <c r="SHW194"/>
      <c r="SHX194"/>
      <c r="SHY194"/>
      <c r="SHZ194"/>
      <c r="SIA194"/>
      <c r="SIB194"/>
      <c r="SIC194"/>
      <c r="SID194"/>
      <c r="SIE194"/>
      <c r="SIF194"/>
      <c r="SIG194"/>
      <c r="SIH194"/>
      <c r="SII194"/>
      <c r="SIJ194"/>
      <c r="SIK194"/>
      <c r="SIL194"/>
      <c r="SIM194"/>
      <c r="SIN194"/>
      <c r="SIO194"/>
      <c r="SIP194"/>
      <c r="SIQ194"/>
      <c r="SIR194"/>
      <c r="SIS194"/>
      <c r="SIT194"/>
      <c r="SIU194"/>
      <c r="SIV194"/>
      <c r="SIW194"/>
      <c r="SIX194"/>
      <c r="SIY194"/>
      <c r="SIZ194"/>
      <c r="SJA194"/>
      <c r="SJB194"/>
      <c r="SJC194"/>
      <c r="SJD194"/>
      <c r="SJE194"/>
      <c r="SJF194"/>
      <c r="SJG194"/>
      <c r="SJH194"/>
      <c r="SJI194"/>
      <c r="SJJ194"/>
      <c r="SJK194"/>
      <c r="SJL194"/>
      <c r="SJM194"/>
      <c r="SJN194"/>
      <c r="SJO194"/>
      <c r="SJP194"/>
      <c r="SJQ194"/>
      <c r="SJR194"/>
      <c r="SJS194"/>
      <c r="SJT194"/>
      <c r="SJU194"/>
      <c r="SJV194"/>
      <c r="SJW194"/>
      <c r="SJX194"/>
      <c r="SJY194"/>
      <c r="SJZ194"/>
      <c r="SKA194"/>
      <c r="SKB194"/>
      <c r="SKC194"/>
      <c r="SKD194"/>
      <c r="SKE194"/>
      <c r="SKF194"/>
      <c r="SKG194"/>
      <c r="SKH194"/>
      <c r="SKI194"/>
      <c r="SKJ194"/>
      <c r="SKK194"/>
      <c r="SKL194"/>
      <c r="SKM194"/>
      <c r="SKN194"/>
      <c r="SKO194"/>
      <c r="SKP194"/>
      <c r="SKQ194"/>
      <c r="SKR194"/>
      <c r="SKS194"/>
      <c r="SKT194"/>
      <c r="SKU194"/>
      <c r="SKV194"/>
      <c r="SKW194"/>
      <c r="SKX194"/>
      <c r="SKY194"/>
      <c r="SKZ194"/>
      <c r="SLA194"/>
      <c r="SLB194"/>
      <c r="SLC194"/>
      <c r="SLD194"/>
      <c r="SLE194"/>
      <c r="SLF194"/>
      <c r="SLG194"/>
      <c r="SLH194"/>
      <c r="SLI194"/>
      <c r="SLJ194"/>
      <c r="SLK194"/>
      <c r="SLL194"/>
      <c r="SLM194"/>
      <c r="SLN194"/>
      <c r="SLO194"/>
      <c r="SLP194"/>
      <c r="SLQ194"/>
      <c r="SLR194"/>
      <c r="SLS194"/>
      <c r="SLT194"/>
      <c r="SLU194"/>
      <c r="SLV194"/>
      <c r="SLW194"/>
      <c r="SLX194"/>
      <c r="SLY194"/>
      <c r="SLZ194"/>
      <c r="SMA194"/>
      <c r="SMB194"/>
      <c r="SMC194"/>
      <c r="SMD194"/>
      <c r="SME194"/>
      <c r="SMF194"/>
      <c r="SMG194"/>
      <c r="SMH194"/>
      <c r="SMI194"/>
      <c r="SMJ194"/>
      <c r="SMK194"/>
      <c r="SML194"/>
      <c r="SMM194"/>
      <c r="SMN194"/>
      <c r="SMO194"/>
      <c r="SMP194"/>
      <c r="SMQ194"/>
      <c r="SMR194"/>
      <c r="SMS194"/>
      <c r="SMT194"/>
      <c r="SMU194"/>
      <c r="SMV194"/>
      <c r="SMW194"/>
      <c r="SMX194"/>
      <c r="SMY194"/>
      <c r="SMZ194"/>
      <c r="SNA194"/>
      <c r="SNB194"/>
      <c r="SNC194"/>
      <c r="SND194"/>
      <c r="SNE194"/>
      <c r="SNF194"/>
      <c r="SNG194"/>
      <c r="SNH194"/>
      <c r="SNI194"/>
      <c r="SNJ194"/>
      <c r="SNK194"/>
      <c r="SNL194"/>
      <c r="SNM194"/>
      <c r="SNN194"/>
      <c r="SNO194"/>
      <c r="SNP194"/>
      <c r="SNQ194"/>
      <c r="SNR194"/>
      <c r="SNS194"/>
      <c r="SNT194"/>
      <c r="SNU194"/>
      <c r="SNV194"/>
      <c r="SNW194"/>
      <c r="SNX194"/>
      <c r="SNY194"/>
      <c r="SNZ194"/>
      <c r="SOA194"/>
      <c r="SOB194"/>
      <c r="SOC194"/>
      <c r="SOD194"/>
      <c r="SOE194"/>
      <c r="SOF194"/>
      <c r="SOG194"/>
      <c r="SOH194"/>
      <c r="SOI194"/>
      <c r="SOJ194"/>
      <c r="SOK194"/>
      <c r="SOL194"/>
      <c r="SOM194"/>
      <c r="SON194"/>
      <c r="SOO194"/>
      <c r="SOP194"/>
      <c r="SOQ194"/>
      <c r="SOR194"/>
      <c r="SOS194"/>
      <c r="SOT194"/>
      <c r="SOU194"/>
      <c r="SOV194"/>
      <c r="SOW194"/>
      <c r="SOX194"/>
      <c r="SOY194"/>
      <c r="SOZ194"/>
      <c r="SPA194"/>
      <c r="SPB194"/>
      <c r="SPC194"/>
      <c r="SPD194"/>
      <c r="SPE194"/>
      <c r="SPF194"/>
      <c r="SPG194"/>
      <c r="SPH194"/>
      <c r="SPI194"/>
      <c r="SPJ194"/>
      <c r="SPK194"/>
      <c r="SPL194"/>
      <c r="SPM194"/>
      <c r="SPN194"/>
      <c r="SPO194"/>
      <c r="SPP194"/>
      <c r="SPQ194"/>
      <c r="SPR194"/>
      <c r="SPS194"/>
      <c r="SPT194"/>
      <c r="SPU194"/>
      <c r="SPV194"/>
      <c r="SPW194"/>
      <c r="SPX194"/>
      <c r="SPY194"/>
      <c r="SPZ194"/>
      <c r="SQA194"/>
      <c r="SQB194"/>
      <c r="SQC194"/>
      <c r="SQD194"/>
      <c r="SQE194"/>
      <c r="SQF194"/>
      <c r="SQG194"/>
      <c r="SQH194"/>
      <c r="SQI194"/>
      <c r="SQJ194"/>
      <c r="SQK194"/>
      <c r="SQL194"/>
      <c r="SQM194"/>
      <c r="SQN194"/>
      <c r="SQO194"/>
      <c r="SQP194"/>
      <c r="SQQ194"/>
      <c r="SQR194"/>
      <c r="SQS194"/>
      <c r="SQT194"/>
      <c r="SQU194"/>
      <c r="SQV194"/>
      <c r="SQW194"/>
      <c r="SQX194"/>
      <c r="SQY194"/>
      <c r="SQZ194"/>
      <c r="SRA194"/>
      <c r="SRB194"/>
      <c r="SRC194"/>
      <c r="SRD194"/>
      <c r="SRE194"/>
      <c r="SRF194"/>
      <c r="SRG194"/>
      <c r="SRH194"/>
      <c r="SRI194"/>
      <c r="SRJ194"/>
      <c r="SRK194"/>
      <c r="SRL194"/>
      <c r="SRM194"/>
      <c r="SRN194"/>
      <c r="SRO194"/>
      <c r="SRP194"/>
      <c r="SRQ194"/>
      <c r="SRR194"/>
      <c r="SRS194"/>
      <c r="SRT194"/>
      <c r="SRU194"/>
      <c r="SRV194"/>
      <c r="SRW194"/>
      <c r="SRX194"/>
      <c r="SRY194"/>
      <c r="SRZ194"/>
      <c r="SSA194"/>
      <c r="SSB194"/>
      <c r="SSC194"/>
      <c r="SSD194"/>
      <c r="SSE194"/>
      <c r="SSF194"/>
      <c r="SSG194"/>
      <c r="SSH194"/>
      <c r="SSI194"/>
      <c r="SSJ194"/>
      <c r="SSK194"/>
      <c r="SSL194"/>
      <c r="SSM194"/>
      <c r="SSN194"/>
      <c r="SSO194"/>
      <c r="SSP194"/>
      <c r="SSQ194"/>
      <c r="SSR194"/>
      <c r="SSS194"/>
      <c r="SST194"/>
      <c r="SSU194"/>
      <c r="SSV194"/>
      <c r="SSW194"/>
      <c r="SSX194"/>
      <c r="SSY194"/>
      <c r="SSZ194"/>
      <c r="STA194"/>
      <c r="STB194"/>
      <c r="STC194"/>
      <c r="STD194"/>
      <c r="STE194"/>
      <c r="STF194"/>
      <c r="STG194"/>
      <c r="STH194"/>
      <c r="STI194"/>
      <c r="STJ194"/>
      <c r="STK194"/>
      <c r="STL194"/>
      <c r="STM194"/>
      <c r="STN194"/>
      <c r="STO194"/>
      <c r="STP194"/>
      <c r="STQ194"/>
      <c r="STR194"/>
      <c r="STS194"/>
      <c r="STT194"/>
      <c r="STU194"/>
      <c r="STV194"/>
      <c r="STW194"/>
      <c r="STX194"/>
      <c r="STY194"/>
      <c r="STZ194"/>
      <c r="SUA194"/>
      <c r="SUB194"/>
      <c r="SUC194"/>
      <c r="SUD194"/>
      <c r="SUE194"/>
      <c r="SUF194"/>
      <c r="SUG194"/>
      <c r="SUH194"/>
      <c r="SUI194"/>
      <c r="SUJ194"/>
      <c r="SUK194"/>
      <c r="SUL194"/>
      <c r="SUM194"/>
      <c r="SUN194"/>
      <c r="SUO194"/>
      <c r="SUP194"/>
      <c r="SUQ194"/>
      <c r="SUR194"/>
      <c r="SUS194"/>
      <c r="SUT194"/>
      <c r="SUU194"/>
      <c r="SUV194"/>
      <c r="SUW194"/>
      <c r="SUX194"/>
      <c r="SUY194"/>
      <c r="SUZ194"/>
      <c r="SVA194"/>
      <c r="SVB194"/>
      <c r="SVC194"/>
      <c r="SVD194"/>
      <c r="SVE194"/>
      <c r="SVF194"/>
      <c r="SVG194"/>
      <c r="SVH194"/>
      <c r="SVI194"/>
      <c r="SVJ194"/>
      <c r="SVK194"/>
      <c r="SVL194"/>
      <c r="SVM194"/>
      <c r="SVN194"/>
      <c r="SVO194"/>
      <c r="SVP194"/>
      <c r="SVQ194"/>
      <c r="SVR194"/>
      <c r="SVS194"/>
      <c r="SVT194"/>
      <c r="SVU194"/>
      <c r="SVV194"/>
      <c r="SVW194"/>
      <c r="SVX194"/>
      <c r="SVY194"/>
      <c r="SVZ194"/>
      <c r="SWA194"/>
      <c r="SWB194"/>
      <c r="SWC194"/>
      <c r="SWD194"/>
      <c r="SWE194"/>
      <c r="SWF194"/>
      <c r="SWG194"/>
      <c r="SWH194"/>
      <c r="SWI194"/>
      <c r="SWJ194"/>
      <c r="SWK194"/>
      <c r="SWL194"/>
      <c r="SWM194"/>
      <c r="SWN194"/>
      <c r="SWO194"/>
      <c r="SWP194"/>
      <c r="SWQ194"/>
      <c r="SWR194"/>
      <c r="SWS194"/>
      <c r="SWT194"/>
      <c r="SWU194"/>
      <c r="SWV194"/>
      <c r="SWW194"/>
      <c r="SWX194"/>
      <c r="SWY194"/>
      <c r="SWZ194"/>
      <c r="SXA194"/>
      <c r="SXB194"/>
      <c r="SXC194"/>
      <c r="SXD194"/>
      <c r="SXE194"/>
      <c r="SXF194"/>
      <c r="SXG194"/>
      <c r="SXH194"/>
      <c r="SXI194"/>
      <c r="SXJ194"/>
      <c r="SXK194"/>
      <c r="SXL194"/>
      <c r="SXM194"/>
      <c r="SXN194"/>
      <c r="SXO194"/>
      <c r="SXP194"/>
      <c r="SXQ194"/>
      <c r="SXR194"/>
      <c r="SXS194"/>
      <c r="SXT194"/>
      <c r="SXU194"/>
      <c r="SXV194"/>
      <c r="SXW194"/>
      <c r="SXX194"/>
      <c r="SXY194"/>
      <c r="SXZ194"/>
      <c r="SYA194"/>
      <c r="SYB194"/>
      <c r="SYC194"/>
      <c r="SYD194"/>
      <c r="SYE194"/>
      <c r="SYF194"/>
      <c r="SYG194"/>
      <c r="SYH194"/>
      <c r="SYI194"/>
      <c r="SYJ194"/>
      <c r="SYK194"/>
      <c r="SYL194"/>
      <c r="SYM194"/>
      <c r="SYN194"/>
      <c r="SYO194"/>
      <c r="SYP194"/>
      <c r="SYQ194"/>
      <c r="SYR194"/>
      <c r="SYS194"/>
      <c r="SYT194"/>
      <c r="SYU194"/>
      <c r="SYV194"/>
      <c r="SYW194"/>
      <c r="SYX194"/>
      <c r="SYY194"/>
      <c r="SYZ194"/>
      <c r="SZA194"/>
      <c r="SZB194"/>
      <c r="SZC194"/>
      <c r="SZD194"/>
      <c r="SZE194"/>
      <c r="SZF194"/>
      <c r="SZG194"/>
      <c r="SZH194"/>
      <c r="SZI194"/>
      <c r="SZJ194"/>
      <c r="SZK194"/>
      <c r="SZL194"/>
      <c r="SZM194"/>
      <c r="SZN194"/>
      <c r="SZO194"/>
      <c r="SZP194"/>
      <c r="SZQ194"/>
      <c r="SZR194"/>
      <c r="SZS194"/>
      <c r="SZT194"/>
      <c r="SZU194"/>
      <c r="SZV194"/>
      <c r="SZW194"/>
      <c r="SZX194"/>
      <c r="SZY194"/>
      <c r="SZZ194"/>
      <c r="TAA194"/>
      <c r="TAB194"/>
      <c r="TAC194"/>
      <c r="TAD194"/>
      <c r="TAE194"/>
      <c r="TAF194"/>
      <c r="TAG194"/>
      <c r="TAH194"/>
      <c r="TAI194"/>
      <c r="TAJ194"/>
      <c r="TAK194"/>
      <c r="TAL194"/>
      <c r="TAM194"/>
      <c r="TAN194"/>
      <c r="TAO194"/>
      <c r="TAP194"/>
      <c r="TAQ194"/>
      <c r="TAR194"/>
      <c r="TAS194"/>
      <c r="TAT194"/>
      <c r="TAU194"/>
      <c r="TAV194"/>
      <c r="TAW194"/>
      <c r="TAX194"/>
      <c r="TAY194"/>
      <c r="TAZ194"/>
      <c r="TBA194"/>
      <c r="TBB194"/>
      <c r="TBC194"/>
      <c r="TBD194"/>
      <c r="TBE194"/>
      <c r="TBF194"/>
      <c r="TBG194"/>
      <c r="TBH194"/>
      <c r="TBI194"/>
      <c r="TBJ194"/>
      <c r="TBK194"/>
      <c r="TBL194"/>
      <c r="TBM194"/>
      <c r="TBN194"/>
      <c r="TBO194"/>
      <c r="TBP194"/>
      <c r="TBQ194"/>
      <c r="TBR194"/>
      <c r="TBS194"/>
      <c r="TBT194"/>
      <c r="TBU194"/>
      <c r="TBV194"/>
      <c r="TBW194"/>
      <c r="TBX194"/>
      <c r="TBY194"/>
      <c r="TBZ194"/>
      <c r="TCA194"/>
      <c r="TCB194"/>
      <c r="TCC194"/>
      <c r="TCD194"/>
      <c r="TCE194"/>
      <c r="TCF194"/>
      <c r="TCG194"/>
      <c r="TCH194"/>
      <c r="TCI194"/>
      <c r="TCJ194"/>
      <c r="TCK194"/>
      <c r="TCL194"/>
      <c r="TCM194"/>
      <c r="TCN194"/>
      <c r="TCO194"/>
      <c r="TCP194"/>
      <c r="TCQ194"/>
      <c r="TCR194"/>
      <c r="TCS194"/>
      <c r="TCT194"/>
      <c r="TCU194"/>
      <c r="TCV194"/>
      <c r="TCW194"/>
      <c r="TCX194"/>
      <c r="TCY194"/>
      <c r="TCZ194"/>
      <c r="TDA194"/>
      <c r="TDB194"/>
      <c r="TDC194"/>
      <c r="TDD194"/>
      <c r="TDE194"/>
      <c r="TDF194"/>
      <c r="TDG194"/>
      <c r="TDH194"/>
      <c r="TDI194"/>
      <c r="TDJ194"/>
      <c r="TDK194"/>
      <c r="TDL194"/>
      <c r="TDM194"/>
      <c r="TDN194"/>
      <c r="TDO194"/>
      <c r="TDP194"/>
      <c r="TDQ194"/>
      <c r="TDR194"/>
      <c r="TDS194"/>
      <c r="TDT194"/>
      <c r="TDU194"/>
      <c r="TDV194"/>
      <c r="TDW194"/>
      <c r="TDX194"/>
      <c r="TDY194"/>
      <c r="TDZ194"/>
      <c r="TEA194"/>
      <c r="TEB194"/>
      <c r="TEC194"/>
      <c r="TED194"/>
      <c r="TEE194"/>
      <c r="TEF194"/>
      <c r="TEG194"/>
      <c r="TEH194"/>
      <c r="TEI194"/>
      <c r="TEJ194"/>
      <c r="TEK194"/>
      <c r="TEL194"/>
      <c r="TEM194"/>
      <c r="TEN194"/>
      <c r="TEO194"/>
      <c r="TEP194"/>
      <c r="TEQ194"/>
      <c r="TER194"/>
      <c r="TES194"/>
      <c r="TET194"/>
      <c r="TEU194"/>
      <c r="TEV194"/>
      <c r="TEW194"/>
      <c r="TEX194"/>
      <c r="TEY194"/>
      <c r="TEZ194"/>
      <c r="TFA194"/>
      <c r="TFB194"/>
      <c r="TFC194"/>
      <c r="TFD194"/>
      <c r="TFE194"/>
      <c r="TFF194"/>
      <c r="TFG194"/>
      <c r="TFH194"/>
      <c r="TFI194"/>
      <c r="TFJ194"/>
      <c r="TFK194"/>
      <c r="TFL194"/>
      <c r="TFM194"/>
      <c r="TFN194"/>
      <c r="TFO194"/>
      <c r="TFP194"/>
      <c r="TFQ194"/>
      <c r="TFR194"/>
      <c r="TFS194"/>
      <c r="TFT194"/>
      <c r="TFU194"/>
      <c r="TFV194"/>
      <c r="TFW194"/>
      <c r="TFX194"/>
      <c r="TFY194"/>
      <c r="TFZ194"/>
      <c r="TGA194"/>
      <c r="TGB194"/>
      <c r="TGC194"/>
      <c r="TGD194"/>
      <c r="TGE194"/>
      <c r="TGF194"/>
      <c r="TGG194"/>
      <c r="TGH194"/>
      <c r="TGI194"/>
      <c r="TGJ194"/>
      <c r="TGK194"/>
      <c r="TGL194"/>
      <c r="TGM194"/>
      <c r="TGN194"/>
      <c r="TGO194"/>
      <c r="TGP194"/>
      <c r="TGQ194"/>
      <c r="TGR194"/>
      <c r="TGS194"/>
      <c r="TGT194"/>
      <c r="TGU194"/>
      <c r="TGV194"/>
      <c r="TGW194"/>
      <c r="TGX194"/>
      <c r="TGY194"/>
      <c r="TGZ194"/>
      <c r="THA194"/>
      <c r="THB194"/>
      <c r="THC194"/>
      <c r="THD194"/>
      <c r="THE194"/>
      <c r="THF194"/>
      <c r="THG194"/>
      <c r="THH194"/>
      <c r="THI194"/>
      <c r="THJ194"/>
      <c r="THK194"/>
      <c r="THL194"/>
      <c r="THM194"/>
      <c r="THN194"/>
      <c r="THO194"/>
      <c r="THP194"/>
      <c r="THQ194"/>
      <c r="THR194"/>
      <c r="THS194"/>
      <c r="THT194"/>
      <c r="THU194"/>
      <c r="THV194"/>
      <c r="THW194"/>
      <c r="THX194"/>
      <c r="THY194"/>
      <c r="THZ194"/>
      <c r="TIA194"/>
      <c r="TIB194"/>
      <c r="TIC194"/>
      <c r="TID194"/>
      <c r="TIE194"/>
      <c r="TIF194"/>
      <c r="TIG194"/>
      <c r="TIH194"/>
      <c r="TII194"/>
      <c r="TIJ194"/>
      <c r="TIK194"/>
      <c r="TIL194"/>
      <c r="TIM194"/>
      <c r="TIN194"/>
      <c r="TIO194"/>
      <c r="TIP194"/>
      <c r="TIQ194"/>
      <c r="TIR194"/>
      <c r="TIS194"/>
      <c r="TIT194"/>
      <c r="TIU194"/>
      <c r="TIV194"/>
      <c r="TIW194"/>
      <c r="TIX194"/>
      <c r="TIY194"/>
      <c r="TIZ194"/>
      <c r="TJA194"/>
      <c r="TJB194"/>
      <c r="TJC194"/>
      <c r="TJD194"/>
      <c r="TJE194"/>
      <c r="TJF194"/>
      <c r="TJG194"/>
      <c r="TJH194"/>
      <c r="TJI194"/>
      <c r="TJJ194"/>
      <c r="TJK194"/>
      <c r="TJL194"/>
      <c r="TJM194"/>
      <c r="TJN194"/>
      <c r="TJO194"/>
      <c r="TJP194"/>
      <c r="TJQ194"/>
      <c r="TJR194"/>
      <c r="TJS194"/>
      <c r="TJT194"/>
      <c r="TJU194"/>
      <c r="TJV194"/>
      <c r="TJW194"/>
      <c r="TJX194"/>
      <c r="TJY194"/>
      <c r="TJZ194"/>
      <c r="TKA194"/>
      <c r="TKB194"/>
      <c r="TKC194"/>
      <c r="TKD194"/>
      <c r="TKE194"/>
      <c r="TKF194"/>
      <c r="TKG194"/>
      <c r="TKH194"/>
      <c r="TKI194"/>
      <c r="TKJ194"/>
      <c r="TKK194"/>
      <c r="TKL194"/>
      <c r="TKM194"/>
      <c r="TKN194"/>
      <c r="TKO194"/>
      <c r="TKP194"/>
      <c r="TKQ194"/>
      <c r="TKR194"/>
      <c r="TKS194"/>
      <c r="TKT194"/>
      <c r="TKU194"/>
      <c r="TKV194"/>
      <c r="TKW194"/>
      <c r="TKX194"/>
      <c r="TKY194"/>
      <c r="TKZ194"/>
      <c r="TLA194"/>
      <c r="TLB194"/>
      <c r="TLC194"/>
      <c r="TLD194"/>
      <c r="TLE194"/>
      <c r="TLF194"/>
      <c r="TLG194"/>
      <c r="TLH194"/>
      <c r="TLI194"/>
      <c r="TLJ194"/>
      <c r="TLK194"/>
      <c r="TLL194"/>
      <c r="TLM194"/>
      <c r="TLN194"/>
      <c r="TLO194"/>
      <c r="TLP194"/>
      <c r="TLQ194"/>
      <c r="TLR194"/>
      <c r="TLS194"/>
      <c r="TLT194"/>
      <c r="TLU194"/>
      <c r="TLV194"/>
      <c r="TLW194"/>
      <c r="TLX194"/>
      <c r="TLY194"/>
      <c r="TLZ194"/>
      <c r="TMA194"/>
      <c r="TMB194"/>
      <c r="TMC194"/>
      <c r="TMD194"/>
      <c r="TME194"/>
      <c r="TMF194"/>
      <c r="TMG194"/>
      <c r="TMH194"/>
      <c r="TMI194"/>
      <c r="TMJ194"/>
      <c r="TMK194"/>
      <c r="TML194"/>
      <c r="TMM194"/>
      <c r="TMN194"/>
      <c r="TMO194"/>
      <c r="TMP194"/>
      <c r="TMQ194"/>
      <c r="TMR194"/>
      <c r="TMS194"/>
      <c r="TMT194"/>
      <c r="TMU194"/>
      <c r="TMV194"/>
      <c r="TMW194"/>
      <c r="TMX194"/>
      <c r="TMY194"/>
      <c r="TMZ194"/>
      <c r="TNA194"/>
      <c r="TNB194"/>
      <c r="TNC194"/>
      <c r="TND194"/>
      <c r="TNE194"/>
      <c r="TNF194"/>
      <c r="TNG194"/>
      <c r="TNH194"/>
      <c r="TNI194"/>
      <c r="TNJ194"/>
      <c r="TNK194"/>
      <c r="TNL194"/>
      <c r="TNM194"/>
      <c r="TNN194"/>
      <c r="TNO194"/>
      <c r="TNP194"/>
      <c r="TNQ194"/>
      <c r="TNR194"/>
      <c r="TNS194"/>
      <c r="TNT194"/>
      <c r="TNU194"/>
      <c r="TNV194"/>
      <c r="TNW194"/>
      <c r="TNX194"/>
      <c r="TNY194"/>
      <c r="TNZ194"/>
      <c r="TOA194"/>
      <c r="TOB194"/>
      <c r="TOC194"/>
      <c r="TOD194"/>
      <c r="TOE194"/>
      <c r="TOF194"/>
      <c r="TOG194"/>
      <c r="TOH194"/>
      <c r="TOI194"/>
      <c r="TOJ194"/>
      <c r="TOK194"/>
      <c r="TOL194"/>
      <c r="TOM194"/>
      <c r="TON194"/>
      <c r="TOO194"/>
      <c r="TOP194"/>
      <c r="TOQ194"/>
      <c r="TOR194"/>
      <c r="TOS194"/>
      <c r="TOT194"/>
      <c r="TOU194"/>
      <c r="TOV194"/>
      <c r="TOW194"/>
      <c r="TOX194"/>
      <c r="TOY194"/>
      <c r="TOZ194"/>
      <c r="TPA194"/>
      <c r="TPB194"/>
      <c r="TPC194"/>
      <c r="TPD194"/>
      <c r="TPE194"/>
      <c r="TPF194"/>
      <c r="TPG194"/>
      <c r="TPH194"/>
      <c r="TPI194"/>
      <c r="TPJ194"/>
      <c r="TPK194"/>
      <c r="TPL194"/>
      <c r="TPM194"/>
      <c r="TPN194"/>
      <c r="TPO194"/>
      <c r="TPP194"/>
      <c r="TPQ194"/>
      <c r="TPR194"/>
      <c r="TPS194"/>
      <c r="TPT194"/>
      <c r="TPU194"/>
      <c r="TPV194"/>
      <c r="TPW194"/>
      <c r="TPX194"/>
      <c r="TPY194"/>
      <c r="TPZ194"/>
      <c r="TQA194"/>
      <c r="TQB194"/>
      <c r="TQC194"/>
      <c r="TQD194"/>
      <c r="TQE194"/>
      <c r="TQF194"/>
      <c r="TQG194"/>
      <c r="TQH194"/>
      <c r="TQI194"/>
      <c r="TQJ194"/>
      <c r="TQK194"/>
      <c r="TQL194"/>
      <c r="TQM194"/>
      <c r="TQN194"/>
      <c r="TQO194"/>
      <c r="TQP194"/>
      <c r="TQQ194"/>
      <c r="TQR194"/>
      <c r="TQS194"/>
      <c r="TQT194"/>
      <c r="TQU194"/>
      <c r="TQV194"/>
      <c r="TQW194"/>
      <c r="TQX194"/>
      <c r="TQY194"/>
      <c r="TQZ194"/>
      <c r="TRA194"/>
      <c r="TRB194"/>
      <c r="TRC194"/>
      <c r="TRD194"/>
      <c r="TRE194"/>
      <c r="TRF194"/>
      <c r="TRG194"/>
      <c r="TRH194"/>
      <c r="TRI194"/>
      <c r="TRJ194"/>
      <c r="TRK194"/>
      <c r="TRL194"/>
      <c r="TRM194"/>
      <c r="TRN194"/>
      <c r="TRO194"/>
      <c r="TRP194"/>
      <c r="TRQ194"/>
      <c r="TRR194"/>
      <c r="TRS194"/>
      <c r="TRT194"/>
      <c r="TRU194"/>
      <c r="TRV194"/>
      <c r="TRW194"/>
      <c r="TRX194"/>
      <c r="TRY194"/>
      <c r="TRZ194"/>
      <c r="TSA194"/>
      <c r="TSB194"/>
      <c r="TSC194"/>
      <c r="TSD194"/>
      <c r="TSE194"/>
      <c r="TSF194"/>
      <c r="TSG194"/>
      <c r="TSH194"/>
      <c r="TSI194"/>
      <c r="TSJ194"/>
      <c r="TSK194"/>
      <c r="TSL194"/>
      <c r="TSM194"/>
      <c r="TSN194"/>
      <c r="TSO194"/>
      <c r="TSP194"/>
      <c r="TSQ194"/>
      <c r="TSR194"/>
      <c r="TSS194"/>
      <c r="TST194"/>
      <c r="TSU194"/>
      <c r="TSV194"/>
      <c r="TSW194"/>
      <c r="TSX194"/>
      <c r="TSY194"/>
      <c r="TSZ194"/>
      <c r="TTA194"/>
      <c r="TTB194"/>
      <c r="TTC194"/>
      <c r="TTD194"/>
      <c r="TTE194"/>
      <c r="TTF194"/>
      <c r="TTG194"/>
      <c r="TTH194"/>
      <c r="TTI194"/>
      <c r="TTJ194"/>
      <c r="TTK194"/>
      <c r="TTL194"/>
      <c r="TTM194"/>
      <c r="TTN194"/>
      <c r="TTO194"/>
      <c r="TTP194"/>
      <c r="TTQ194"/>
      <c r="TTR194"/>
      <c r="TTS194"/>
      <c r="TTT194"/>
      <c r="TTU194"/>
      <c r="TTV194"/>
      <c r="TTW194"/>
      <c r="TTX194"/>
      <c r="TTY194"/>
      <c r="TTZ194"/>
      <c r="TUA194"/>
      <c r="TUB194"/>
      <c r="TUC194"/>
      <c r="TUD194"/>
      <c r="TUE194"/>
      <c r="TUF194"/>
      <c r="TUG194"/>
      <c r="TUH194"/>
      <c r="TUI194"/>
      <c r="TUJ194"/>
      <c r="TUK194"/>
      <c r="TUL194"/>
      <c r="TUM194"/>
      <c r="TUN194"/>
      <c r="TUO194"/>
      <c r="TUP194"/>
      <c r="TUQ194"/>
      <c r="TUR194"/>
      <c r="TUS194"/>
      <c r="TUT194"/>
      <c r="TUU194"/>
      <c r="TUV194"/>
      <c r="TUW194"/>
      <c r="TUX194"/>
      <c r="TUY194"/>
      <c r="TUZ194"/>
      <c r="TVA194"/>
      <c r="TVB194"/>
      <c r="TVC194"/>
      <c r="TVD194"/>
      <c r="TVE194"/>
      <c r="TVF194"/>
      <c r="TVG194"/>
      <c r="TVH194"/>
      <c r="TVI194"/>
      <c r="TVJ194"/>
      <c r="TVK194"/>
      <c r="TVL194"/>
      <c r="TVM194"/>
      <c r="TVN194"/>
      <c r="TVO194"/>
      <c r="TVP194"/>
      <c r="TVQ194"/>
      <c r="TVR194"/>
      <c r="TVS194"/>
      <c r="TVT194"/>
      <c r="TVU194"/>
      <c r="TVV194"/>
      <c r="TVW194"/>
      <c r="TVX194"/>
      <c r="TVY194"/>
      <c r="TVZ194"/>
      <c r="TWA194"/>
      <c r="TWB194"/>
      <c r="TWC194"/>
      <c r="TWD194"/>
      <c r="TWE194"/>
      <c r="TWF194"/>
      <c r="TWG194"/>
      <c r="TWH194"/>
      <c r="TWI194"/>
      <c r="TWJ194"/>
      <c r="TWK194"/>
      <c r="TWL194"/>
      <c r="TWM194"/>
      <c r="TWN194"/>
      <c r="TWO194"/>
      <c r="TWP194"/>
      <c r="TWQ194"/>
      <c r="TWR194"/>
      <c r="TWS194"/>
      <c r="TWT194"/>
      <c r="TWU194"/>
      <c r="TWV194"/>
      <c r="TWW194"/>
      <c r="TWX194"/>
      <c r="TWY194"/>
      <c r="TWZ194"/>
      <c r="TXA194"/>
      <c r="TXB194"/>
      <c r="TXC194"/>
      <c r="TXD194"/>
      <c r="TXE194"/>
      <c r="TXF194"/>
      <c r="TXG194"/>
      <c r="TXH194"/>
      <c r="TXI194"/>
      <c r="TXJ194"/>
      <c r="TXK194"/>
      <c r="TXL194"/>
      <c r="TXM194"/>
      <c r="TXN194"/>
      <c r="TXO194"/>
      <c r="TXP194"/>
      <c r="TXQ194"/>
      <c r="TXR194"/>
      <c r="TXS194"/>
      <c r="TXT194"/>
      <c r="TXU194"/>
      <c r="TXV194"/>
      <c r="TXW194"/>
      <c r="TXX194"/>
      <c r="TXY194"/>
      <c r="TXZ194"/>
      <c r="TYA194"/>
      <c r="TYB194"/>
      <c r="TYC194"/>
      <c r="TYD194"/>
      <c r="TYE194"/>
      <c r="TYF194"/>
      <c r="TYG194"/>
      <c r="TYH194"/>
      <c r="TYI194"/>
      <c r="TYJ194"/>
      <c r="TYK194"/>
      <c r="TYL194"/>
      <c r="TYM194"/>
      <c r="TYN194"/>
      <c r="TYO194"/>
      <c r="TYP194"/>
      <c r="TYQ194"/>
      <c r="TYR194"/>
      <c r="TYS194"/>
      <c r="TYT194"/>
      <c r="TYU194"/>
      <c r="TYV194"/>
      <c r="TYW194"/>
      <c r="TYX194"/>
      <c r="TYY194"/>
      <c r="TYZ194"/>
      <c r="TZA194"/>
      <c r="TZB194"/>
      <c r="TZC194"/>
      <c r="TZD194"/>
      <c r="TZE194"/>
      <c r="TZF194"/>
      <c r="TZG194"/>
      <c r="TZH194"/>
      <c r="TZI194"/>
      <c r="TZJ194"/>
      <c r="TZK194"/>
      <c r="TZL194"/>
      <c r="TZM194"/>
      <c r="TZN194"/>
      <c r="TZO194"/>
      <c r="TZP194"/>
      <c r="TZQ194"/>
      <c r="TZR194"/>
      <c r="TZS194"/>
      <c r="TZT194"/>
      <c r="TZU194"/>
      <c r="TZV194"/>
      <c r="TZW194"/>
      <c r="TZX194"/>
      <c r="TZY194"/>
      <c r="TZZ194"/>
      <c r="UAA194"/>
      <c r="UAB194"/>
      <c r="UAC194"/>
      <c r="UAD194"/>
      <c r="UAE194"/>
      <c r="UAF194"/>
      <c r="UAG194"/>
      <c r="UAH194"/>
      <c r="UAI194"/>
      <c r="UAJ194"/>
      <c r="UAK194"/>
      <c r="UAL194"/>
      <c r="UAM194"/>
      <c r="UAN194"/>
      <c r="UAO194"/>
      <c r="UAP194"/>
      <c r="UAQ194"/>
      <c r="UAR194"/>
      <c r="UAS194"/>
      <c r="UAT194"/>
      <c r="UAU194"/>
      <c r="UAV194"/>
      <c r="UAW194"/>
      <c r="UAX194"/>
      <c r="UAY194"/>
      <c r="UAZ194"/>
      <c r="UBA194"/>
      <c r="UBB194"/>
      <c r="UBC194"/>
      <c r="UBD194"/>
      <c r="UBE194"/>
      <c r="UBF194"/>
      <c r="UBG194"/>
      <c r="UBH194"/>
      <c r="UBI194"/>
      <c r="UBJ194"/>
      <c r="UBK194"/>
      <c r="UBL194"/>
      <c r="UBM194"/>
      <c r="UBN194"/>
      <c r="UBO194"/>
      <c r="UBP194"/>
      <c r="UBQ194"/>
      <c r="UBR194"/>
      <c r="UBS194"/>
      <c r="UBT194"/>
      <c r="UBU194"/>
      <c r="UBV194"/>
      <c r="UBW194"/>
      <c r="UBX194"/>
      <c r="UBY194"/>
      <c r="UBZ194"/>
      <c r="UCA194"/>
      <c r="UCB194"/>
      <c r="UCC194"/>
      <c r="UCD194"/>
      <c r="UCE194"/>
      <c r="UCF194"/>
      <c r="UCG194"/>
      <c r="UCH194"/>
      <c r="UCI194"/>
      <c r="UCJ194"/>
      <c r="UCK194"/>
      <c r="UCL194"/>
      <c r="UCM194"/>
      <c r="UCN194"/>
      <c r="UCO194"/>
      <c r="UCP194"/>
      <c r="UCQ194"/>
      <c r="UCR194"/>
      <c r="UCS194"/>
      <c r="UCT194"/>
      <c r="UCU194"/>
      <c r="UCV194"/>
      <c r="UCW194"/>
      <c r="UCX194"/>
      <c r="UCY194"/>
      <c r="UCZ194"/>
      <c r="UDA194"/>
      <c r="UDB194"/>
      <c r="UDC194"/>
      <c r="UDD194"/>
      <c r="UDE194"/>
      <c r="UDF194"/>
      <c r="UDG194"/>
      <c r="UDH194"/>
      <c r="UDI194"/>
      <c r="UDJ194"/>
      <c r="UDK194"/>
      <c r="UDL194"/>
      <c r="UDM194"/>
      <c r="UDN194"/>
      <c r="UDO194"/>
      <c r="UDP194"/>
      <c r="UDQ194"/>
      <c r="UDR194"/>
      <c r="UDS194"/>
      <c r="UDT194"/>
      <c r="UDU194"/>
      <c r="UDV194"/>
      <c r="UDW194"/>
      <c r="UDX194"/>
      <c r="UDY194"/>
      <c r="UDZ194"/>
      <c r="UEA194"/>
      <c r="UEB194"/>
      <c r="UEC194"/>
      <c r="UED194"/>
      <c r="UEE194"/>
      <c r="UEF194"/>
      <c r="UEG194"/>
      <c r="UEH194"/>
      <c r="UEI194"/>
      <c r="UEJ194"/>
      <c r="UEK194"/>
      <c r="UEL194"/>
      <c r="UEM194"/>
      <c r="UEN194"/>
      <c r="UEO194"/>
      <c r="UEP194"/>
      <c r="UEQ194"/>
      <c r="UER194"/>
      <c r="UES194"/>
      <c r="UET194"/>
      <c r="UEU194"/>
      <c r="UEV194"/>
      <c r="UEW194"/>
      <c r="UEX194"/>
      <c r="UEY194"/>
      <c r="UEZ194"/>
      <c r="UFA194"/>
      <c r="UFB194"/>
      <c r="UFC194"/>
      <c r="UFD194"/>
      <c r="UFE194"/>
      <c r="UFF194"/>
      <c r="UFG194"/>
      <c r="UFH194"/>
      <c r="UFI194"/>
      <c r="UFJ194"/>
      <c r="UFK194"/>
      <c r="UFL194"/>
      <c r="UFM194"/>
      <c r="UFN194"/>
      <c r="UFO194"/>
      <c r="UFP194"/>
      <c r="UFQ194"/>
      <c r="UFR194"/>
      <c r="UFS194"/>
      <c r="UFT194"/>
      <c r="UFU194"/>
      <c r="UFV194"/>
      <c r="UFW194"/>
      <c r="UFX194"/>
      <c r="UFY194"/>
      <c r="UFZ194"/>
      <c r="UGA194"/>
      <c r="UGB194"/>
      <c r="UGC194"/>
      <c r="UGD194"/>
      <c r="UGE194"/>
      <c r="UGF194"/>
      <c r="UGG194"/>
      <c r="UGH194"/>
      <c r="UGI194"/>
      <c r="UGJ194"/>
      <c r="UGK194"/>
      <c r="UGL194"/>
      <c r="UGM194"/>
      <c r="UGN194"/>
      <c r="UGO194"/>
      <c r="UGP194"/>
      <c r="UGQ194"/>
      <c r="UGR194"/>
      <c r="UGS194"/>
      <c r="UGT194"/>
      <c r="UGU194"/>
      <c r="UGV194"/>
      <c r="UGW194"/>
      <c r="UGX194"/>
      <c r="UGY194"/>
      <c r="UGZ194"/>
      <c r="UHA194"/>
      <c r="UHB194"/>
      <c r="UHC194"/>
      <c r="UHD194"/>
      <c r="UHE194"/>
      <c r="UHF194"/>
      <c r="UHG194"/>
      <c r="UHH194"/>
      <c r="UHI194"/>
      <c r="UHJ194"/>
      <c r="UHK194"/>
      <c r="UHL194"/>
      <c r="UHM194"/>
      <c r="UHN194"/>
      <c r="UHO194"/>
      <c r="UHP194"/>
      <c r="UHQ194"/>
      <c r="UHR194"/>
      <c r="UHS194"/>
      <c r="UHT194"/>
      <c r="UHU194"/>
      <c r="UHV194"/>
      <c r="UHW194"/>
      <c r="UHX194"/>
      <c r="UHY194"/>
      <c r="UHZ194"/>
      <c r="UIA194"/>
      <c r="UIB194"/>
      <c r="UIC194"/>
      <c r="UID194"/>
      <c r="UIE194"/>
      <c r="UIF194"/>
      <c r="UIG194"/>
      <c r="UIH194"/>
      <c r="UII194"/>
      <c r="UIJ194"/>
      <c r="UIK194"/>
      <c r="UIL194"/>
      <c r="UIM194"/>
      <c r="UIN194"/>
      <c r="UIO194"/>
      <c r="UIP194"/>
      <c r="UIQ194"/>
      <c r="UIR194"/>
      <c r="UIS194"/>
      <c r="UIT194"/>
      <c r="UIU194"/>
      <c r="UIV194"/>
      <c r="UIW194"/>
      <c r="UIX194"/>
      <c r="UIY194"/>
      <c r="UIZ194"/>
      <c r="UJA194"/>
      <c r="UJB194"/>
      <c r="UJC194"/>
      <c r="UJD194"/>
      <c r="UJE194"/>
      <c r="UJF194"/>
      <c r="UJG194"/>
      <c r="UJH194"/>
      <c r="UJI194"/>
      <c r="UJJ194"/>
      <c r="UJK194"/>
      <c r="UJL194"/>
      <c r="UJM194"/>
      <c r="UJN194"/>
      <c r="UJO194"/>
      <c r="UJP194"/>
      <c r="UJQ194"/>
      <c r="UJR194"/>
      <c r="UJS194"/>
      <c r="UJT194"/>
      <c r="UJU194"/>
      <c r="UJV194"/>
      <c r="UJW194"/>
      <c r="UJX194"/>
      <c r="UJY194"/>
      <c r="UJZ194"/>
      <c r="UKA194"/>
      <c r="UKB194"/>
      <c r="UKC194"/>
      <c r="UKD194"/>
      <c r="UKE194"/>
      <c r="UKF194"/>
      <c r="UKG194"/>
      <c r="UKH194"/>
      <c r="UKI194"/>
      <c r="UKJ194"/>
      <c r="UKK194"/>
      <c r="UKL194"/>
      <c r="UKM194"/>
      <c r="UKN194"/>
      <c r="UKO194"/>
      <c r="UKP194"/>
      <c r="UKQ194"/>
      <c r="UKR194"/>
      <c r="UKS194"/>
      <c r="UKT194"/>
      <c r="UKU194"/>
      <c r="UKV194"/>
      <c r="UKW194"/>
      <c r="UKX194"/>
      <c r="UKY194"/>
      <c r="UKZ194"/>
      <c r="ULA194"/>
      <c r="ULB194"/>
      <c r="ULC194"/>
      <c r="ULD194"/>
      <c r="ULE194"/>
      <c r="ULF194"/>
      <c r="ULG194"/>
      <c r="ULH194"/>
      <c r="ULI194"/>
      <c r="ULJ194"/>
      <c r="ULK194"/>
      <c r="ULL194"/>
      <c r="ULM194"/>
      <c r="ULN194"/>
      <c r="ULO194"/>
      <c r="ULP194"/>
      <c r="ULQ194"/>
      <c r="ULR194"/>
      <c r="ULS194"/>
      <c r="ULT194"/>
      <c r="ULU194"/>
      <c r="ULV194"/>
      <c r="ULW194"/>
      <c r="ULX194"/>
      <c r="ULY194"/>
      <c r="ULZ194"/>
      <c r="UMA194"/>
      <c r="UMB194"/>
      <c r="UMC194"/>
      <c r="UMD194"/>
      <c r="UME194"/>
      <c r="UMF194"/>
      <c r="UMG194"/>
      <c r="UMH194"/>
      <c r="UMI194"/>
      <c r="UMJ194"/>
      <c r="UMK194"/>
      <c r="UML194"/>
      <c r="UMM194"/>
      <c r="UMN194"/>
      <c r="UMO194"/>
      <c r="UMP194"/>
      <c r="UMQ194"/>
      <c r="UMR194"/>
      <c r="UMS194"/>
      <c r="UMT194"/>
      <c r="UMU194"/>
      <c r="UMV194"/>
      <c r="UMW194"/>
      <c r="UMX194"/>
      <c r="UMY194"/>
      <c r="UMZ194"/>
      <c r="UNA194"/>
      <c r="UNB194"/>
      <c r="UNC194"/>
      <c r="UND194"/>
      <c r="UNE194"/>
      <c r="UNF194"/>
      <c r="UNG194"/>
      <c r="UNH194"/>
      <c r="UNI194"/>
      <c r="UNJ194"/>
      <c r="UNK194"/>
      <c r="UNL194"/>
      <c r="UNM194"/>
      <c r="UNN194"/>
      <c r="UNO194"/>
      <c r="UNP194"/>
      <c r="UNQ194"/>
      <c r="UNR194"/>
      <c r="UNS194"/>
      <c r="UNT194"/>
      <c r="UNU194"/>
      <c r="UNV194"/>
      <c r="UNW194"/>
      <c r="UNX194"/>
      <c r="UNY194"/>
      <c r="UNZ194"/>
      <c r="UOA194"/>
      <c r="UOB194"/>
      <c r="UOC194"/>
      <c r="UOD194"/>
      <c r="UOE194"/>
      <c r="UOF194"/>
      <c r="UOG194"/>
      <c r="UOH194"/>
      <c r="UOI194"/>
      <c r="UOJ194"/>
      <c r="UOK194"/>
      <c r="UOL194"/>
      <c r="UOM194"/>
      <c r="UON194"/>
      <c r="UOO194"/>
      <c r="UOP194"/>
      <c r="UOQ194"/>
      <c r="UOR194"/>
      <c r="UOS194"/>
      <c r="UOT194"/>
      <c r="UOU194"/>
      <c r="UOV194"/>
      <c r="UOW194"/>
      <c r="UOX194"/>
      <c r="UOY194"/>
      <c r="UOZ194"/>
      <c r="UPA194"/>
      <c r="UPB194"/>
      <c r="UPC194"/>
      <c r="UPD194"/>
      <c r="UPE194"/>
      <c r="UPF194"/>
      <c r="UPG194"/>
      <c r="UPH194"/>
      <c r="UPI194"/>
      <c r="UPJ194"/>
      <c r="UPK194"/>
      <c r="UPL194"/>
      <c r="UPM194"/>
      <c r="UPN194"/>
      <c r="UPO194"/>
      <c r="UPP194"/>
      <c r="UPQ194"/>
      <c r="UPR194"/>
      <c r="UPS194"/>
      <c r="UPT194"/>
      <c r="UPU194"/>
      <c r="UPV194"/>
      <c r="UPW194"/>
      <c r="UPX194"/>
      <c r="UPY194"/>
      <c r="UPZ194"/>
      <c r="UQA194"/>
      <c r="UQB194"/>
      <c r="UQC194"/>
      <c r="UQD194"/>
      <c r="UQE194"/>
      <c r="UQF194"/>
      <c r="UQG194"/>
      <c r="UQH194"/>
      <c r="UQI194"/>
      <c r="UQJ194"/>
      <c r="UQK194"/>
      <c r="UQL194"/>
      <c r="UQM194"/>
      <c r="UQN194"/>
      <c r="UQO194"/>
      <c r="UQP194"/>
      <c r="UQQ194"/>
      <c r="UQR194"/>
      <c r="UQS194"/>
      <c r="UQT194"/>
      <c r="UQU194"/>
      <c r="UQV194"/>
      <c r="UQW194"/>
      <c r="UQX194"/>
      <c r="UQY194"/>
      <c r="UQZ194"/>
      <c r="URA194"/>
      <c r="URB194"/>
      <c r="URC194"/>
      <c r="URD194"/>
      <c r="URE194"/>
      <c r="URF194"/>
      <c r="URG194"/>
      <c r="URH194"/>
      <c r="URI194"/>
      <c r="URJ194"/>
      <c r="URK194"/>
      <c r="URL194"/>
      <c r="URM194"/>
      <c r="URN194"/>
      <c r="URO194"/>
      <c r="URP194"/>
      <c r="URQ194"/>
      <c r="URR194"/>
      <c r="URS194"/>
      <c r="URT194"/>
      <c r="URU194"/>
      <c r="URV194"/>
      <c r="URW194"/>
      <c r="URX194"/>
      <c r="URY194"/>
      <c r="URZ194"/>
      <c r="USA194"/>
      <c r="USB194"/>
      <c r="USC194"/>
      <c r="USD194"/>
      <c r="USE194"/>
      <c r="USF194"/>
      <c r="USG194"/>
      <c r="USH194"/>
      <c r="USI194"/>
      <c r="USJ194"/>
      <c r="USK194"/>
      <c r="USL194"/>
      <c r="USM194"/>
      <c r="USN194"/>
      <c r="USO194"/>
      <c r="USP194"/>
      <c r="USQ194"/>
      <c r="USR194"/>
      <c r="USS194"/>
      <c r="UST194"/>
      <c r="USU194"/>
      <c r="USV194"/>
      <c r="USW194"/>
      <c r="USX194"/>
      <c r="USY194"/>
      <c r="USZ194"/>
      <c r="UTA194"/>
      <c r="UTB194"/>
      <c r="UTC194"/>
      <c r="UTD194"/>
      <c r="UTE194"/>
      <c r="UTF194"/>
      <c r="UTG194"/>
      <c r="UTH194"/>
      <c r="UTI194"/>
      <c r="UTJ194"/>
      <c r="UTK194"/>
      <c r="UTL194"/>
      <c r="UTM194"/>
      <c r="UTN194"/>
      <c r="UTO194"/>
      <c r="UTP194"/>
      <c r="UTQ194"/>
      <c r="UTR194"/>
      <c r="UTS194"/>
      <c r="UTT194"/>
      <c r="UTU194"/>
      <c r="UTV194"/>
      <c r="UTW194"/>
      <c r="UTX194"/>
      <c r="UTY194"/>
      <c r="UTZ194"/>
      <c r="UUA194"/>
      <c r="UUB194"/>
      <c r="UUC194"/>
      <c r="UUD194"/>
      <c r="UUE194"/>
      <c r="UUF194"/>
      <c r="UUG194"/>
      <c r="UUH194"/>
      <c r="UUI194"/>
      <c r="UUJ194"/>
      <c r="UUK194"/>
      <c r="UUL194"/>
      <c r="UUM194"/>
      <c r="UUN194"/>
      <c r="UUO194"/>
      <c r="UUP194"/>
      <c r="UUQ194"/>
      <c r="UUR194"/>
      <c r="UUS194"/>
      <c r="UUT194"/>
      <c r="UUU194"/>
      <c r="UUV194"/>
      <c r="UUW194"/>
      <c r="UUX194"/>
      <c r="UUY194"/>
      <c r="UUZ194"/>
      <c r="UVA194"/>
      <c r="UVB194"/>
      <c r="UVC194"/>
      <c r="UVD194"/>
      <c r="UVE194"/>
      <c r="UVF194"/>
      <c r="UVG194"/>
      <c r="UVH194"/>
      <c r="UVI194"/>
      <c r="UVJ194"/>
      <c r="UVK194"/>
      <c r="UVL194"/>
      <c r="UVM194"/>
      <c r="UVN194"/>
      <c r="UVO194"/>
      <c r="UVP194"/>
      <c r="UVQ194"/>
      <c r="UVR194"/>
      <c r="UVS194"/>
      <c r="UVT194"/>
      <c r="UVU194"/>
      <c r="UVV194"/>
      <c r="UVW194"/>
      <c r="UVX194"/>
      <c r="UVY194"/>
      <c r="UVZ194"/>
      <c r="UWA194"/>
      <c r="UWB194"/>
      <c r="UWC194"/>
      <c r="UWD194"/>
      <c r="UWE194"/>
      <c r="UWF194"/>
      <c r="UWG194"/>
      <c r="UWH194"/>
      <c r="UWI194"/>
      <c r="UWJ194"/>
      <c r="UWK194"/>
      <c r="UWL194"/>
      <c r="UWM194"/>
      <c r="UWN194"/>
      <c r="UWO194"/>
      <c r="UWP194"/>
      <c r="UWQ194"/>
      <c r="UWR194"/>
      <c r="UWS194"/>
      <c r="UWT194"/>
      <c r="UWU194"/>
      <c r="UWV194"/>
      <c r="UWW194"/>
      <c r="UWX194"/>
      <c r="UWY194"/>
      <c r="UWZ194"/>
      <c r="UXA194"/>
      <c r="UXB194"/>
      <c r="UXC194"/>
      <c r="UXD194"/>
      <c r="UXE194"/>
      <c r="UXF194"/>
      <c r="UXG194"/>
      <c r="UXH194"/>
      <c r="UXI194"/>
      <c r="UXJ194"/>
      <c r="UXK194"/>
      <c r="UXL194"/>
      <c r="UXM194"/>
      <c r="UXN194"/>
      <c r="UXO194"/>
      <c r="UXP194"/>
      <c r="UXQ194"/>
      <c r="UXR194"/>
      <c r="UXS194"/>
      <c r="UXT194"/>
      <c r="UXU194"/>
      <c r="UXV194"/>
      <c r="UXW194"/>
      <c r="UXX194"/>
      <c r="UXY194"/>
      <c r="UXZ194"/>
      <c r="UYA194"/>
      <c r="UYB194"/>
      <c r="UYC194"/>
      <c r="UYD194"/>
      <c r="UYE194"/>
      <c r="UYF194"/>
      <c r="UYG194"/>
      <c r="UYH194"/>
      <c r="UYI194"/>
      <c r="UYJ194"/>
      <c r="UYK194"/>
      <c r="UYL194"/>
      <c r="UYM194"/>
      <c r="UYN194"/>
      <c r="UYO194"/>
      <c r="UYP194"/>
      <c r="UYQ194"/>
      <c r="UYR194"/>
      <c r="UYS194"/>
      <c r="UYT194"/>
      <c r="UYU194"/>
      <c r="UYV194"/>
      <c r="UYW194"/>
      <c r="UYX194"/>
      <c r="UYY194"/>
      <c r="UYZ194"/>
      <c r="UZA194"/>
      <c r="UZB194"/>
      <c r="UZC194"/>
      <c r="UZD194"/>
      <c r="UZE194"/>
      <c r="UZF194"/>
      <c r="UZG194"/>
      <c r="UZH194"/>
      <c r="UZI194"/>
      <c r="UZJ194"/>
      <c r="UZK194"/>
      <c r="UZL194"/>
      <c r="UZM194"/>
      <c r="UZN194"/>
      <c r="UZO194"/>
      <c r="UZP194"/>
      <c r="UZQ194"/>
      <c r="UZR194"/>
      <c r="UZS194"/>
      <c r="UZT194"/>
      <c r="UZU194"/>
      <c r="UZV194"/>
      <c r="UZW194"/>
      <c r="UZX194"/>
      <c r="UZY194"/>
      <c r="UZZ194"/>
      <c r="VAA194"/>
      <c r="VAB194"/>
      <c r="VAC194"/>
      <c r="VAD194"/>
      <c r="VAE194"/>
      <c r="VAF194"/>
      <c r="VAG194"/>
      <c r="VAH194"/>
      <c r="VAI194"/>
      <c r="VAJ194"/>
      <c r="VAK194"/>
      <c r="VAL194"/>
      <c r="VAM194"/>
      <c r="VAN194"/>
      <c r="VAO194"/>
      <c r="VAP194"/>
      <c r="VAQ194"/>
      <c r="VAR194"/>
      <c r="VAS194"/>
      <c r="VAT194"/>
      <c r="VAU194"/>
      <c r="VAV194"/>
      <c r="VAW194"/>
      <c r="VAX194"/>
      <c r="VAY194"/>
      <c r="VAZ194"/>
      <c r="VBA194"/>
      <c r="VBB194"/>
      <c r="VBC194"/>
      <c r="VBD194"/>
      <c r="VBE194"/>
      <c r="VBF194"/>
      <c r="VBG194"/>
      <c r="VBH194"/>
      <c r="VBI194"/>
      <c r="VBJ194"/>
      <c r="VBK194"/>
      <c r="VBL194"/>
      <c r="VBM194"/>
      <c r="VBN194"/>
      <c r="VBO194"/>
      <c r="VBP194"/>
      <c r="VBQ194"/>
      <c r="VBR194"/>
      <c r="VBS194"/>
      <c r="VBT194"/>
      <c r="VBU194"/>
      <c r="VBV194"/>
      <c r="VBW194"/>
      <c r="VBX194"/>
      <c r="VBY194"/>
      <c r="VBZ194"/>
      <c r="VCA194"/>
      <c r="VCB194"/>
      <c r="VCC194"/>
      <c r="VCD194"/>
      <c r="VCE194"/>
      <c r="VCF194"/>
      <c r="VCG194"/>
      <c r="VCH194"/>
      <c r="VCI194"/>
      <c r="VCJ194"/>
      <c r="VCK194"/>
      <c r="VCL194"/>
      <c r="VCM194"/>
      <c r="VCN194"/>
      <c r="VCO194"/>
      <c r="VCP194"/>
      <c r="VCQ194"/>
      <c r="VCR194"/>
      <c r="VCS194"/>
      <c r="VCT194"/>
      <c r="VCU194"/>
      <c r="VCV194"/>
      <c r="VCW194"/>
      <c r="VCX194"/>
      <c r="VCY194"/>
      <c r="VCZ194"/>
      <c r="VDA194"/>
      <c r="VDB194"/>
      <c r="VDC194"/>
      <c r="VDD194"/>
      <c r="VDE194"/>
      <c r="VDF194"/>
      <c r="VDG194"/>
      <c r="VDH194"/>
      <c r="VDI194"/>
      <c r="VDJ194"/>
      <c r="VDK194"/>
      <c r="VDL194"/>
      <c r="VDM194"/>
      <c r="VDN194"/>
      <c r="VDO194"/>
      <c r="VDP194"/>
      <c r="VDQ194"/>
      <c r="VDR194"/>
      <c r="VDS194"/>
      <c r="VDT194"/>
      <c r="VDU194"/>
      <c r="VDV194"/>
      <c r="VDW194"/>
      <c r="VDX194"/>
      <c r="VDY194"/>
      <c r="VDZ194"/>
      <c r="VEA194"/>
      <c r="VEB194"/>
      <c r="VEC194"/>
      <c r="VED194"/>
      <c r="VEE194"/>
      <c r="VEF194"/>
      <c r="VEG194"/>
      <c r="VEH194"/>
      <c r="VEI194"/>
      <c r="VEJ194"/>
      <c r="VEK194"/>
      <c r="VEL194"/>
      <c r="VEM194"/>
      <c r="VEN194"/>
      <c r="VEO194"/>
      <c r="VEP194"/>
      <c r="VEQ194"/>
      <c r="VER194"/>
      <c r="VES194"/>
      <c r="VET194"/>
      <c r="VEU194"/>
      <c r="VEV194"/>
      <c r="VEW194"/>
      <c r="VEX194"/>
      <c r="VEY194"/>
      <c r="VEZ194"/>
      <c r="VFA194"/>
      <c r="VFB194"/>
      <c r="VFC194"/>
      <c r="VFD194"/>
      <c r="VFE194"/>
      <c r="VFF194"/>
      <c r="VFG194"/>
      <c r="VFH194"/>
      <c r="VFI194"/>
      <c r="VFJ194"/>
      <c r="VFK194"/>
      <c r="VFL194"/>
      <c r="VFM194"/>
      <c r="VFN194"/>
      <c r="VFO194"/>
      <c r="VFP194"/>
      <c r="VFQ194"/>
      <c r="VFR194"/>
      <c r="VFS194"/>
      <c r="VFT194"/>
      <c r="VFU194"/>
      <c r="VFV194"/>
      <c r="VFW194"/>
      <c r="VFX194"/>
      <c r="VFY194"/>
      <c r="VFZ194"/>
      <c r="VGA194"/>
      <c r="VGB194"/>
      <c r="VGC194"/>
      <c r="VGD194"/>
      <c r="VGE194"/>
      <c r="VGF194"/>
      <c r="VGG194"/>
      <c r="VGH194"/>
      <c r="VGI194"/>
      <c r="VGJ194"/>
      <c r="VGK194"/>
      <c r="VGL194"/>
      <c r="VGM194"/>
      <c r="VGN194"/>
      <c r="VGO194"/>
      <c r="VGP194"/>
      <c r="VGQ194"/>
      <c r="VGR194"/>
      <c r="VGS194"/>
      <c r="VGT194"/>
      <c r="VGU194"/>
      <c r="VGV194"/>
      <c r="VGW194"/>
      <c r="VGX194"/>
      <c r="VGY194"/>
      <c r="VGZ194"/>
      <c r="VHA194"/>
      <c r="VHB194"/>
      <c r="VHC194"/>
      <c r="VHD194"/>
      <c r="VHE194"/>
      <c r="VHF194"/>
      <c r="VHG194"/>
      <c r="VHH194"/>
      <c r="VHI194"/>
      <c r="VHJ194"/>
      <c r="VHK194"/>
      <c r="VHL194"/>
      <c r="VHM194"/>
      <c r="VHN194"/>
      <c r="VHO194"/>
      <c r="VHP194"/>
      <c r="VHQ194"/>
      <c r="VHR194"/>
      <c r="VHS194"/>
      <c r="VHT194"/>
      <c r="VHU194"/>
      <c r="VHV194"/>
      <c r="VHW194"/>
      <c r="VHX194"/>
      <c r="VHY194"/>
      <c r="VHZ194"/>
      <c r="VIA194"/>
      <c r="VIB194"/>
      <c r="VIC194"/>
      <c r="VID194"/>
      <c r="VIE194"/>
      <c r="VIF194"/>
      <c r="VIG194"/>
      <c r="VIH194"/>
      <c r="VII194"/>
      <c r="VIJ194"/>
      <c r="VIK194"/>
      <c r="VIL194"/>
      <c r="VIM194"/>
      <c r="VIN194"/>
      <c r="VIO194"/>
      <c r="VIP194"/>
      <c r="VIQ194"/>
      <c r="VIR194"/>
      <c r="VIS194"/>
      <c r="VIT194"/>
      <c r="VIU194"/>
      <c r="VIV194"/>
      <c r="VIW194"/>
      <c r="VIX194"/>
      <c r="VIY194"/>
      <c r="VIZ194"/>
      <c r="VJA194"/>
      <c r="VJB194"/>
      <c r="VJC194"/>
      <c r="VJD194"/>
      <c r="VJE194"/>
      <c r="VJF194"/>
      <c r="VJG194"/>
      <c r="VJH194"/>
      <c r="VJI194"/>
      <c r="VJJ194"/>
      <c r="VJK194"/>
      <c r="VJL194"/>
      <c r="VJM194"/>
      <c r="VJN194"/>
      <c r="VJO194"/>
      <c r="VJP194"/>
      <c r="VJQ194"/>
      <c r="VJR194"/>
      <c r="VJS194"/>
      <c r="VJT194"/>
      <c r="VJU194"/>
      <c r="VJV194"/>
      <c r="VJW194"/>
      <c r="VJX194"/>
      <c r="VJY194"/>
      <c r="VJZ194"/>
      <c r="VKA194"/>
      <c r="VKB194"/>
      <c r="VKC194"/>
      <c r="VKD194"/>
      <c r="VKE194"/>
      <c r="VKF194"/>
      <c r="VKG194"/>
      <c r="VKH194"/>
      <c r="VKI194"/>
      <c r="VKJ194"/>
      <c r="VKK194"/>
      <c r="VKL194"/>
      <c r="VKM194"/>
      <c r="VKN194"/>
      <c r="VKO194"/>
      <c r="VKP194"/>
      <c r="VKQ194"/>
      <c r="VKR194"/>
      <c r="VKS194"/>
      <c r="VKT194"/>
      <c r="VKU194"/>
      <c r="VKV194"/>
      <c r="VKW194"/>
      <c r="VKX194"/>
      <c r="VKY194"/>
      <c r="VKZ194"/>
      <c r="VLA194"/>
      <c r="VLB194"/>
      <c r="VLC194"/>
      <c r="VLD194"/>
      <c r="VLE194"/>
      <c r="VLF194"/>
      <c r="VLG194"/>
      <c r="VLH194"/>
      <c r="VLI194"/>
      <c r="VLJ194"/>
      <c r="VLK194"/>
      <c r="VLL194"/>
      <c r="VLM194"/>
      <c r="VLN194"/>
      <c r="VLO194"/>
      <c r="VLP194"/>
      <c r="VLQ194"/>
      <c r="VLR194"/>
      <c r="VLS194"/>
      <c r="VLT194"/>
      <c r="VLU194"/>
      <c r="VLV194"/>
      <c r="VLW194"/>
      <c r="VLX194"/>
      <c r="VLY194"/>
      <c r="VLZ194"/>
      <c r="VMA194"/>
      <c r="VMB194"/>
      <c r="VMC194"/>
      <c r="VMD194"/>
      <c r="VME194"/>
      <c r="VMF194"/>
      <c r="VMG194"/>
      <c r="VMH194"/>
      <c r="VMI194"/>
      <c r="VMJ194"/>
      <c r="VMK194"/>
      <c r="VML194"/>
      <c r="VMM194"/>
      <c r="VMN194"/>
      <c r="VMO194"/>
      <c r="VMP194"/>
      <c r="VMQ194"/>
      <c r="VMR194"/>
      <c r="VMS194"/>
      <c r="VMT194"/>
      <c r="VMU194"/>
      <c r="VMV194"/>
      <c r="VMW194"/>
      <c r="VMX194"/>
      <c r="VMY194"/>
      <c r="VMZ194"/>
      <c r="VNA194"/>
      <c r="VNB194"/>
      <c r="VNC194"/>
      <c r="VND194"/>
      <c r="VNE194"/>
      <c r="VNF194"/>
      <c r="VNG194"/>
      <c r="VNH194"/>
      <c r="VNI194"/>
      <c r="VNJ194"/>
      <c r="VNK194"/>
      <c r="VNL194"/>
      <c r="VNM194"/>
      <c r="VNN194"/>
      <c r="VNO194"/>
      <c r="VNP194"/>
      <c r="VNQ194"/>
      <c r="VNR194"/>
      <c r="VNS194"/>
      <c r="VNT194"/>
      <c r="VNU194"/>
      <c r="VNV194"/>
      <c r="VNW194"/>
      <c r="VNX194"/>
      <c r="VNY194"/>
      <c r="VNZ194"/>
      <c r="VOA194"/>
      <c r="VOB194"/>
      <c r="VOC194"/>
      <c r="VOD194"/>
      <c r="VOE194"/>
      <c r="VOF194"/>
      <c r="VOG194"/>
      <c r="VOH194"/>
      <c r="VOI194"/>
      <c r="VOJ194"/>
      <c r="VOK194"/>
      <c r="VOL194"/>
      <c r="VOM194"/>
      <c r="VON194"/>
      <c r="VOO194"/>
      <c r="VOP194"/>
      <c r="VOQ194"/>
      <c r="VOR194"/>
      <c r="VOS194"/>
      <c r="VOT194"/>
      <c r="VOU194"/>
      <c r="VOV194"/>
      <c r="VOW194"/>
      <c r="VOX194"/>
      <c r="VOY194"/>
      <c r="VOZ194"/>
      <c r="VPA194"/>
      <c r="VPB194"/>
      <c r="VPC194"/>
      <c r="VPD194"/>
      <c r="VPE194"/>
      <c r="VPF194"/>
      <c r="VPG194"/>
      <c r="VPH194"/>
      <c r="VPI194"/>
      <c r="VPJ194"/>
      <c r="VPK194"/>
      <c r="VPL194"/>
      <c r="VPM194"/>
      <c r="VPN194"/>
      <c r="VPO194"/>
      <c r="VPP194"/>
      <c r="VPQ194"/>
      <c r="VPR194"/>
      <c r="VPS194"/>
      <c r="VPT194"/>
      <c r="VPU194"/>
      <c r="VPV194"/>
      <c r="VPW194"/>
      <c r="VPX194"/>
      <c r="VPY194"/>
      <c r="VPZ194"/>
      <c r="VQA194"/>
      <c r="VQB194"/>
      <c r="VQC194"/>
      <c r="VQD194"/>
      <c r="VQE194"/>
      <c r="VQF194"/>
      <c r="VQG194"/>
      <c r="VQH194"/>
      <c r="VQI194"/>
      <c r="VQJ194"/>
      <c r="VQK194"/>
      <c r="VQL194"/>
      <c r="VQM194"/>
      <c r="VQN194"/>
      <c r="VQO194"/>
      <c r="VQP194"/>
      <c r="VQQ194"/>
      <c r="VQR194"/>
      <c r="VQS194"/>
      <c r="VQT194"/>
      <c r="VQU194"/>
      <c r="VQV194"/>
      <c r="VQW194"/>
      <c r="VQX194"/>
      <c r="VQY194"/>
      <c r="VQZ194"/>
      <c r="VRA194"/>
      <c r="VRB194"/>
      <c r="VRC194"/>
      <c r="VRD194"/>
      <c r="VRE194"/>
      <c r="VRF194"/>
      <c r="VRG194"/>
      <c r="VRH194"/>
      <c r="VRI194"/>
      <c r="VRJ194"/>
      <c r="VRK194"/>
      <c r="VRL194"/>
      <c r="VRM194"/>
      <c r="VRN194"/>
      <c r="VRO194"/>
      <c r="VRP194"/>
      <c r="VRQ194"/>
      <c r="VRR194"/>
      <c r="VRS194"/>
      <c r="VRT194"/>
      <c r="VRU194"/>
      <c r="VRV194"/>
      <c r="VRW194"/>
      <c r="VRX194"/>
      <c r="VRY194"/>
      <c r="VRZ194"/>
      <c r="VSA194"/>
      <c r="VSB194"/>
      <c r="VSC194"/>
      <c r="VSD194"/>
      <c r="VSE194"/>
      <c r="VSF194"/>
      <c r="VSG194"/>
      <c r="VSH194"/>
      <c r="VSI194"/>
      <c r="VSJ194"/>
      <c r="VSK194"/>
      <c r="VSL194"/>
      <c r="VSM194"/>
      <c r="VSN194"/>
      <c r="VSO194"/>
      <c r="VSP194"/>
      <c r="VSQ194"/>
      <c r="VSR194"/>
      <c r="VSS194"/>
      <c r="VST194"/>
      <c r="VSU194"/>
      <c r="VSV194"/>
      <c r="VSW194"/>
      <c r="VSX194"/>
      <c r="VSY194"/>
      <c r="VSZ194"/>
      <c r="VTA194"/>
      <c r="VTB194"/>
      <c r="VTC194"/>
      <c r="VTD194"/>
      <c r="VTE194"/>
      <c r="VTF194"/>
      <c r="VTG194"/>
      <c r="VTH194"/>
      <c r="VTI194"/>
      <c r="VTJ194"/>
      <c r="VTK194"/>
      <c r="VTL194"/>
      <c r="VTM194"/>
      <c r="VTN194"/>
      <c r="VTO194"/>
      <c r="VTP194"/>
      <c r="VTQ194"/>
      <c r="VTR194"/>
      <c r="VTS194"/>
      <c r="VTT194"/>
      <c r="VTU194"/>
      <c r="VTV194"/>
      <c r="VTW194"/>
      <c r="VTX194"/>
      <c r="VTY194"/>
      <c r="VTZ194"/>
      <c r="VUA194"/>
      <c r="VUB194"/>
      <c r="VUC194"/>
      <c r="VUD194"/>
      <c r="VUE194"/>
      <c r="VUF194"/>
      <c r="VUG194"/>
      <c r="VUH194"/>
      <c r="VUI194"/>
      <c r="VUJ194"/>
      <c r="VUK194"/>
      <c r="VUL194"/>
      <c r="VUM194"/>
      <c r="VUN194"/>
      <c r="VUO194"/>
      <c r="VUP194"/>
      <c r="VUQ194"/>
      <c r="VUR194"/>
      <c r="VUS194"/>
      <c r="VUT194"/>
      <c r="VUU194"/>
      <c r="VUV194"/>
      <c r="VUW194"/>
      <c r="VUX194"/>
      <c r="VUY194"/>
      <c r="VUZ194"/>
      <c r="VVA194"/>
      <c r="VVB194"/>
      <c r="VVC194"/>
      <c r="VVD194"/>
      <c r="VVE194"/>
      <c r="VVF194"/>
      <c r="VVG194"/>
      <c r="VVH194"/>
      <c r="VVI194"/>
      <c r="VVJ194"/>
      <c r="VVK194"/>
      <c r="VVL194"/>
      <c r="VVM194"/>
      <c r="VVN194"/>
      <c r="VVO194"/>
      <c r="VVP194"/>
      <c r="VVQ194"/>
      <c r="VVR194"/>
      <c r="VVS194"/>
      <c r="VVT194"/>
      <c r="VVU194"/>
      <c r="VVV194"/>
      <c r="VVW194"/>
      <c r="VVX194"/>
      <c r="VVY194"/>
      <c r="VVZ194"/>
      <c r="VWA194"/>
      <c r="VWB194"/>
      <c r="VWC194"/>
      <c r="VWD194"/>
      <c r="VWE194"/>
      <c r="VWF194"/>
      <c r="VWG194"/>
      <c r="VWH194"/>
      <c r="VWI194"/>
      <c r="VWJ194"/>
      <c r="VWK194"/>
      <c r="VWL194"/>
      <c r="VWM194"/>
      <c r="VWN194"/>
      <c r="VWO194"/>
      <c r="VWP194"/>
      <c r="VWQ194"/>
      <c r="VWR194"/>
      <c r="VWS194"/>
      <c r="VWT194"/>
      <c r="VWU194"/>
      <c r="VWV194"/>
      <c r="VWW194"/>
      <c r="VWX194"/>
      <c r="VWY194"/>
      <c r="VWZ194"/>
      <c r="VXA194"/>
      <c r="VXB194"/>
      <c r="VXC194"/>
      <c r="VXD194"/>
      <c r="VXE194"/>
      <c r="VXF194"/>
      <c r="VXG194"/>
      <c r="VXH194"/>
      <c r="VXI194"/>
      <c r="VXJ194"/>
      <c r="VXK194"/>
      <c r="VXL194"/>
      <c r="VXM194"/>
      <c r="VXN194"/>
      <c r="VXO194"/>
      <c r="VXP194"/>
      <c r="VXQ194"/>
      <c r="VXR194"/>
      <c r="VXS194"/>
      <c r="VXT194"/>
      <c r="VXU194"/>
      <c r="VXV194"/>
      <c r="VXW194"/>
      <c r="VXX194"/>
      <c r="VXY194"/>
      <c r="VXZ194"/>
      <c r="VYA194"/>
      <c r="VYB194"/>
      <c r="VYC194"/>
      <c r="VYD194"/>
      <c r="VYE194"/>
      <c r="VYF194"/>
      <c r="VYG194"/>
      <c r="VYH194"/>
      <c r="VYI194"/>
      <c r="VYJ194"/>
      <c r="VYK194"/>
      <c r="VYL194"/>
      <c r="VYM194"/>
      <c r="VYN194"/>
      <c r="VYO194"/>
      <c r="VYP194"/>
      <c r="VYQ194"/>
      <c r="VYR194"/>
      <c r="VYS194"/>
      <c r="VYT194"/>
      <c r="VYU194"/>
      <c r="VYV194"/>
      <c r="VYW194"/>
      <c r="VYX194"/>
      <c r="VYY194"/>
      <c r="VYZ194"/>
      <c r="VZA194"/>
      <c r="VZB194"/>
      <c r="VZC194"/>
      <c r="VZD194"/>
      <c r="VZE194"/>
      <c r="VZF194"/>
      <c r="VZG194"/>
      <c r="VZH194"/>
      <c r="VZI194"/>
      <c r="VZJ194"/>
      <c r="VZK194"/>
      <c r="VZL194"/>
      <c r="VZM194"/>
      <c r="VZN194"/>
      <c r="VZO194"/>
      <c r="VZP194"/>
      <c r="VZQ194"/>
      <c r="VZR194"/>
      <c r="VZS194"/>
      <c r="VZT194"/>
      <c r="VZU194"/>
      <c r="VZV194"/>
      <c r="VZW194"/>
      <c r="VZX194"/>
      <c r="VZY194"/>
      <c r="VZZ194"/>
      <c r="WAA194"/>
      <c r="WAB194"/>
      <c r="WAC194"/>
      <c r="WAD194"/>
      <c r="WAE194"/>
      <c r="WAF194"/>
      <c r="WAG194"/>
      <c r="WAH194"/>
      <c r="WAI194"/>
      <c r="WAJ194"/>
      <c r="WAK194"/>
      <c r="WAL194"/>
      <c r="WAM194"/>
      <c r="WAN194"/>
      <c r="WAO194"/>
      <c r="WAP194"/>
      <c r="WAQ194"/>
      <c r="WAR194"/>
      <c r="WAS194"/>
      <c r="WAT194"/>
      <c r="WAU194"/>
      <c r="WAV194"/>
      <c r="WAW194"/>
      <c r="WAX194"/>
      <c r="WAY194"/>
      <c r="WAZ194"/>
      <c r="WBA194"/>
      <c r="WBB194"/>
      <c r="WBC194"/>
      <c r="WBD194"/>
      <c r="WBE194"/>
      <c r="WBF194"/>
      <c r="WBG194"/>
      <c r="WBH194"/>
      <c r="WBI194"/>
      <c r="WBJ194"/>
      <c r="WBK194"/>
      <c r="WBL194"/>
      <c r="WBM194"/>
      <c r="WBN194"/>
      <c r="WBO194"/>
      <c r="WBP194"/>
      <c r="WBQ194"/>
      <c r="WBR194"/>
      <c r="WBS194"/>
      <c r="WBT194"/>
      <c r="WBU194"/>
      <c r="WBV194"/>
      <c r="WBW194"/>
      <c r="WBX194"/>
      <c r="WBY194"/>
      <c r="WBZ194"/>
      <c r="WCA194"/>
      <c r="WCB194"/>
      <c r="WCC194"/>
      <c r="WCD194"/>
      <c r="WCE194"/>
      <c r="WCF194"/>
      <c r="WCG194"/>
      <c r="WCH194"/>
      <c r="WCI194"/>
      <c r="WCJ194"/>
      <c r="WCK194"/>
      <c r="WCL194"/>
      <c r="WCM194"/>
      <c r="WCN194"/>
      <c r="WCO194"/>
      <c r="WCP194"/>
      <c r="WCQ194"/>
      <c r="WCR194"/>
      <c r="WCS194"/>
      <c r="WCT194"/>
      <c r="WCU194"/>
      <c r="WCV194"/>
      <c r="WCW194"/>
      <c r="WCX194"/>
      <c r="WCY194"/>
      <c r="WCZ194"/>
      <c r="WDA194"/>
      <c r="WDB194"/>
      <c r="WDC194"/>
      <c r="WDD194"/>
      <c r="WDE194"/>
      <c r="WDF194"/>
      <c r="WDG194"/>
      <c r="WDH194"/>
      <c r="WDI194"/>
      <c r="WDJ194"/>
      <c r="WDK194"/>
      <c r="WDL194"/>
      <c r="WDM194"/>
      <c r="WDN194"/>
      <c r="WDO194"/>
      <c r="WDP194"/>
      <c r="WDQ194"/>
      <c r="WDR194"/>
      <c r="WDS194"/>
      <c r="WDT194"/>
      <c r="WDU194"/>
      <c r="WDV194"/>
      <c r="WDW194"/>
      <c r="WDX194"/>
      <c r="WDY194"/>
      <c r="WDZ194"/>
      <c r="WEA194"/>
      <c r="WEB194"/>
      <c r="WEC194"/>
      <c r="WED194"/>
      <c r="WEE194"/>
      <c r="WEF194"/>
      <c r="WEG194"/>
      <c r="WEH194"/>
      <c r="WEI194"/>
      <c r="WEJ194"/>
      <c r="WEK194"/>
      <c r="WEL194"/>
      <c r="WEM194"/>
      <c r="WEN194"/>
      <c r="WEO194"/>
      <c r="WEP194"/>
      <c r="WEQ194"/>
      <c r="WER194"/>
      <c r="WES194"/>
      <c r="WET194"/>
      <c r="WEU194"/>
      <c r="WEV194"/>
      <c r="WEW194"/>
      <c r="WEX194"/>
      <c r="WEY194"/>
      <c r="WEZ194"/>
      <c r="WFA194"/>
      <c r="WFB194"/>
      <c r="WFC194"/>
      <c r="WFD194"/>
      <c r="WFE194"/>
      <c r="WFF194"/>
      <c r="WFG194"/>
      <c r="WFH194"/>
      <c r="WFI194"/>
      <c r="WFJ194"/>
      <c r="WFK194"/>
      <c r="WFL194"/>
      <c r="WFM194"/>
      <c r="WFN194"/>
      <c r="WFO194"/>
      <c r="WFP194"/>
      <c r="WFQ194"/>
      <c r="WFR194"/>
      <c r="WFS194"/>
      <c r="WFT194"/>
      <c r="WFU194"/>
      <c r="WFV194"/>
      <c r="WFW194"/>
      <c r="WFX194"/>
      <c r="WFY194"/>
      <c r="WFZ194"/>
      <c r="WGA194"/>
      <c r="WGB194"/>
      <c r="WGC194"/>
      <c r="WGD194"/>
      <c r="WGE194"/>
      <c r="WGF194"/>
      <c r="WGG194"/>
      <c r="WGH194"/>
      <c r="WGI194"/>
      <c r="WGJ194"/>
      <c r="WGK194"/>
      <c r="WGL194"/>
      <c r="WGM194"/>
      <c r="WGN194"/>
      <c r="WGO194"/>
      <c r="WGP194"/>
      <c r="WGQ194"/>
      <c r="WGR194"/>
      <c r="WGS194"/>
      <c r="WGT194"/>
      <c r="WGU194"/>
      <c r="WGV194"/>
      <c r="WGW194"/>
      <c r="WGX194"/>
      <c r="WGY194"/>
      <c r="WGZ194"/>
      <c r="WHA194"/>
      <c r="WHB194"/>
      <c r="WHC194"/>
      <c r="WHD194"/>
      <c r="WHE194"/>
      <c r="WHF194"/>
      <c r="WHG194"/>
      <c r="WHH194"/>
      <c r="WHI194"/>
      <c r="WHJ194"/>
      <c r="WHK194"/>
      <c r="WHL194"/>
      <c r="WHM194"/>
      <c r="WHN194"/>
      <c r="WHO194"/>
      <c r="WHP194"/>
      <c r="WHQ194"/>
      <c r="WHR194"/>
      <c r="WHS194"/>
      <c r="WHT194"/>
      <c r="WHU194"/>
      <c r="WHV194"/>
      <c r="WHW194"/>
      <c r="WHX194"/>
      <c r="WHY194"/>
      <c r="WHZ194"/>
      <c r="WIA194"/>
      <c r="WIB194"/>
      <c r="WIC194"/>
      <c r="WID194"/>
      <c r="WIE194"/>
      <c r="WIF194"/>
      <c r="WIG194"/>
      <c r="WIH194"/>
      <c r="WII194"/>
      <c r="WIJ194"/>
      <c r="WIK194"/>
      <c r="WIL194"/>
      <c r="WIM194"/>
      <c r="WIN194"/>
      <c r="WIO194"/>
      <c r="WIP194"/>
      <c r="WIQ194"/>
      <c r="WIR194"/>
      <c r="WIS194"/>
      <c r="WIT194"/>
      <c r="WIU194"/>
      <c r="WIV194"/>
      <c r="WIW194"/>
      <c r="WIX194"/>
      <c r="WIY194"/>
      <c r="WIZ194"/>
      <c r="WJA194"/>
      <c r="WJB194"/>
      <c r="WJC194"/>
      <c r="WJD194"/>
      <c r="WJE194"/>
      <c r="WJF194"/>
      <c r="WJG194"/>
      <c r="WJH194"/>
      <c r="WJI194"/>
      <c r="WJJ194"/>
      <c r="WJK194"/>
      <c r="WJL194"/>
      <c r="WJM194"/>
      <c r="WJN194"/>
      <c r="WJO194"/>
      <c r="WJP194"/>
      <c r="WJQ194"/>
      <c r="WJR194"/>
      <c r="WJS194"/>
      <c r="WJT194"/>
      <c r="WJU194"/>
      <c r="WJV194"/>
      <c r="WJW194"/>
      <c r="WJX194"/>
      <c r="WJY194"/>
      <c r="WJZ194"/>
      <c r="WKA194"/>
      <c r="WKB194"/>
      <c r="WKC194"/>
      <c r="WKD194"/>
      <c r="WKE194"/>
      <c r="WKF194"/>
      <c r="WKG194"/>
      <c r="WKH194"/>
      <c r="WKI194"/>
      <c r="WKJ194"/>
      <c r="WKK194"/>
      <c r="WKL194"/>
      <c r="WKM194"/>
      <c r="WKN194"/>
      <c r="WKO194"/>
      <c r="WKP194"/>
      <c r="WKQ194"/>
      <c r="WKR194"/>
      <c r="WKS194"/>
      <c r="WKT194"/>
      <c r="WKU194"/>
      <c r="WKV194"/>
      <c r="WKW194"/>
      <c r="WKX194"/>
      <c r="WKY194"/>
      <c r="WKZ194"/>
      <c r="WLA194"/>
      <c r="WLB194"/>
      <c r="WLC194"/>
      <c r="WLD194"/>
      <c r="WLE194"/>
      <c r="WLF194"/>
      <c r="WLG194"/>
      <c r="WLH194"/>
      <c r="WLI194"/>
      <c r="WLJ194"/>
      <c r="WLK194"/>
      <c r="WLL194"/>
      <c r="WLM194"/>
      <c r="WLN194"/>
      <c r="WLO194"/>
      <c r="WLP194"/>
      <c r="WLQ194"/>
      <c r="WLR194"/>
      <c r="WLS194"/>
      <c r="WLT194"/>
      <c r="WLU194"/>
      <c r="WLV194"/>
      <c r="WLW194"/>
      <c r="WLX194"/>
      <c r="WLY194"/>
      <c r="WLZ194"/>
      <c r="WMA194"/>
      <c r="WMB194"/>
      <c r="WMC194"/>
      <c r="WMD194"/>
      <c r="WME194"/>
      <c r="WMF194"/>
      <c r="WMG194"/>
      <c r="WMH194"/>
      <c r="WMI194"/>
      <c r="WMJ194"/>
      <c r="WMK194"/>
      <c r="WML194"/>
      <c r="WMM194"/>
      <c r="WMN194"/>
      <c r="WMO194"/>
      <c r="WMP194"/>
      <c r="WMQ194"/>
      <c r="WMR194"/>
      <c r="WMS194"/>
      <c r="WMT194"/>
      <c r="WMU194"/>
      <c r="WMV194"/>
      <c r="WMW194"/>
      <c r="WMX194"/>
      <c r="WMY194"/>
      <c r="WMZ194"/>
      <c r="WNA194"/>
      <c r="WNB194"/>
      <c r="WNC194"/>
      <c r="WND194"/>
      <c r="WNE194"/>
      <c r="WNF194"/>
      <c r="WNG194"/>
      <c r="WNH194"/>
      <c r="WNI194"/>
      <c r="WNJ194"/>
      <c r="WNK194"/>
      <c r="WNL194"/>
      <c r="WNM194"/>
      <c r="WNN194"/>
      <c r="WNO194"/>
      <c r="WNP194"/>
      <c r="WNQ194"/>
      <c r="WNR194"/>
      <c r="WNS194"/>
      <c r="WNT194"/>
      <c r="WNU194"/>
      <c r="WNV194"/>
      <c r="WNW194"/>
      <c r="WNX194"/>
      <c r="WNY194"/>
      <c r="WNZ194"/>
      <c r="WOA194"/>
      <c r="WOB194"/>
      <c r="WOC194"/>
      <c r="WOD194"/>
      <c r="WOE194"/>
      <c r="WOF194"/>
      <c r="WOG194"/>
      <c r="WOH194"/>
      <c r="WOI194"/>
      <c r="WOJ194"/>
      <c r="WOK194"/>
      <c r="WOL194"/>
      <c r="WOM194"/>
      <c r="WON194"/>
      <c r="WOO194"/>
      <c r="WOP194"/>
      <c r="WOQ194"/>
      <c r="WOR194"/>
      <c r="WOS194"/>
      <c r="WOT194"/>
      <c r="WOU194"/>
      <c r="WOV194"/>
      <c r="WOW194"/>
      <c r="WOX194"/>
      <c r="WOY194"/>
      <c r="WOZ194"/>
      <c r="WPA194"/>
      <c r="WPB194"/>
      <c r="WPC194"/>
      <c r="WPD194"/>
      <c r="WPE194"/>
      <c r="WPF194"/>
      <c r="WPG194"/>
      <c r="WPH194"/>
      <c r="WPI194"/>
      <c r="WPJ194"/>
      <c r="WPK194"/>
      <c r="WPL194"/>
      <c r="WPM194"/>
      <c r="WPN194"/>
      <c r="WPO194"/>
      <c r="WPP194"/>
      <c r="WPQ194"/>
      <c r="WPR194"/>
      <c r="WPS194"/>
      <c r="WPT194"/>
      <c r="WPU194"/>
      <c r="WPV194"/>
      <c r="WPW194"/>
      <c r="WPX194"/>
      <c r="WPY194"/>
      <c r="WPZ194"/>
      <c r="WQA194"/>
      <c r="WQB194"/>
      <c r="WQC194"/>
      <c r="WQD194"/>
      <c r="WQE194"/>
      <c r="WQF194"/>
      <c r="WQG194"/>
      <c r="WQH194"/>
      <c r="WQI194"/>
      <c r="WQJ194"/>
      <c r="WQK194"/>
      <c r="WQL194"/>
      <c r="WQM194"/>
      <c r="WQN194"/>
      <c r="WQO194"/>
      <c r="WQP194"/>
      <c r="WQQ194"/>
      <c r="WQR194"/>
      <c r="WQS194"/>
      <c r="WQT194"/>
      <c r="WQU194"/>
      <c r="WQV194"/>
      <c r="WQW194"/>
      <c r="WQX194"/>
      <c r="WQY194"/>
      <c r="WQZ194"/>
      <c r="WRA194"/>
      <c r="WRB194"/>
      <c r="WRC194"/>
      <c r="WRD194"/>
      <c r="WRE194"/>
      <c r="WRF194"/>
      <c r="WRG194"/>
      <c r="WRH194"/>
      <c r="WRI194"/>
      <c r="WRJ194"/>
      <c r="WRK194"/>
      <c r="WRL194"/>
      <c r="WRM194"/>
      <c r="WRN194"/>
      <c r="WRO194"/>
      <c r="WRP194"/>
      <c r="WRQ194"/>
      <c r="WRR194"/>
      <c r="WRS194"/>
      <c r="WRT194"/>
      <c r="WRU194"/>
      <c r="WRV194"/>
      <c r="WRW194"/>
      <c r="WRX194"/>
      <c r="WRY194"/>
      <c r="WRZ194"/>
      <c r="WSA194"/>
      <c r="WSB194"/>
      <c r="WSC194"/>
      <c r="WSD194"/>
      <c r="WSE194"/>
      <c r="WSF194"/>
      <c r="WSG194"/>
      <c r="WSH194"/>
      <c r="WSI194"/>
      <c r="WSJ194"/>
      <c r="WSK194"/>
      <c r="WSL194"/>
      <c r="WSM194"/>
      <c r="WSN194"/>
      <c r="WSO194"/>
      <c r="WSP194"/>
      <c r="WSQ194"/>
      <c r="WSR194"/>
      <c r="WSS194"/>
      <c r="WST194"/>
      <c r="WSU194"/>
      <c r="WSV194"/>
      <c r="WSW194"/>
      <c r="WSX194"/>
      <c r="WSY194"/>
      <c r="WSZ194"/>
      <c r="WTA194"/>
      <c r="WTB194"/>
      <c r="WTC194"/>
      <c r="WTD194"/>
      <c r="WTE194"/>
      <c r="WTF194"/>
      <c r="WTG194"/>
      <c r="WTH194"/>
      <c r="WTI194"/>
      <c r="WTJ194"/>
      <c r="WTK194"/>
      <c r="WTL194"/>
      <c r="WTM194"/>
      <c r="WTN194"/>
      <c r="WTO194"/>
      <c r="WTP194"/>
      <c r="WTQ194"/>
      <c r="WTR194"/>
      <c r="WTS194"/>
      <c r="WTT194"/>
      <c r="WTU194"/>
      <c r="WTV194"/>
      <c r="WTW194"/>
      <c r="WTX194"/>
      <c r="WTY194"/>
      <c r="WTZ194"/>
      <c r="WUA194"/>
      <c r="WUB194"/>
      <c r="WUC194"/>
      <c r="WUD194"/>
      <c r="WUE194"/>
      <c r="WUF194"/>
      <c r="WUG194"/>
      <c r="WUH194"/>
      <c r="WUI194"/>
      <c r="WUJ194"/>
      <c r="WUK194"/>
      <c r="WUL194"/>
      <c r="WUM194"/>
      <c r="WUN194"/>
      <c r="WUO194"/>
      <c r="WUP194"/>
      <c r="WUQ194"/>
      <c r="WUR194"/>
      <c r="WUS194"/>
      <c r="WUT194"/>
      <c r="WUU194"/>
      <c r="WUV194"/>
      <c r="WUW194"/>
      <c r="WUX194"/>
      <c r="WUY194"/>
      <c r="WUZ194"/>
      <c r="WVA194"/>
      <c r="WVB194"/>
      <c r="WVC194"/>
      <c r="WVD194"/>
      <c r="WVE194"/>
      <c r="WVF194"/>
      <c r="WVG194"/>
      <c r="WVH194"/>
      <c r="WVI194"/>
      <c r="WVJ194"/>
      <c r="WVK194"/>
      <c r="WVL194"/>
      <c r="WVM194"/>
      <c r="WVN194"/>
      <c r="WVO194"/>
      <c r="WVP194"/>
      <c r="WVQ194"/>
      <c r="WVR194"/>
      <c r="WVS194"/>
      <c r="WVT194"/>
      <c r="WVU194"/>
      <c r="WVV194"/>
      <c r="WVW194"/>
      <c r="WVX194"/>
      <c r="WVY194"/>
      <c r="WVZ194"/>
      <c r="WWA194"/>
      <c r="WWB194"/>
      <c r="WWC194"/>
      <c r="WWD194"/>
      <c r="WWE194"/>
      <c r="WWF194"/>
      <c r="WWG194"/>
      <c r="WWH194"/>
      <c r="WWI194"/>
      <c r="WWJ194"/>
      <c r="WWK194"/>
      <c r="WWL194"/>
      <c r="WWM194"/>
      <c r="WWN194"/>
      <c r="WWO194"/>
      <c r="WWP194"/>
      <c r="WWQ194"/>
      <c r="WWR194"/>
      <c r="WWS194"/>
      <c r="WWT194"/>
      <c r="WWU194"/>
      <c r="WWV194"/>
      <c r="WWW194"/>
      <c r="WWX194"/>
      <c r="WWY194"/>
      <c r="WWZ194"/>
      <c r="WXA194"/>
      <c r="WXB194"/>
      <c r="WXC194"/>
      <c r="WXD194"/>
      <c r="WXE194"/>
      <c r="WXF194"/>
      <c r="WXG194"/>
      <c r="WXH194"/>
      <c r="WXI194"/>
      <c r="WXJ194"/>
      <c r="WXK194"/>
      <c r="WXL194"/>
      <c r="WXM194"/>
      <c r="WXN194"/>
      <c r="WXO194"/>
      <c r="WXP194"/>
      <c r="WXQ194"/>
      <c r="WXR194"/>
      <c r="WXS194"/>
      <c r="WXT194"/>
      <c r="WXU194"/>
      <c r="WXV194"/>
      <c r="WXW194"/>
      <c r="WXX194"/>
      <c r="WXY194"/>
      <c r="WXZ194"/>
      <c r="WYA194"/>
      <c r="WYB194"/>
      <c r="WYC194"/>
      <c r="WYD194"/>
      <c r="WYE194"/>
      <c r="WYF194"/>
      <c r="WYG194"/>
      <c r="WYH194"/>
      <c r="WYI194"/>
      <c r="WYJ194"/>
      <c r="WYK194"/>
      <c r="WYL194"/>
      <c r="WYM194"/>
      <c r="WYN194"/>
      <c r="WYO194"/>
      <c r="WYP194"/>
      <c r="WYQ194"/>
      <c r="WYR194"/>
      <c r="WYS194"/>
      <c r="WYT194"/>
      <c r="WYU194"/>
      <c r="WYV194"/>
      <c r="WYW194"/>
      <c r="WYX194"/>
      <c r="WYY194"/>
      <c r="WYZ194"/>
      <c r="WZA194"/>
      <c r="WZB194"/>
      <c r="WZC194"/>
      <c r="WZD194"/>
      <c r="WZE194"/>
      <c r="WZF194"/>
      <c r="WZG194"/>
      <c r="WZH194"/>
      <c r="WZI194"/>
      <c r="WZJ194"/>
      <c r="WZK194"/>
      <c r="WZL194"/>
      <c r="WZM194"/>
      <c r="WZN194"/>
      <c r="WZO194"/>
      <c r="WZP194"/>
      <c r="WZQ194"/>
      <c r="WZR194"/>
      <c r="WZS194"/>
      <c r="WZT194"/>
      <c r="WZU194"/>
      <c r="WZV194"/>
      <c r="WZW194"/>
      <c r="WZX194"/>
      <c r="WZY194"/>
      <c r="WZZ194"/>
      <c r="XAA194"/>
      <c r="XAB194"/>
      <c r="XAC194"/>
      <c r="XAD194"/>
      <c r="XAE194"/>
      <c r="XAF194"/>
      <c r="XAG194"/>
      <c r="XAH194"/>
      <c r="XAI194"/>
      <c r="XAJ194"/>
      <c r="XAK194"/>
      <c r="XAL194"/>
      <c r="XAM194"/>
      <c r="XAN194"/>
      <c r="XAO194"/>
      <c r="XAP194"/>
      <c r="XAQ194"/>
      <c r="XAR194"/>
      <c r="XAS194"/>
      <c r="XAT194"/>
      <c r="XAU194"/>
      <c r="XAV194"/>
      <c r="XAW194"/>
      <c r="XAX194"/>
      <c r="XAY194"/>
      <c r="XAZ194"/>
      <c r="XBA194"/>
      <c r="XBB194"/>
      <c r="XBC194"/>
      <c r="XBD194"/>
      <c r="XBE194"/>
      <c r="XBF194"/>
      <c r="XBG194"/>
      <c r="XBH194"/>
      <c r="XBI194"/>
      <c r="XBJ194"/>
      <c r="XBK194"/>
      <c r="XBL194"/>
      <c r="XBM194"/>
      <c r="XBN194"/>
      <c r="XBO194"/>
      <c r="XBP194"/>
      <c r="XBQ194"/>
      <c r="XBR194"/>
      <c r="XBS194"/>
      <c r="XBT194"/>
      <c r="XBU194"/>
      <c r="XBV194"/>
      <c r="XBW194"/>
      <c r="XBX194"/>
      <c r="XBY194"/>
      <c r="XBZ194"/>
      <c r="XCA194"/>
      <c r="XCB194"/>
      <c r="XCC194"/>
      <c r="XCD194"/>
      <c r="XCE194"/>
      <c r="XCF194"/>
      <c r="XCG194"/>
      <c r="XCH194"/>
      <c r="XCI194"/>
      <c r="XCJ194"/>
      <c r="XCK194"/>
      <c r="XCL194"/>
      <c r="XCM194"/>
      <c r="XCN194"/>
      <c r="XCO194"/>
      <c r="XCP194"/>
      <c r="XCQ194"/>
      <c r="XCR194"/>
      <c r="XCS194"/>
      <c r="XCT194"/>
      <c r="XCU194"/>
      <c r="XCV194"/>
      <c r="XCW194"/>
      <c r="XCX194"/>
      <c r="XCY194"/>
      <c r="XCZ194"/>
      <c r="XDA194"/>
      <c r="XDB194"/>
      <c r="XDC194"/>
      <c r="XDD194"/>
      <c r="XDE194"/>
      <c r="XDF194"/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  <c r="XEB194"/>
      <c r="XEC194"/>
      <c r="XED194"/>
      <c r="XEE194"/>
      <c r="XEF194"/>
      <c r="XEG194"/>
      <c r="XEH194"/>
      <c r="XEI194"/>
      <c r="XEJ194"/>
      <c r="XEK194"/>
      <c r="XEL194"/>
      <c r="XEM194"/>
      <c r="XEN194"/>
      <c r="XEO194"/>
      <c r="XEP194"/>
      <c r="XEQ194"/>
      <c r="XER194"/>
      <c r="XES194"/>
      <c r="XET194"/>
      <c r="XEU194"/>
      <c r="XEV194"/>
      <c r="XEW194"/>
      <c r="XEX194"/>
      <c r="XEY194"/>
      <c r="XEZ194"/>
      <c r="XFA194"/>
      <c r="XFB194"/>
      <c r="XFC194"/>
      <c r="XFD194"/>
    </row>
    <row r="195" s="29" customFormat="1" spans="1:1638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 s="30"/>
      <c r="AN195" s="73"/>
      <c r="AO195" s="31"/>
      <c r="AP195"/>
      <c r="AQ195"/>
      <c r="AR195" s="32"/>
      <c r="AS195" s="30"/>
      <c r="AT195" s="30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/>
      <c r="VUC195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  <c r="WER195"/>
      <c r="WES195"/>
      <c r="WET195"/>
      <c r="WEU195"/>
      <c r="WEV195"/>
      <c r="WEW195"/>
      <c r="WEX195"/>
      <c r="WEY195"/>
      <c r="WEZ195"/>
      <c r="WFA195"/>
      <c r="WFB195"/>
      <c r="WFC195"/>
      <c r="WFD195"/>
      <c r="WFE195"/>
      <c r="WFF195"/>
      <c r="WFG195"/>
      <c r="WFH195"/>
      <c r="WFI195"/>
      <c r="WFJ195"/>
      <c r="WFK195"/>
      <c r="WFL195"/>
      <c r="WFM195"/>
      <c r="WFN195"/>
      <c r="WFO195"/>
      <c r="WFP195"/>
      <c r="WFQ195"/>
      <c r="WFR195"/>
      <c r="WFS195"/>
      <c r="WFT195"/>
      <c r="WFU195"/>
      <c r="WFV195"/>
      <c r="WFW195"/>
      <c r="WFX195"/>
      <c r="WFY195"/>
      <c r="WFZ195"/>
      <c r="WGA195"/>
      <c r="WGB195"/>
      <c r="WGC195"/>
      <c r="WGD195"/>
      <c r="WGE195"/>
      <c r="WGF195"/>
      <c r="WGG195"/>
      <c r="WGH195"/>
      <c r="WGI195"/>
      <c r="WGJ195"/>
      <c r="WGK195"/>
      <c r="WGL195"/>
      <c r="WGM195"/>
      <c r="WGN195"/>
      <c r="WGO195"/>
      <c r="WGP195"/>
      <c r="WGQ195"/>
      <c r="WGR195"/>
      <c r="WGS195"/>
      <c r="WGT195"/>
      <c r="WGU195"/>
      <c r="WGV195"/>
      <c r="WGW195"/>
      <c r="WGX195"/>
      <c r="WGY195"/>
      <c r="WGZ195"/>
      <c r="WHA195"/>
      <c r="WHB195"/>
      <c r="WHC195"/>
      <c r="WHD195"/>
      <c r="WHE195"/>
      <c r="WHF195"/>
      <c r="WHG195"/>
      <c r="WHH195"/>
      <c r="WHI195"/>
      <c r="WHJ195"/>
      <c r="WHK195"/>
      <c r="WHL195"/>
      <c r="WHM195"/>
      <c r="WHN195"/>
      <c r="WHO195"/>
      <c r="WHP195"/>
      <c r="WHQ195"/>
      <c r="WHR195"/>
      <c r="WHS195"/>
      <c r="WHT195"/>
      <c r="WHU195"/>
      <c r="WHV195"/>
      <c r="WHW195"/>
      <c r="WHX195"/>
      <c r="WHY195"/>
      <c r="WHZ195"/>
      <c r="WIA195"/>
      <c r="WIB195"/>
      <c r="WIC195"/>
      <c r="WID195"/>
      <c r="WIE195"/>
      <c r="WIF195"/>
      <c r="WIG195"/>
      <c r="WIH195"/>
      <c r="WII195"/>
      <c r="WIJ195"/>
      <c r="WIK195"/>
      <c r="WIL195"/>
      <c r="WIM195"/>
      <c r="WIN195"/>
      <c r="WIO195"/>
      <c r="WIP195"/>
      <c r="WIQ195"/>
      <c r="WIR195"/>
      <c r="WIS195"/>
      <c r="WIT195"/>
      <c r="WIU195"/>
      <c r="WIV195"/>
      <c r="WIW195"/>
      <c r="WIX195"/>
      <c r="WIY195"/>
      <c r="WIZ195"/>
      <c r="WJA195"/>
      <c r="WJB195"/>
      <c r="WJC195"/>
      <c r="WJD195"/>
      <c r="WJE195"/>
      <c r="WJF195"/>
      <c r="WJG195"/>
      <c r="WJH195"/>
      <c r="WJI195"/>
      <c r="WJJ195"/>
      <c r="WJK195"/>
      <c r="WJL195"/>
      <c r="WJM195"/>
      <c r="WJN195"/>
      <c r="WJO195"/>
      <c r="WJP195"/>
      <c r="WJQ195"/>
      <c r="WJR195"/>
      <c r="WJS195"/>
      <c r="WJT195"/>
      <c r="WJU195"/>
      <c r="WJV195"/>
      <c r="WJW195"/>
      <c r="WJX195"/>
      <c r="WJY195"/>
      <c r="WJZ195"/>
      <c r="WKA195"/>
      <c r="WKB195"/>
      <c r="WKC195"/>
      <c r="WKD195"/>
      <c r="WKE195"/>
      <c r="WKF195"/>
      <c r="WKG195"/>
      <c r="WKH195"/>
      <c r="WKI195"/>
      <c r="WKJ195"/>
      <c r="WKK195"/>
      <c r="WKL195"/>
      <c r="WKM195"/>
      <c r="WKN195"/>
      <c r="WKO195"/>
      <c r="WKP195"/>
      <c r="WKQ195"/>
      <c r="WKR195"/>
      <c r="WKS195"/>
      <c r="WKT195"/>
      <c r="WKU195"/>
      <c r="WKV195"/>
      <c r="WKW195"/>
      <c r="WKX195"/>
      <c r="WKY195"/>
      <c r="WKZ195"/>
      <c r="WLA195"/>
      <c r="WLB195"/>
      <c r="WLC195"/>
      <c r="WLD195"/>
      <c r="WLE195"/>
      <c r="WLF195"/>
      <c r="WLG195"/>
      <c r="WLH195"/>
      <c r="WLI195"/>
      <c r="WLJ195"/>
      <c r="WLK195"/>
      <c r="WLL195"/>
      <c r="WLM195"/>
      <c r="WLN195"/>
      <c r="WLO195"/>
      <c r="WLP195"/>
      <c r="WLQ195"/>
      <c r="WLR195"/>
      <c r="WLS195"/>
      <c r="WLT195"/>
      <c r="WLU195"/>
      <c r="WLV195"/>
      <c r="WLW195"/>
      <c r="WLX195"/>
      <c r="WLY195"/>
      <c r="WLZ195"/>
      <c r="WMA195"/>
      <c r="WMB195"/>
      <c r="WMC195"/>
      <c r="WMD195"/>
      <c r="WME195"/>
      <c r="WMF195"/>
      <c r="WMG195"/>
      <c r="WMH195"/>
      <c r="WMI195"/>
      <c r="WMJ195"/>
      <c r="WMK195"/>
      <c r="WML195"/>
      <c r="WMM195"/>
      <c r="WMN195"/>
      <c r="WMO195"/>
      <c r="WMP195"/>
      <c r="WMQ195"/>
      <c r="WMR195"/>
      <c r="WMS195"/>
      <c r="WMT195"/>
      <c r="WMU195"/>
      <c r="WMV195"/>
      <c r="WMW195"/>
      <c r="WMX195"/>
      <c r="WMY195"/>
      <c r="WMZ195"/>
      <c r="WNA195"/>
      <c r="WNB195"/>
      <c r="WNC195"/>
      <c r="WND195"/>
      <c r="WNE195"/>
      <c r="WNF195"/>
      <c r="WNG195"/>
      <c r="WNH195"/>
      <c r="WNI195"/>
      <c r="WNJ195"/>
      <c r="WNK195"/>
      <c r="WNL195"/>
      <c r="WNM195"/>
      <c r="WNN195"/>
      <c r="WNO195"/>
      <c r="WNP195"/>
      <c r="WNQ195"/>
      <c r="WNR195"/>
      <c r="WNS195"/>
      <c r="WNT195"/>
      <c r="WNU195"/>
      <c r="WNV195"/>
      <c r="WNW195"/>
      <c r="WNX195"/>
      <c r="WNY195"/>
      <c r="WNZ195"/>
      <c r="WOA195"/>
      <c r="WOB195"/>
      <c r="WOC195"/>
      <c r="WOD195"/>
      <c r="WOE195"/>
      <c r="WOF195"/>
      <c r="WOG195"/>
      <c r="WOH195"/>
      <c r="WOI195"/>
      <c r="WOJ195"/>
      <c r="WOK195"/>
      <c r="WOL195"/>
      <c r="WOM195"/>
      <c r="WON195"/>
      <c r="WOO195"/>
      <c r="WOP195"/>
      <c r="WOQ195"/>
      <c r="WOR195"/>
      <c r="WOS195"/>
      <c r="WOT195"/>
      <c r="WOU195"/>
      <c r="WOV195"/>
      <c r="WOW195"/>
      <c r="WOX195"/>
      <c r="WOY195"/>
      <c r="WOZ195"/>
      <c r="WPA195"/>
      <c r="WPB195"/>
      <c r="WPC195"/>
      <c r="WPD195"/>
      <c r="WPE195"/>
      <c r="WPF195"/>
      <c r="WPG195"/>
      <c r="WPH195"/>
      <c r="WPI195"/>
      <c r="WPJ195"/>
      <c r="WPK195"/>
      <c r="WPL195"/>
      <c r="WPM195"/>
      <c r="WPN195"/>
      <c r="WPO195"/>
      <c r="WPP195"/>
      <c r="WPQ195"/>
      <c r="WPR195"/>
      <c r="WPS195"/>
      <c r="WPT195"/>
      <c r="WPU195"/>
      <c r="WPV195"/>
      <c r="WPW195"/>
      <c r="WPX195"/>
      <c r="WPY195"/>
      <c r="WPZ195"/>
      <c r="WQA195"/>
      <c r="WQB195"/>
      <c r="WQC195"/>
      <c r="WQD195"/>
      <c r="WQE195"/>
      <c r="WQF195"/>
      <c r="WQG195"/>
      <c r="WQH195"/>
      <c r="WQI195"/>
      <c r="WQJ195"/>
      <c r="WQK195"/>
      <c r="WQL195"/>
      <c r="WQM195"/>
      <c r="WQN195"/>
      <c r="WQO195"/>
      <c r="WQP195"/>
      <c r="WQQ195"/>
      <c r="WQR195"/>
      <c r="WQS195"/>
      <c r="WQT195"/>
      <c r="WQU195"/>
      <c r="WQV195"/>
      <c r="WQW195"/>
      <c r="WQX195"/>
      <c r="WQY195"/>
      <c r="WQZ195"/>
      <c r="WRA195"/>
      <c r="WRB195"/>
      <c r="WRC195"/>
      <c r="WRD195"/>
      <c r="WRE195"/>
      <c r="WRF195"/>
      <c r="WRG195"/>
      <c r="WRH195"/>
      <c r="WRI195"/>
      <c r="WRJ195"/>
      <c r="WRK195"/>
      <c r="WRL195"/>
      <c r="WRM195"/>
      <c r="WRN195"/>
      <c r="WRO195"/>
      <c r="WRP195"/>
      <c r="WRQ195"/>
      <c r="WRR195"/>
      <c r="WRS195"/>
      <c r="WRT195"/>
      <c r="WRU195"/>
      <c r="WRV195"/>
      <c r="WRW195"/>
      <c r="WRX195"/>
      <c r="WRY195"/>
      <c r="WRZ195"/>
      <c r="WSA195"/>
      <c r="WSB195"/>
      <c r="WSC195"/>
      <c r="WSD195"/>
      <c r="WSE195"/>
      <c r="WSF195"/>
      <c r="WSG195"/>
      <c r="WSH195"/>
      <c r="WSI195"/>
      <c r="WSJ195"/>
      <c r="WSK195"/>
      <c r="WSL195"/>
      <c r="WSM195"/>
      <c r="WSN195"/>
      <c r="WSO195"/>
      <c r="WSP195"/>
      <c r="WSQ195"/>
      <c r="WSR195"/>
      <c r="WSS195"/>
      <c r="WST195"/>
      <c r="WSU195"/>
      <c r="WSV195"/>
      <c r="WSW195"/>
      <c r="WSX195"/>
      <c r="WSY195"/>
      <c r="WSZ195"/>
      <c r="WTA195"/>
      <c r="WTB195"/>
      <c r="WTC195"/>
      <c r="WTD195"/>
      <c r="WTE195"/>
      <c r="WTF195"/>
      <c r="WTG195"/>
      <c r="WTH195"/>
      <c r="WTI195"/>
      <c r="WTJ195"/>
      <c r="WTK195"/>
      <c r="WTL195"/>
      <c r="WTM195"/>
      <c r="WTN195"/>
      <c r="WTO195"/>
      <c r="WTP195"/>
      <c r="WTQ195"/>
      <c r="WTR195"/>
      <c r="WTS195"/>
      <c r="WTT195"/>
      <c r="WTU195"/>
      <c r="WTV195"/>
      <c r="WTW195"/>
      <c r="WTX195"/>
      <c r="WTY195"/>
      <c r="WTZ195"/>
      <c r="WUA195"/>
      <c r="WUB195"/>
      <c r="WUC195"/>
      <c r="WUD195"/>
      <c r="WUE195"/>
      <c r="WUF195"/>
      <c r="WUG195"/>
      <c r="WUH195"/>
      <c r="WUI195"/>
      <c r="WUJ195"/>
      <c r="WUK195"/>
      <c r="WUL195"/>
      <c r="WUM195"/>
      <c r="WUN195"/>
      <c r="WUO195"/>
      <c r="WUP195"/>
      <c r="WUQ195"/>
      <c r="WUR195"/>
      <c r="WUS195"/>
      <c r="WUT195"/>
      <c r="WUU195"/>
      <c r="WUV195"/>
      <c r="WUW195"/>
      <c r="WUX195"/>
      <c r="WUY195"/>
      <c r="WUZ195"/>
      <c r="WVA195"/>
      <c r="WVB195"/>
      <c r="WVC195"/>
      <c r="WVD195"/>
      <c r="WVE195"/>
      <c r="WVF195"/>
      <c r="WVG195"/>
      <c r="WVH195"/>
      <c r="WVI195"/>
      <c r="WVJ195"/>
      <c r="WVK195"/>
      <c r="WVL195"/>
      <c r="WVM195"/>
      <c r="WVN195"/>
      <c r="WVO195"/>
      <c r="WVP195"/>
      <c r="WVQ195"/>
      <c r="WVR195"/>
      <c r="WVS195"/>
      <c r="WVT195"/>
      <c r="WVU195"/>
      <c r="WVV195"/>
      <c r="WVW195"/>
      <c r="WVX195"/>
      <c r="WVY195"/>
      <c r="WVZ195"/>
      <c r="WWA195"/>
      <c r="WWB195"/>
      <c r="WWC195"/>
      <c r="WWD195"/>
      <c r="WWE195"/>
      <c r="WWF195"/>
      <c r="WWG195"/>
      <c r="WWH195"/>
      <c r="WWI195"/>
      <c r="WWJ195"/>
      <c r="WWK195"/>
      <c r="WWL195"/>
      <c r="WWM195"/>
      <c r="WWN195"/>
      <c r="WWO195"/>
      <c r="WWP195"/>
      <c r="WWQ195"/>
      <c r="WWR195"/>
      <c r="WWS195"/>
      <c r="WWT195"/>
      <c r="WWU195"/>
      <c r="WWV195"/>
      <c r="WWW195"/>
      <c r="WWX195"/>
      <c r="WWY195"/>
      <c r="WWZ195"/>
      <c r="WXA195"/>
      <c r="WXB195"/>
      <c r="WXC195"/>
      <c r="WXD195"/>
      <c r="WXE195"/>
      <c r="WXF195"/>
      <c r="WXG195"/>
      <c r="WXH195"/>
      <c r="WXI195"/>
      <c r="WXJ195"/>
      <c r="WXK195"/>
      <c r="WXL195"/>
      <c r="WXM195"/>
      <c r="WXN195"/>
      <c r="WXO195"/>
      <c r="WXP195"/>
      <c r="WXQ195"/>
      <c r="WXR195"/>
      <c r="WXS195"/>
      <c r="WXT195"/>
      <c r="WXU195"/>
      <c r="WXV195"/>
      <c r="WXW195"/>
      <c r="WXX195"/>
      <c r="WXY195"/>
      <c r="WXZ195"/>
      <c r="WYA195"/>
      <c r="WYB195"/>
      <c r="WYC195"/>
      <c r="WYD195"/>
      <c r="WYE195"/>
      <c r="WYF195"/>
      <c r="WYG195"/>
      <c r="WYH195"/>
      <c r="WYI195"/>
      <c r="WYJ195"/>
      <c r="WYK195"/>
      <c r="WYL195"/>
      <c r="WYM195"/>
      <c r="WYN195"/>
      <c r="WYO195"/>
      <c r="WYP195"/>
      <c r="WYQ195"/>
      <c r="WYR195"/>
      <c r="WYS195"/>
      <c r="WYT195"/>
      <c r="WYU195"/>
      <c r="WYV195"/>
      <c r="WYW195"/>
      <c r="WYX195"/>
      <c r="WYY195"/>
      <c r="WYZ195"/>
      <c r="WZA195"/>
      <c r="WZB195"/>
      <c r="WZC195"/>
      <c r="WZD195"/>
      <c r="WZE195"/>
      <c r="WZF195"/>
      <c r="WZG195"/>
      <c r="WZH195"/>
      <c r="WZI195"/>
      <c r="WZJ195"/>
      <c r="WZK195"/>
      <c r="WZL195"/>
      <c r="WZM195"/>
      <c r="WZN195"/>
      <c r="WZO195"/>
      <c r="WZP195"/>
      <c r="WZQ195"/>
      <c r="WZR195"/>
      <c r="WZS195"/>
      <c r="WZT195"/>
      <c r="WZU195"/>
      <c r="WZV195"/>
      <c r="WZW195"/>
      <c r="WZX195"/>
      <c r="WZY195"/>
      <c r="WZZ195"/>
      <c r="XAA195"/>
      <c r="XAB195"/>
      <c r="XAC195"/>
      <c r="XAD195"/>
      <c r="XAE195"/>
      <c r="XAF195"/>
      <c r="XAG195"/>
      <c r="XAH195"/>
      <c r="XAI195"/>
      <c r="XAJ195"/>
      <c r="XAK195"/>
      <c r="XAL195"/>
      <c r="XAM195"/>
      <c r="XAN195"/>
      <c r="XAO195"/>
      <c r="XAP195"/>
      <c r="XAQ195"/>
      <c r="XAR195"/>
      <c r="XAS195"/>
      <c r="XAT195"/>
      <c r="XAU195"/>
      <c r="XAV195"/>
      <c r="XAW195"/>
      <c r="XAX195"/>
      <c r="XAY195"/>
      <c r="XAZ195"/>
      <c r="XBA195"/>
      <c r="XBB195"/>
      <c r="XBC195"/>
      <c r="XBD195"/>
      <c r="XBE195"/>
      <c r="XBF195"/>
      <c r="XBG195"/>
      <c r="XBH195"/>
      <c r="XBI195"/>
      <c r="XBJ195"/>
      <c r="XBK195"/>
      <c r="XBL195"/>
      <c r="XBM195"/>
      <c r="XBN195"/>
      <c r="XBO195"/>
      <c r="XBP195"/>
      <c r="XBQ195"/>
      <c r="XBR195"/>
      <c r="XBS195"/>
      <c r="XBT195"/>
      <c r="XBU195"/>
      <c r="XBV195"/>
      <c r="XBW195"/>
      <c r="XBX195"/>
      <c r="XBY195"/>
      <c r="XBZ195"/>
      <c r="XCA195"/>
      <c r="XCB195"/>
      <c r="XCC195"/>
      <c r="XCD195"/>
      <c r="XCE195"/>
      <c r="XCF195"/>
      <c r="XCG195"/>
      <c r="XCH195"/>
      <c r="XCI195"/>
      <c r="XCJ195"/>
      <c r="XCK195"/>
      <c r="XCL195"/>
      <c r="XCM195"/>
      <c r="XCN195"/>
      <c r="XCO195"/>
      <c r="XCP195"/>
      <c r="XCQ195"/>
      <c r="XCR195"/>
      <c r="XCS195"/>
      <c r="XCT195"/>
      <c r="XCU195"/>
      <c r="XCV195"/>
      <c r="XCW195"/>
      <c r="XCX195"/>
      <c r="XCY195"/>
      <c r="XCZ195"/>
      <c r="XDA195"/>
      <c r="XDB195"/>
      <c r="XDC195"/>
      <c r="XDD195"/>
      <c r="XDE195"/>
      <c r="XDF195"/>
      <c r="XDG195"/>
      <c r="XDH195"/>
      <c r="XDI195"/>
      <c r="XDJ195"/>
      <c r="XDK195"/>
      <c r="XDL195"/>
      <c r="XDM195"/>
      <c r="XDN195"/>
      <c r="XDO195"/>
      <c r="XDP195"/>
      <c r="XDQ195"/>
      <c r="XDR195"/>
      <c r="XDS195"/>
      <c r="XDT195"/>
      <c r="XDU195"/>
      <c r="XDV195"/>
      <c r="XDW195"/>
      <c r="XDX195"/>
      <c r="XDY195"/>
      <c r="XDZ195"/>
      <c r="XEA195"/>
      <c r="XEB195"/>
      <c r="XEC195"/>
      <c r="XED195"/>
      <c r="XEE195"/>
      <c r="XEF195"/>
      <c r="XEG195"/>
      <c r="XEH195"/>
      <c r="XEI195"/>
      <c r="XEJ195"/>
      <c r="XEK195"/>
      <c r="XEL195"/>
      <c r="XEM195"/>
      <c r="XEN195"/>
      <c r="XEO195"/>
      <c r="XEP195"/>
      <c r="XEQ195"/>
      <c r="XER195"/>
      <c r="XES195"/>
      <c r="XET195"/>
      <c r="XEU195"/>
      <c r="XEV195"/>
      <c r="XEW195"/>
      <c r="XEX195"/>
      <c r="XEY195"/>
      <c r="XEZ195"/>
      <c r="XFA195"/>
      <c r="XFB195"/>
      <c r="XFC195"/>
      <c r="XFD195"/>
    </row>
    <row r="196" s="29" customFormat="1" spans="1:1638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 s="30"/>
      <c r="AN196" s="73"/>
      <c r="AO196" s="31"/>
      <c r="AP196"/>
      <c r="AQ196"/>
      <c r="AR196" s="32"/>
      <c r="AS196" s="30"/>
      <c r="AT196" s="30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/>
      <c r="VUC196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  <c r="WER196"/>
      <c r="WES196"/>
      <c r="WET196"/>
      <c r="WEU196"/>
      <c r="WEV196"/>
      <c r="WEW196"/>
      <c r="WEX196"/>
      <c r="WEY196"/>
      <c r="WEZ196"/>
      <c r="WFA196"/>
      <c r="WFB196"/>
      <c r="WFC196"/>
      <c r="WFD196"/>
      <c r="WFE196"/>
      <c r="WFF196"/>
      <c r="WFG196"/>
      <c r="WFH196"/>
      <c r="WFI196"/>
      <c r="WFJ196"/>
      <c r="WFK196"/>
      <c r="WFL196"/>
      <c r="WFM196"/>
      <c r="WFN196"/>
      <c r="WFO196"/>
      <c r="WFP196"/>
      <c r="WFQ196"/>
      <c r="WFR196"/>
      <c r="WFS196"/>
      <c r="WFT196"/>
      <c r="WFU196"/>
      <c r="WFV196"/>
      <c r="WFW196"/>
      <c r="WFX196"/>
      <c r="WFY196"/>
      <c r="WFZ196"/>
      <c r="WGA196"/>
      <c r="WGB196"/>
      <c r="WGC196"/>
      <c r="WGD196"/>
      <c r="WGE196"/>
      <c r="WGF196"/>
      <c r="WGG196"/>
      <c r="WGH196"/>
      <c r="WGI196"/>
      <c r="WGJ196"/>
      <c r="WGK196"/>
      <c r="WGL196"/>
      <c r="WGM196"/>
      <c r="WGN196"/>
      <c r="WGO196"/>
      <c r="WGP196"/>
      <c r="WGQ196"/>
      <c r="WGR196"/>
      <c r="WGS196"/>
      <c r="WGT196"/>
      <c r="WGU196"/>
      <c r="WGV196"/>
      <c r="WGW196"/>
      <c r="WGX196"/>
      <c r="WGY196"/>
      <c r="WGZ196"/>
      <c r="WHA196"/>
      <c r="WHB196"/>
      <c r="WHC196"/>
      <c r="WHD196"/>
      <c r="WHE196"/>
      <c r="WHF196"/>
      <c r="WHG196"/>
      <c r="WHH196"/>
      <c r="WHI196"/>
      <c r="WHJ196"/>
      <c r="WHK196"/>
      <c r="WHL196"/>
      <c r="WHM196"/>
      <c r="WHN196"/>
      <c r="WHO196"/>
      <c r="WHP196"/>
      <c r="WHQ196"/>
      <c r="WHR196"/>
      <c r="WHS196"/>
      <c r="WHT196"/>
      <c r="WHU196"/>
      <c r="WHV196"/>
      <c r="WHW196"/>
      <c r="WHX196"/>
      <c r="WHY196"/>
      <c r="WHZ196"/>
      <c r="WIA196"/>
      <c r="WIB196"/>
      <c r="WIC196"/>
      <c r="WID196"/>
      <c r="WIE196"/>
      <c r="WIF196"/>
      <c r="WIG196"/>
      <c r="WIH196"/>
      <c r="WII196"/>
      <c r="WIJ196"/>
      <c r="WIK196"/>
      <c r="WIL196"/>
      <c r="WIM196"/>
      <c r="WIN196"/>
      <c r="WIO196"/>
      <c r="WIP196"/>
      <c r="WIQ196"/>
      <c r="WIR196"/>
      <c r="WIS196"/>
      <c r="WIT196"/>
      <c r="WIU196"/>
      <c r="WIV196"/>
      <c r="WIW196"/>
      <c r="WIX196"/>
      <c r="WIY196"/>
      <c r="WIZ196"/>
      <c r="WJA196"/>
      <c r="WJB196"/>
      <c r="WJC196"/>
      <c r="WJD196"/>
      <c r="WJE196"/>
      <c r="WJF196"/>
      <c r="WJG196"/>
      <c r="WJH196"/>
      <c r="WJI196"/>
      <c r="WJJ196"/>
      <c r="WJK196"/>
      <c r="WJL196"/>
      <c r="WJM196"/>
      <c r="WJN196"/>
      <c r="WJO196"/>
      <c r="WJP196"/>
      <c r="WJQ196"/>
      <c r="WJR196"/>
      <c r="WJS196"/>
      <c r="WJT196"/>
      <c r="WJU196"/>
      <c r="WJV196"/>
      <c r="WJW196"/>
      <c r="WJX196"/>
      <c r="WJY196"/>
      <c r="WJZ196"/>
      <c r="WKA196"/>
      <c r="WKB196"/>
      <c r="WKC196"/>
      <c r="WKD196"/>
      <c r="WKE196"/>
      <c r="WKF196"/>
      <c r="WKG196"/>
      <c r="WKH196"/>
      <c r="WKI196"/>
      <c r="WKJ196"/>
      <c r="WKK196"/>
      <c r="WKL196"/>
      <c r="WKM196"/>
      <c r="WKN196"/>
      <c r="WKO196"/>
      <c r="WKP196"/>
      <c r="WKQ196"/>
      <c r="WKR196"/>
      <c r="WKS196"/>
      <c r="WKT196"/>
      <c r="WKU196"/>
      <c r="WKV196"/>
      <c r="WKW196"/>
      <c r="WKX196"/>
      <c r="WKY196"/>
      <c r="WKZ196"/>
      <c r="WLA196"/>
      <c r="WLB196"/>
      <c r="WLC196"/>
      <c r="WLD196"/>
      <c r="WLE196"/>
      <c r="WLF196"/>
      <c r="WLG196"/>
      <c r="WLH196"/>
      <c r="WLI196"/>
      <c r="WLJ196"/>
      <c r="WLK196"/>
      <c r="WLL196"/>
      <c r="WLM196"/>
      <c r="WLN196"/>
      <c r="WLO196"/>
      <c r="WLP196"/>
      <c r="WLQ196"/>
      <c r="WLR196"/>
      <c r="WLS196"/>
      <c r="WLT196"/>
      <c r="WLU196"/>
      <c r="WLV196"/>
      <c r="WLW196"/>
      <c r="WLX196"/>
      <c r="WLY196"/>
      <c r="WLZ196"/>
      <c r="WMA196"/>
      <c r="WMB196"/>
      <c r="WMC196"/>
      <c r="WMD196"/>
      <c r="WME196"/>
      <c r="WMF196"/>
      <c r="WMG196"/>
      <c r="WMH196"/>
      <c r="WMI196"/>
      <c r="WMJ196"/>
      <c r="WMK196"/>
      <c r="WML196"/>
      <c r="WMM196"/>
      <c r="WMN196"/>
      <c r="WMO196"/>
      <c r="WMP196"/>
      <c r="WMQ196"/>
      <c r="WMR196"/>
      <c r="WMS196"/>
      <c r="WMT196"/>
      <c r="WMU196"/>
      <c r="WMV196"/>
      <c r="WMW196"/>
      <c r="WMX196"/>
      <c r="WMY196"/>
      <c r="WMZ196"/>
      <c r="WNA196"/>
      <c r="WNB196"/>
      <c r="WNC196"/>
      <c r="WND196"/>
      <c r="WNE196"/>
      <c r="WNF196"/>
      <c r="WNG196"/>
      <c r="WNH196"/>
      <c r="WNI196"/>
      <c r="WNJ196"/>
      <c r="WNK196"/>
      <c r="WNL196"/>
      <c r="WNM196"/>
      <c r="WNN196"/>
      <c r="WNO196"/>
      <c r="WNP196"/>
      <c r="WNQ196"/>
      <c r="WNR196"/>
      <c r="WNS196"/>
      <c r="WNT196"/>
      <c r="WNU196"/>
      <c r="WNV196"/>
      <c r="WNW196"/>
      <c r="WNX196"/>
      <c r="WNY196"/>
      <c r="WNZ196"/>
      <c r="WOA196"/>
      <c r="WOB196"/>
      <c r="WOC196"/>
      <c r="WOD196"/>
      <c r="WOE196"/>
      <c r="WOF196"/>
      <c r="WOG196"/>
      <c r="WOH196"/>
      <c r="WOI196"/>
      <c r="WOJ196"/>
      <c r="WOK196"/>
      <c r="WOL196"/>
      <c r="WOM196"/>
      <c r="WON196"/>
      <c r="WOO196"/>
      <c r="WOP196"/>
      <c r="WOQ196"/>
      <c r="WOR196"/>
      <c r="WOS196"/>
      <c r="WOT196"/>
      <c r="WOU196"/>
      <c r="WOV196"/>
      <c r="WOW196"/>
      <c r="WOX196"/>
      <c r="WOY196"/>
      <c r="WOZ196"/>
      <c r="WPA196"/>
      <c r="WPB196"/>
      <c r="WPC196"/>
      <c r="WPD196"/>
      <c r="WPE196"/>
      <c r="WPF196"/>
      <c r="WPG196"/>
      <c r="WPH196"/>
      <c r="WPI196"/>
      <c r="WPJ196"/>
      <c r="WPK196"/>
      <c r="WPL196"/>
      <c r="WPM196"/>
      <c r="WPN196"/>
      <c r="WPO196"/>
      <c r="WPP196"/>
      <c r="WPQ196"/>
      <c r="WPR196"/>
      <c r="WPS196"/>
      <c r="WPT196"/>
      <c r="WPU196"/>
      <c r="WPV196"/>
      <c r="WPW196"/>
      <c r="WPX196"/>
      <c r="WPY196"/>
      <c r="WPZ196"/>
      <c r="WQA196"/>
      <c r="WQB196"/>
      <c r="WQC196"/>
      <c r="WQD196"/>
      <c r="WQE196"/>
      <c r="WQF196"/>
      <c r="WQG196"/>
      <c r="WQH196"/>
      <c r="WQI196"/>
      <c r="WQJ196"/>
      <c r="WQK196"/>
      <c r="WQL196"/>
      <c r="WQM196"/>
      <c r="WQN196"/>
      <c r="WQO196"/>
      <c r="WQP196"/>
      <c r="WQQ196"/>
      <c r="WQR196"/>
      <c r="WQS196"/>
      <c r="WQT196"/>
      <c r="WQU196"/>
      <c r="WQV196"/>
      <c r="WQW196"/>
      <c r="WQX196"/>
      <c r="WQY196"/>
      <c r="WQZ196"/>
      <c r="WRA196"/>
      <c r="WRB196"/>
      <c r="WRC196"/>
      <c r="WRD196"/>
      <c r="WRE196"/>
      <c r="WRF196"/>
      <c r="WRG196"/>
      <c r="WRH196"/>
      <c r="WRI196"/>
      <c r="WRJ196"/>
      <c r="WRK196"/>
      <c r="WRL196"/>
      <c r="WRM196"/>
      <c r="WRN196"/>
      <c r="WRO196"/>
      <c r="WRP196"/>
      <c r="WRQ196"/>
      <c r="WRR196"/>
      <c r="WRS196"/>
      <c r="WRT196"/>
      <c r="WRU196"/>
      <c r="WRV196"/>
      <c r="WRW196"/>
      <c r="WRX196"/>
      <c r="WRY196"/>
      <c r="WRZ196"/>
      <c r="WSA196"/>
      <c r="WSB196"/>
      <c r="WSC196"/>
      <c r="WSD196"/>
      <c r="WSE196"/>
      <c r="WSF196"/>
      <c r="WSG196"/>
      <c r="WSH196"/>
      <c r="WSI196"/>
      <c r="WSJ196"/>
      <c r="WSK196"/>
      <c r="WSL196"/>
      <c r="WSM196"/>
      <c r="WSN196"/>
      <c r="WSO196"/>
      <c r="WSP196"/>
      <c r="WSQ196"/>
      <c r="WSR196"/>
      <c r="WSS196"/>
      <c r="WST196"/>
      <c r="WSU196"/>
      <c r="WSV196"/>
      <c r="WSW196"/>
      <c r="WSX196"/>
      <c r="WSY196"/>
      <c r="WSZ196"/>
      <c r="WTA196"/>
      <c r="WTB196"/>
      <c r="WTC196"/>
      <c r="WTD196"/>
      <c r="WTE196"/>
      <c r="WTF196"/>
      <c r="WTG196"/>
      <c r="WTH196"/>
      <c r="WTI196"/>
      <c r="WTJ196"/>
      <c r="WTK196"/>
      <c r="WTL196"/>
      <c r="WTM196"/>
      <c r="WTN196"/>
      <c r="WTO196"/>
      <c r="WTP196"/>
      <c r="WTQ196"/>
      <c r="WTR196"/>
      <c r="WTS196"/>
      <c r="WTT196"/>
      <c r="WTU196"/>
      <c r="WTV196"/>
      <c r="WTW196"/>
      <c r="WTX196"/>
      <c r="WTY196"/>
      <c r="WTZ196"/>
      <c r="WUA196"/>
      <c r="WUB196"/>
      <c r="WUC196"/>
      <c r="WUD196"/>
      <c r="WUE196"/>
      <c r="WUF196"/>
      <c r="WUG196"/>
      <c r="WUH196"/>
      <c r="WUI196"/>
      <c r="WUJ196"/>
      <c r="WUK196"/>
      <c r="WUL196"/>
      <c r="WUM196"/>
      <c r="WUN196"/>
      <c r="WUO196"/>
      <c r="WUP196"/>
      <c r="WUQ196"/>
      <c r="WUR196"/>
      <c r="WUS196"/>
      <c r="WUT196"/>
      <c r="WUU196"/>
      <c r="WUV196"/>
      <c r="WUW196"/>
      <c r="WUX196"/>
      <c r="WUY196"/>
      <c r="WUZ196"/>
      <c r="WVA196"/>
      <c r="WVB196"/>
      <c r="WVC196"/>
      <c r="WVD196"/>
      <c r="WVE196"/>
      <c r="WVF196"/>
      <c r="WVG196"/>
      <c r="WVH196"/>
      <c r="WVI196"/>
      <c r="WVJ196"/>
      <c r="WVK196"/>
      <c r="WVL196"/>
      <c r="WVM196"/>
      <c r="WVN196"/>
      <c r="WVO196"/>
      <c r="WVP196"/>
      <c r="WVQ196"/>
      <c r="WVR196"/>
      <c r="WVS196"/>
      <c r="WVT196"/>
      <c r="WVU196"/>
      <c r="WVV196"/>
      <c r="WVW196"/>
      <c r="WVX196"/>
      <c r="WVY196"/>
      <c r="WVZ196"/>
      <c r="WWA196"/>
      <c r="WWB196"/>
      <c r="WWC196"/>
      <c r="WWD196"/>
      <c r="WWE196"/>
      <c r="WWF196"/>
      <c r="WWG196"/>
      <c r="WWH196"/>
      <c r="WWI196"/>
      <c r="WWJ196"/>
      <c r="WWK196"/>
      <c r="WWL196"/>
      <c r="WWM196"/>
      <c r="WWN196"/>
      <c r="WWO196"/>
      <c r="WWP196"/>
      <c r="WWQ196"/>
      <c r="WWR196"/>
      <c r="WWS196"/>
      <c r="WWT196"/>
      <c r="WWU196"/>
      <c r="WWV196"/>
      <c r="WWW196"/>
      <c r="WWX196"/>
      <c r="WWY196"/>
      <c r="WWZ196"/>
      <c r="WXA196"/>
      <c r="WXB196"/>
      <c r="WXC196"/>
      <c r="WXD196"/>
      <c r="WXE196"/>
      <c r="WXF196"/>
      <c r="WXG196"/>
      <c r="WXH196"/>
      <c r="WXI196"/>
      <c r="WXJ196"/>
      <c r="WXK196"/>
      <c r="WXL196"/>
      <c r="WXM196"/>
      <c r="WXN196"/>
      <c r="WXO196"/>
      <c r="WXP196"/>
      <c r="WXQ196"/>
      <c r="WXR196"/>
      <c r="WXS196"/>
      <c r="WXT196"/>
      <c r="WXU196"/>
      <c r="WXV196"/>
      <c r="WXW196"/>
      <c r="WXX196"/>
      <c r="WXY196"/>
      <c r="WXZ196"/>
      <c r="WYA196"/>
      <c r="WYB196"/>
      <c r="WYC196"/>
      <c r="WYD196"/>
      <c r="WYE196"/>
      <c r="WYF196"/>
      <c r="WYG196"/>
      <c r="WYH196"/>
      <c r="WYI196"/>
      <c r="WYJ196"/>
      <c r="WYK196"/>
      <c r="WYL196"/>
      <c r="WYM196"/>
      <c r="WYN196"/>
      <c r="WYO196"/>
      <c r="WYP196"/>
      <c r="WYQ196"/>
      <c r="WYR196"/>
      <c r="WYS196"/>
      <c r="WYT196"/>
      <c r="WYU196"/>
      <c r="WYV196"/>
      <c r="WYW196"/>
      <c r="WYX196"/>
      <c r="WYY196"/>
      <c r="WYZ196"/>
      <c r="WZA196"/>
      <c r="WZB196"/>
      <c r="WZC196"/>
      <c r="WZD196"/>
      <c r="WZE196"/>
      <c r="WZF196"/>
      <c r="WZG196"/>
      <c r="WZH196"/>
      <c r="WZI196"/>
      <c r="WZJ196"/>
      <c r="WZK196"/>
      <c r="WZL196"/>
      <c r="WZM196"/>
      <c r="WZN196"/>
      <c r="WZO196"/>
      <c r="WZP196"/>
      <c r="WZQ196"/>
      <c r="WZR196"/>
      <c r="WZS196"/>
      <c r="WZT196"/>
      <c r="WZU196"/>
      <c r="WZV196"/>
      <c r="WZW196"/>
      <c r="WZX196"/>
      <c r="WZY196"/>
      <c r="WZZ196"/>
      <c r="XAA196"/>
      <c r="XAB196"/>
      <c r="XAC196"/>
      <c r="XAD196"/>
      <c r="XAE196"/>
      <c r="XAF196"/>
      <c r="XAG196"/>
      <c r="XAH196"/>
      <c r="XAI196"/>
      <c r="XAJ196"/>
      <c r="XAK196"/>
      <c r="XAL196"/>
      <c r="XAM196"/>
      <c r="XAN196"/>
      <c r="XAO196"/>
      <c r="XAP196"/>
      <c r="XAQ196"/>
      <c r="XAR196"/>
      <c r="XAS196"/>
      <c r="XAT196"/>
      <c r="XAU196"/>
      <c r="XAV196"/>
      <c r="XAW196"/>
      <c r="XAX196"/>
      <c r="XAY196"/>
      <c r="XAZ196"/>
      <c r="XBA196"/>
      <c r="XBB196"/>
      <c r="XBC196"/>
      <c r="XBD196"/>
      <c r="XBE196"/>
      <c r="XBF196"/>
      <c r="XBG196"/>
      <c r="XBH196"/>
      <c r="XBI196"/>
      <c r="XBJ196"/>
      <c r="XBK196"/>
      <c r="XBL196"/>
      <c r="XBM196"/>
      <c r="XBN196"/>
      <c r="XBO196"/>
      <c r="XBP196"/>
      <c r="XBQ196"/>
      <c r="XBR196"/>
      <c r="XBS196"/>
      <c r="XBT196"/>
      <c r="XBU196"/>
      <c r="XBV196"/>
      <c r="XBW196"/>
      <c r="XBX196"/>
      <c r="XBY196"/>
      <c r="XBZ196"/>
      <c r="XCA196"/>
      <c r="XCB196"/>
      <c r="XCC196"/>
      <c r="XCD196"/>
      <c r="XCE196"/>
      <c r="XCF196"/>
      <c r="XCG196"/>
      <c r="XCH196"/>
      <c r="XCI196"/>
      <c r="XCJ196"/>
      <c r="XCK196"/>
      <c r="XCL196"/>
      <c r="XCM196"/>
      <c r="XCN196"/>
      <c r="XCO196"/>
      <c r="XCP196"/>
      <c r="XCQ196"/>
      <c r="XCR196"/>
      <c r="XCS196"/>
      <c r="XCT196"/>
      <c r="XCU196"/>
      <c r="XCV196"/>
      <c r="XCW196"/>
      <c r="XCX196"/>
      <c r="XCY196"/>
      <c r="XCZ196"/>
      <c r="XDA196"/>
      <c r="XDB196"/>
      <c r="XDC196"/>
      <c r="XDD196"/>
      <c r="XDE196"/>
      <c r="XDF196"/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  <c r="XEM196"/>
      <c r="XEN196"/>
      <c r="XEO196"/>
      <c r="XEP196"/>
      <c r="XEQ196"/>
      <c r="XER196"/>
      <c r="XES196"/>
      <c r="XET196"/>
      <c r="XEU196"/>
      <c r="XEV196"/>
      <c r="XEW196"/>
      <c r="XEX196"/>
      <c r="XEY196"/>
      <c r="XEZ196"/>
      <c r="XFA196"/>
      <c r="XFB196"/>
      <c r="XFC196"/>
      <c r="XFD196"/>
    </row>
    <row r="197" s="29" customFormat="1" spans="1:1638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 s="30"/>
      <c r="AN197" s="73"/>
      <c r="AO197" s="31"/>
      <c r="AP197"/>
      <c r="AQ197"/>
      <c r="AR197" s="32"/>
      <c r="AS197" s="30"/>
      <c r="AT197" s="30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  <c r="QXM197"/>
      <c r="QXN197"/>
      <c r="QXO197"/>
      <c r="QXP197"/>
      <c r="QXQ197"/>
      <c r="QXR197"/>
      <c r="QXS197"/>
      <c r="QXT197"/>
      <c r="QXU197"/>
      <c r="QXV197"/>
      <c r="QXW197"/>
      <c r="QXX197"/>
      <c r="QXY197"/>
      <c r="QXZ197"/>
      <c r="QYA197"/>
      <c r="QYB197"/>
      <c r="QYC197"/>
      <c r="QYD197"/>
      <c r="QYE197"/>
      <c r="QYF197"/>
      <c r="QYG197"/>
      <c r="QYH197"/>
      <c r="QYI197"/>
      <c r="QYJ197"/>
      <c r="QYK197"/>
      <c r="QYL197"/>
      <c r="QYM197"/>
      <c r="QYN197"/>
      <c r="QYO197"/>
      <c r="QYP197"/>
      <c r="QYQ197"/>
      <c r="QYR197"/>
      <c r="QYS197"/>
      <c r="QYT197"/>
      <c r="QYU197"/>
      <c r="QYV197"/>
      <c r="QYW197"/>
      <c r="QYX197"/>
      <c r="QYY197"/>
      <c r="QYZ197"/>
      <c r="QZA197"/>
      <c r="QZB197"/>
      <c r="QZC197"/>
      <c r="QZD197"/>
      <c r="QZE197"/>
      <c r="QZF197"/>
      <c r="QZG197"/>
      <c r="QZH197"/>
      <c r="QZI197"/>
      <c r="QZJ197"/>
      <c r="QZK197"/>
      <c r="QZL197"/>
      <c r="QZM197"/>
      <c r="QZN197"/>
      <c r="QZO197"/>
      <c r="QZP197"/>
      <c r="QZQ197"/>
      <c r="QZR197"/>
      <c r="QZS197"/>
      <c r="QZT197"/>
      <c r="QZU197"/>
      <c r="QZV197"/>
      <c r="QZW197"/>
      <c r="QZX197"/>
      <c r="QZY197"/>
      <c r="QZZ197"/>
      <c r="RAA197"/>
      <c r="RAB197"/>
      <c r="RAC197"/>
      <c r="RAD197"/>
      <c r="RAE197"/>
      <c r="RAF197"/>
      <c r="RAG197"/>
      <c r="RAH197"/>
      <c r="RAI197"/>
      <c r="RAJ197"/>
      <c r="RAK197"/>
      <c r="RAL197"/>
      <c r="RAM197"/>
      <c r="RAN197"/>
      <c r="RAO197"/>
      <c r="RAP197"/>
      <c r="RAQ197"/>
      <c r="RAR197"/>
      <c r="RAS197"/>
      <c r="RAT197"/>
      <c r="RAU197"/>
      <c r="RAV197"/>
      <c r="RAW197"/>
      <c r="RAX197"/>
      <c r="RAY197"/>
      <c r="RAZ197"/>
      <c r="RBA197"/>
      <c r="RBB197"/>
      <c r="RBC197"/>
      <c r="RBD197"/>
      <c r="RBE197"/>
      <c r="RBF197"/>
      <c r="RBG197"/>
      <c r="RBH197"/>
      <c r="RBI197"/>
      <c r="RBJ197"/>
      <c r="RBK197"/>
      <c r="RBL197"/>
      <c r="RBM197"/>
      <c r="RBN197"/>
      <c r="RBO197"/>
      <c r="RBP197"/>
      <c r="RBQ197"/>
      <c r="RBR197"/>
      <c r="RBS197"/>
      <c r="RBT197"/>
      <c r="RBU197"/>
      <c r="RBV197"/>
      <c r="RBW197"/>
      <c r="RBX197"/>
      <c r="RBY197"/>
      <c r="RBZ197"/>
      <c r="RCA197"/>
      <c r="RCB197"/>
      <c r="RCC197"/>
      <c r="RCD197"/>
      <c r="RCE197"/>
      <c r="RCF197"/>
      <c r="RCG197"/>
      <c r="RCH197"/>
      <c r="RCI197"/>
      <c r="RCJ197"/>
      <c r="RCK197"/>
      <c r="RCL197"/>
      <c r="RCM197"/>
      <c r="RCN197"/>
      <c r="RCO197"/>
      <c r="RCP197"/>
      <c r="RCQ197"/>
      <c r="RCR197"/>
      <c r="RCS197"/>
      <c r="RCT197"/>
      <c r="RCU197"/>
      <c r="RCV197"/>
      <c r="RCW197"/>
      <c r="RCX197"/>
      <c r="RCY197"/>
      <c r="RCZ197"/>
      <c r="RDA197"/>
      <c r="RDB197"/>
      <c r="RDC197"/>
      <c r="RDD197"/>
      <c r="RDE197"/>
      <c r="RDF197"/>
      <c r="RDG197"/>
      <c r="RDH197"/>
      <c r="RDI197"/>
      <c r="RDJ197"/>
      <c r="RDK197"/>
      <c r="RDL197"/>
      <c r="RDM197"/>
      <c r="RDN197"/>
      <c r="RDO197"/>
      <c r="RDP197"/>
      <c r="RDQ197"/>
      <c r="RDR197"/>
      <c r="RDS197"/>
      <c r="RDT197"/>
      <c r="RDU197"/>
      <c r="RDV197"/>
      <c r="RDW197"/>
      <c r="RDX197"/>
      <c r="RDY197"/>
      <c r="RDZ197"/>
      <c r="REA197"/>
      <c r="REB197"/>
      <c r="REC197"/>
      <c r="RED197"/>
      <c r="REE197"/>
      <c r="REF197"/>
      <c r="REG197"/>
      <c r="REH197"/>
      <c r="REI197"/>
      <c r="REJ197"/>
      <c r="REK197"/>
      <c r="REL197"/>
      <c r="REM197"/>
      <c r="REN197"/>
      <c r="REO197"/>
      <c r="REP197"/>
      <c r="REQ197"/>
      <c r="RER197"/>
      <c r="RES197"/>
      <c r="RET197"/>
      <c r="REU197"/>
      <c r="REV197"/>
      <c r="REW197"/>
      <c r="REX197"/>
      <c r="REY197"/>
      <c r="REZ197"/>
      <c r="RFA197"/>
      <c r="RFB197"/>
      <c r="RFC197"/>
      <c r="RFD197"/>
      <c r="RFE197"/>
      <c r="RFF197"/>
      <c r="RFG197"/>
      <c r="RFH197"/>
      <c r="RFI197"/>
      <c r="RFJ197"/>
      <c r="RFK197"/>
      <c r="RFL197"/>
      <c r="RFM197"/>
      <c r="RFN197"/>
      <c r="RFO197"/>
      <c r="RFP197"/>
      <c r="RFQ197"/>
      <c r="RFR197"/>
      <c r="RFS197"/>
      <c r="RFT197"/>
      <c r="RFU197"/>
      <c r="RFV197"/>
      <c r="RFW197"/>
      <c r="RFX197"/>
      <c r="RFY197"/>
      <c r="RFZ197"/>
      <c r="RGA197"/>
      <c r="RGB197"/>
      <c r="RGC197"/>
      <c r="RGD197"/>
      <c r="RGE197"/>
      <c r="RGF197"/>
      <c r="RGG197"/>
      <c r="RGH197"/>
      <c r="RGI197"/>
      <c r="RGJ197"/>
      <c r="RGK197"/>
      <c r="RGL197"/>
      <c r="RGM197"/>
      <c r="RGN197"/>
      <c r="RGO197"/>
      <c r="RGP197"/>
      <c r="RGQ197"/>
      <c r="RGR197"/>
      <c r="RGS197"/>
      <c r="RGT197"/>
      <c r="RGU197"/>
      <c r="RGV197"/>
      <c r="RGW197"/>
      <c r="RGX197"/>
      <c r="RGY197"/>
      <c r="RGZ197"/>
      <c r="RHA197"/>
      <c r="RHB197"/>
      <c r="RHC197"/>
      <c r="RHD197"/>
      <c r="RHE197"/>
      <c r="RHF197"/>
      <c r="RHG197"/>
      <c r="RHH197"/>
      <c r="RHI197"/>
      <c r="RHJ197"/>
      <c r="RHK197"/>
      <c r="RHL197"/>
      <c r="RHM197"/>
      <c r="RHN197"/>
      <c r="RHO197"/>
      <c r="RHP197"/>
      <c r="RHQ197"/>
      <c r="RHR197"/>
      <c r="RHS197"/>
      <c r="RHT197"/>
      <c r="RHU197"/>
      <c r="RHV197"/>
      <c r="RHW197"/>
      <c r="RHX197"/>
      <c r="RHY197"/>
      <c r="RHZ197"/>
      <c r="RIA197"/>
      <c r="RIB197"/>
      <c r="RIC197"/>
      <c r="RID197"/>
      <c r="RIE197"/>
      <c r="RIF197"/>
      <c r="RIG197"/>
      <c r="RIH197"/>
      <c r="RII197"/>
      <c r="RIJ197"/>
      <c r="RIK197"/>
      <c r="RIL197"/>
      <c r="RIM197"/>
      <c r="RIN197"/>
      <c r="RIO197"/>
      <c r="RIP197"/>
      <c r="RIQ197"/>
      <c r="RIR197"/>
      <c r="RIS197"/>
      <c r="RIT197"/>
      <c r="RIU197"/>
      <c r="RIV197"/>
      <c r="RIW197"/>
      <c r="RIX197"/>
      <c r="RIY197"/>
      <c r="RIZ197"/>
      <c r="RJA197"/>
      <c r="RJB197"/>
      <c r="RJC197"/>
      <c r="RJD197"/>
      <c r="RJE197"/>
      <c r="RJF197"/>
      <c r="RJG197"/>
      <c r="RJH197"/>
      <c r="RJI197"/>
      <c r="RJJ197"/>
      <c r="RJK197"/>
      <c r="RJL197"/>
      <c r="RJM197"/>
      <c r="RJN197"/>
      <c r="RJO197"/>
      <c r="RJP197"/>
      <c r="RJQ197"/>
      <c r="RJR197"/>
      <c r="RJS197"/>
      <c r="RJT197"/>
      <c r="RJU197"/>
      <c r="RJV197"/>
      <c r="RJW197"/>
      <c r="RJX197"/>
      <c r="RJY197"/>
      <c r="RJZ197"/>
      <c r="RKA197"/>
      <c r="RKB197"/>
      <c r="RKC197"/>
      <c r="RKD197"/>
      <c r="RKE197"/>
      <c r="RKF197"/>
      <c r="RKG197"/>
      <c r="RKH197"/>
      <c r="RKI197"/>
      <c r="RKJ197"/>
      <c r="RKK197"/>
      <c r="RKL197"/>
      <c r="RKM197"/>
      <c r="RKN197"/>
      <c r="RKO197"/>
      <c r="RKP197"/>
      <c r="RKQ197"/>
      <c r="RKR197"/>
      <c r="RKS197"/>
      <c r="RKT197"/>
      <c r="RKU197"/>
      <c r="RKV197"/>
      <c r="RKW197"/>
      <c r="RKX197"/>
      <c r="RKY197"/>
      <c r="RKZ197"/>
      <c r="RLA197"/>
      <c r="RLB197"/>
      <c r="RLC197"/>
      <c r="RLD197"/>
      <c r="RLE197"/>
      <c r="RLF197"/>
      <c r="RLG197"/>
      <c r="RLH197"/>
      <c r="RLI197"/>
      <c r="RLJ197"/>
      <c r="RLK197"/>
      <c r="RLL197"/>
      <c r="RLM197"/>
      <c r="RLN197"/>
      <c r="RLO197"/>
      <c r="RLP197"/>
      <c r="RLQ197"/>
      <c r="RLR197"/>
      <c r="RLS197"/>
      <c r="RLT197"/>
      <c r="RLU197"/>
      <c r="RLV197"/>
      <c r="RLW197"/>
      <c r="RLX197"/>
      <c r="RLY197"/>
      <c r="RLZ197"/>
      <c r="RMA197"/>
      <c r="RMB197"/>
      <c r="RMC197"/>
      <c r="RMD197"/>
      <c r="RME197"/>
      <c r="RMF197"/>
      <c r="RMG197"/>
      <c r="RMH197"/>
      <c r="RMI197"/>
      <c r="RMJ197"/>
      <c r="RMK197"/>
      <c r="RML197"/>
      <c r="RMM197"/>
      <c r="RMN197"/>
      <c r="RMO197"/>
      <c r="RMP197"/>
      <c r="RMQ197"/>
      <c r="RMR197"/>
      <c r="RMS197"/>
      <c r="RMT197"/>
      <c r="RMU197"/>
      <c r="RMV197"/>
      <c r="RMW197"/>
      <c r="RMX197"/>
      <c r="RMY197"/>
      <c r="RMZ197"/>
      <c r="RNA197"/>
      <c r="RNB197"/>
      <c r="RNC197"/>
      <c r="RND197"/>
      <c r="RNE197"/>
      <c r="RNF197"/>
      <c r="RNG197"/>
      <c r="RNH197"/>
      <c r="RNI197"/>
      <c r="RNJ197"/>
      <c r="RNK197"/>
      <c r="RNL197"/>
      <c r="RNM197"/>
      <c r="RNN197"/>
      <c r="RNO197"/>
      <c r="RNP197"/>
      <c r="RNQ197"/>
      <c r="RNR197"/>
      <c r="RNS197"/>
      <c r="RNT197"/>
      <c r="RNU197"/>
      <c r="RNV197"/>
      <c r="RNW197"/>
      <c r="RNX197"/>
      <c r="RNY197"/>
      <c r="RNZ197"/>
      <c r="ROA197"/>
      <c r="ROB197"/>
      <c r="ROC197"/>
      <c r="ROD197"/>
      <c r="ROE197"/>
      <c r="ROF197"/>
      <c r="ROG197"/>
      <c r="ROH197"/>
      <c r="ROI197"/>
      <c r="ROJ197"/>
      <c r="ROK197"/>
      <c r="ROL197"/>
      <c r="ROM197"/>
      <c r="RON197"/>
      <c r="ROO197"/>
      <c r="ROP197"/>
      <c r="ROQ197"/>
      <c r="ROR197"/>
      <c r="ROS197"/>
      <c r="ROT197"/>
      <c r="ROU197"/>
      <c r="ROV197"/>
      <c r="ROW197"/>
      <c r="ROX197"/>
      <c r="ROY197"/>
      <c r="ROZ197"/>
      <c r="RPA197"/>
      <c r="RPB197"/>
      <c r="RPC197"/>
      <c r="RPD197"/>
      <c r="RPE197"/>
      <c r="RPF197"/>
      <c r="RPG197"/>
      <c r="RPH197"/>
      <c r="RPI197"/>
      <c r="RPJ197"/>
      <c r="RPK197"/>
      <c r="RPL197"/>
      <c r="RPM197"/>
      <c r="RPN197"/>
      <c r="RPO197"/>
      <c r="RPP197"/>
      <c r="RPQ197"/>
      <c r="RPR197"/>
      <c r="RPS197"/>
      <c r="RPT197"/>
      <c r="RPU197"/>
      <c r="RPV197"/>
      <c r="RPW197"/>
      <c r="RPX197"/>
      <c r="RPY197"/>
      <c r="RPZ197"/>
      <c r="RQA197"/>
      <c r="RQB197"/>
      <c r="RQC197"/>
      <c r="RQD197"/>
      <c r="RQE197"/>
      <c r="RQF197"/>
      <c r="RQG197"/>
      <c r="RQH197"/>
      <c r="RQI197"/>
      <c r="RQJ197"/>
      <c r="RQK197"/>
      <c r="RQL197"/>
      <c r="RQM197"/>
      <c r="RQN197"/>
      <c r="RQO197"/>
      <c r="RQP197"/>
      <c r="RQQ197"/>
      <c r="RQR197"/>
      <c r="RQS197"/>
      <c r="RQT197"/>
      <c r="RQU197"/>
      <c r="RQV197"/>
      <c r="RQW197"/>
      <c r="RQX197"/>
      <c r="RQY197"/>
      <c r="RQZ197"/>
      <c r="RRA197"/>
      <c r="RRB197"/>
      <c r="RRC197"/>
      <c r="RRD197"/>
      <c r="RRE197"/>
      <c r="RRF197"/>
      <c r="RRG197"/>
      <c r="RRH197"/>
      <c r="RRI197"/>
      <c r="RRJ197"/>
      <c r="RRK197"/>
      <c r="RRL197"/>
      <c r="RRM197"/>
      <c r="RRN197"/>
      <c r="RRO197"/>
      <c r="RRP197"/>
      <c r="RRQ197"/>
      <c r="RRR197"/>
      <c r="RRS197"/>
      <c r="RRT197"/>
      <c r="RRU197"/>
      <c r="RRV197"/>
      <c r="RRW197"/>
      <c r="RRX197"/>
      <c r="RRY197"/>
      <c r="RRZ197"/>
      <c r="RSA197"/>
      <c r="RSB197"/>
      <c r="RSC197"/>
      <c r="RSD197"/>
      <c r="RSE197"/>
      <c r="RSF197"/>
      <c r="RSG197"/>
      <c r="RSH197"/>
      <c r="RSI197"/>
      <c r="RSJ197"/>
      <c r="RSK197"/>
      <c r="RSL197"/>
      <c r="RSM197"/>
      <c r="RSN197"/>
      <c r="RSO197"/>
      <c r="RSP197"/>
      <c r="RSQ197"/>
      <c r="RSR197"/>
      <c r="RSS197"/>
      <c r="RST197"/>
      <c r="RSU197"/>
      <c r="RSV197"/>
      <c r="RSW197"/>
      <c r="RSX197"/>
      <c r="RSY197"/>
      <c r="RSZ197"/>
      <c r="RTA197"/>
      <c r="RTB197"/>
      <c r="RTC197"/>
      <c r="RTD197"/>
      <c r="RTE197"/>
      <c r="RTF197"/>
      <c r="RTG197"/>
      <c r="RTH197"/>
      <c r="RTI197"/>
      <c r="RTJ197"/>
      <c r="RTK197"/>
      <c r="RTL197"/>
      <c r="RTM197"/>
      <c r="RTN197"/>
      <c r="RTO197"/>
      <c r="RTP197"/>
      <c r="RTQ197"/>
      <c r="RTR197"/>
      <c r="RTS197"/>
      <c r="RTT197"/>
      <c r="RTU197"/>
      <c r="RTV197"/>
      <c r="RTW197"/>
      <c r="RTX197"/>
      <c r="RTY197"/>
      <c r="RTZ197"/>
      <c r="RUA197"/>
      <c r="RUB197"/>
      <c r="RUC197"/>
      <c r="RUD197"/>
      <c r="RUE197"/>
      <c r="RUF197"/>
      <c r="RUG197"/>
      <c r="RUH197"/>
      <c r="RUI197"/>
      <c r="RUJ197"/>
      <c r="RUK197"/>
      <c r="RUL197"/>
      <c r="RUM197"/>
      <c r="RUN197"/>
      <c r="RUO197"/>
      <c r="RUP197"/>
      <c r="RUQ197"/>
      <c r="RUR197"/>
      <c r="RUS197"/>
      <c r="RUT197"/>
      <c r="RUU197"/>
      <c r="RUV197"/>
      <c r="RUW197"/>
      <c r="RUX197"/>
      <c r="RUY197"/>
      <c r="RUZ197"/>
      <c r="RVA197"/>
      <c r="RVB197"/>
      <c r="RVC197"/>
      <c r="RVD197"/>
      <c r="RVE197"/>
      <c r="RVF197"/>
      <c r="RVG197"/>
      <c r="RVH197"/>
      <c r="RVI197"/>
      <c r="RVJ197"/>
      <c r="RVK197"/>
      <c r="RVL197"/>
      <c r="RVM197"/>
      <c r="RVN197"/>
      <c r="RVO197"/>
      <c r="RVP197"/>
      <c r="RVQ197"/>
      <c r="RVR197"/>
      <c r="RVS197"/>
      <c r="RVT197"/>
      <c r="RVU197"/>
      <c r="RVV197"/>
      <c r="RVW197"/>
      <c r="RVX197"/>
      <c r="RVY197"/>
      <c r="RVZ197"/>
      <c r="RWA197"/>
      <c r="RWB197"/>
      <c r="RWC197"/>
      <c r="RWD197"/>
      <c r="RWE197"/>
      <c r="RWF197"/>
      <c r="RWG197"/>
      <c r="RWH197"/>
      <c r="RWI197"/>
      <c r="RWJ197"/>
      <c r="RWK197"/>
      <c r="RWL197"/>
      <c r="RWM197"/>
      <c r="RWN197"/>
      <c r="RWO197"/>
      <c r="RWP197"/>
      <c r="RWQ197"/>
      <c r="RWR197"/>
      <c r="RWS197"/>
      <c r="RWT197"/>
      <c r="RWU197"/>
      <c r="RWV197"/>
      <c r="RWW197"/>
      <c r="RWX197"/>
      <c r="RWY197"/>
      <c r="RWZ197"/>
      <c r="RXA197"/>
      <c r="RXB197"/>
      <c r="RXC197"/>
      <c r="RXD197"/>
      <c r="RXE197"/>
      <c r="RXF197"/>
      <c r="RXG197"/>
      <c r="RXH197"/>
      <c r="RXI197"/>
      <c r="RXJ197"/>
      <c r="RXK197"/>
      <c r="RXL197"/>
      <c r="RXM197"/>
      <c r="RXN197"/>
      <c r="RXO197"/>
      <c r="RXP197"/>
      <c r="RXQ197"/>
      <c r="RXR197"/>
      <c r="RXS197"/>
      <c r="RXT197"/>
      <c r="RXU197"/>
      <c r="RXV197"/>
      <c r="RXW197"/>
      <c r="RXX197"/>
      <c r="RXY197"/>
      <c r="RXZ197"/>
      <c r="RYA197"/>
      <c r="RYB197"/>
      <c r="RYC197"/>
      <c r="RYD197"/>
      <c r="RYE197"/>
      <c r="RYF197"/>
      <c r="RYG197"/>
      <c r="RYH197"/>
      <c r="RYI197"/>
      <c r="RYJ197"/>
      <c r="RYK197"/>
      <c r="RYL197"/>
      <c r="RYM197"/>
      <c r="RYN197"/>
      <c r="RYO197"/>
      <c r="RYP197"/>
      <c r="RYQ197"/>
      <c r="RYR197"/>
      <c r="RYS197"/>
      <c r="RYT197"/>
      <c r="RYU197"/>
      <c r="RYV197"/>
      <c r="RYW197"/>
      <c r="RYX197"/>
      <c r="RYY197"/>
      <c r="RYZ197"/>
      <c r="RZA197"/>
      <c r="RZB197"/>
      <c r="RZC197"/>
      <c r="RZD197"/>
      <c r="RZE197"/>
      <c r="RZF197"/>
      <c r="RZG197"/>
      <c r="RZH197"/>
      <c r="RZI197"/>
      <c r="RZJ197"/>
      <c r="RZK197"/>
      <c r="RZL197"/>
      <c r="RZM197"/>
      <c r="RZN197"/>
      <c r="RZO197"/>
      <c r="RZP197"/>
      <c r="RZQ197"/>
      <c r="RZR197"/>
      <c r="RZS197"/>
      <c r="RZT197"/>
      <c r="RZU197"/>
      <c r="RZV197"/>
      <c r="RZW197"/>
      <c r="RZX197"/>
      <c r="RZY197"/>
      <c r="RZZ197"/>
      <c r="SAA197"/>
      <c r="SAB197"/>
      <c r="SAC197"/>
      <c r="SAD197"/>
      <c r="SAE197"/>
      <c r="SAF197"/>
      <c r="SAG197"/>
      <c r="SAH197"/>
      <c r="SAI197"/>
      <c r="SAJ197"/>
      <c r="SAK197"/>
      <c r="SAL197"/>
      <c r="SAM197"/>
      <c r="SAN197"/>
      <c r="SAO197"/>
      <c r="SAP197"/>
      <c r="SAQ197"/>
      <c r="SAR197"/>
      <c r="SAS197"/>
      <c r="SAT197"/>
      <c r="SAU197"/>
      <c r="SAV197"/>
      <c r="SAW197"/>
      <c r="SAX197"/>
      <c r="SAY197"/>
      <c r="SAZ197"/>
      <c r="SBA197"/>
      <c r="SBB197"/>
      <c r="SBC197"/>
      <c r="SBD197"/>
      <c r="SBE197"/>
      <c r="SBF197"/>
      <c r="SBG197"/>
      <c r="SBH197"/>
      <c r="SBI197"/>
      <c r="SBJ197"/>
      <c r="SBK197"/>
      <c r="SBL197"/>
      <c r="SBM197"/>
      <c r="SBN197"/>
      <c r="SBO197"/>
      <c r="SBP197"/>
      <c r="SBQ197"/>
      <c r="SBR197"/>
      <c r="SBS197"/>
      <c r="SBT197"/>
      <c r="SBU197"/>
      <c r="SBV197"/>
      <c r="SBW197"/>
      <c r="SBX197"/>
      <c r="SBY197"/>
      <c r="SBZ197"/>
      <c r="SCA197"/>
      <c r="SCB197"/>
      <c r="SCC197"/>
      <c r="SCD197"/>
      <c r="SCE197"/>
      <c r="SCF197"/>
      <c r="SCG197"/>
      <c r="SCH197"/>
      <c r="SCI197"/>
      <c r="SCJ197"/>
      <c r="SCK197"/>
      <c r="SCL197"/>
      <c r="SCM197"/>
      <c r="SCN197"/>
      <c r="SCO197"/>
      <c r="SCP197"/>
      <c r="SCQ197"/>
      <c r="SCR197"/>
      <c r="SCS197"/>
      <c r="SCT197"/>
      <c r="SCU197"/>
      <c r="SCV197"/>
      <c r="SCW197"/>
      <c r="SCX197"/>
      <c r="SCY197"/>
      <c r="SCZ197"/>
      <c r="SDA197"/>
      <c r="SDB197"/>
      <c r="SDC197"/>
      <c r="SDD197"/>
      <c r="SDE197"/>
      <c r="SDF197"/>
      <c r="SDG197"/>
      <c r="SDH197"/>
      <c r="SDI197"/>
      <c r="SDJ197"/>
      <c r="SDK197"/>
      <c r="SDL197"/>
      <c r="SDM197"/>
      <c r="SDN197"/>
      <c r="SDO197"/>
      <c r="SDP197"/>
      <c r="SDQ197"/>
      <c r="SDR197"/>
      <c r="SDS197"/>
      <c r="SDT197"/>
      <c r="SDU197"/>
      <c r="SDV197"/>
      <c r="SDW197"/>
      <c r="SDX197"/>
      <c r="SDY197"/>
      <c r="SDZ197"/>
      <c r="SEA197"/>
      <c r="SEB197"/>
      <c r="SEC197"/>
      <c r="SED197"/>
      <c r="SEE197"/>
      <c r="SEF197"/>
      <c r="SEG197"/>
      <c r="SEH197"/>
      <c r="SEI197"/>
      <c r="SEJ197"/>
      <c r="SEK197"/>
      <c r="SEL197"/>
      <c r="SEM197"/>
      <c r="SEN197"/>
      <c r="SEO197"/>
      <c r="SEP197"/>
      <c r="SEQ197"/>
      <c r="SER197"/>
      <c r="SES197"/>
      <c r="SET197"/>
      <c r="SEU197"/>
      <c r="SEV197"/>
      <c r="SEW197"/>
      <c r="SEX197"/>
      <c r="SEY197"/>
      <c r="SEZ197"/>
      <c r="SFA197"/>
      <c r="SFB197"/>
      <c r="SFC197"/>
      <c r="SFD197"/>
      <c r="SFE197"/>
      <c r="SFF197"/>
      <c r="SFG197"/>
      <c r="SFH197"/>
      <c r="SFI197"/>
      <c r="SFJ197"/>
      <c r="SFK197"/>
      <c r="SFL197"/>
      <c r="SFM197"/>
      <c r="SFN197"/>
      <c r="SFO197"/>
      <c r="SFP197"/>
      <c r="SFQ197"/>
      <c r="SFR197"/>
      <c r="SFS197"/>
      <c r="SFT197"/>
      <c r="SFU197"/>
      <c r="SFV197"/>
      <c r="SFW197"/>
      <c r="SFX197"/>
      <c r="SFY197"/>
      <c r="SFZ197"/>
      <c r="SGA197"/>
      <c r="SGB197"/>
      <c r="SGC197"/>
      <c r="SGD197"/>
      <c r="SGE197"/>
      <c r="SGF197"/>
      <c r="SGG197"/>
      <c r="SGH197"/>
      <c r="SGI197"/>
      <c r="SGJ197"/>
      <c r="SGK197"/>
      <c r="SGL197"/>
      <c r="SGM197"/>
      <c r="SGN197"/>
      <c r="SGO197"/>
      <c r="SGP197"/>
      <c r="SGQ197"/>
      <c r="SGR197"/>
      <c r="SGS197"/>
      <c r="SGT197"/>
      <c r="SGU197"/>
      <c r="SGV197"/>
      <c r="SGW197"/>
      <c r="SGX197"/>
      <c r="SGY197"/>
      <c r="SGZ197"/>
      <c r="SHA197"/>
      <c r="SHB197"/>
      <c r="SHC197"/>
      <c r="SHD197"/>
      <c r="SHE197"/>
      <c r="SHF197"/>
      <c r="SHG197"/>
      <c r="SHH197"/>
      <c r="SHI197"/>
      <c r="SHJ197"/>
      <c r="SHK197"/>
      <c r="SHL197"/>
      <c r="SHM197"/>
      <c r="SHN197"/>
      <c r="SHO197"/>
      <c r="SHP197"/>
      <c r="SHQ197"/>
      <c r="SHR197"/>
      <c r="SHS197"/>
      <c r="SHT197"/>
      <c r="SHU197"/>
      <c r="SHV197"/>
      <c r="SHW197"/>
      <c r="SHX197"/>
      <c r="SHY197"/>
      <c r="SHZ197"/>
      <c r="SIA197"/>
      <c r="SIB197"/>
      <c r="SIC197"/>
      <c r="SID197"/>
      <c r="SIE197"/>
      <c r="SIF197"/>
      <c r="SIG197"/>
      <c r="SIH197"/>
      <c r="SII197"/>
      <c r="SIJ197"/>
      <c r="SIK197"/>
      <c r="SIL197"/>
      <c r="SIM197"/>
      <c r="SIN197"/>
      <c r="SIO197"/>
      <c r="SIP197"/>
      <c r="SIQ197"/>
      <c r="SIR197"/>
      <c r="SIS197"/>
      <c r="SIT197"/>
      <c r="SIU197"/>
      <c r="SIV197"/>
      <c r="SIW197"/>
      <c r="SIX197"/>
      <c r="SIY197"/>
      <c r="SIZ197"/>
      <c r="SJA197"/>
      <c r="SJB197"/>
      <c r="SJC197"/>
      <c r="SJD197"/>
      <c r="SJE197"/>
      <c r="SJF197"/>
      <c r="SJG197"/>
      <c r="SJH197"/>
      <c r="SJI197"/>
      <c r="SJJ197"/>
      <c r="SJK197"/>
      <c r="SJL197"/>
      <c r="SJM197"/>
      <c r="SJN197"/>
      <c r="SJO197"/>
      <c r="SJP197"/>
      <c r="SJQ197"/>
      <c r="SJR197"/>
      <c r="SJS197"/>
      <c r="SJT197"/>
      <c r="SJU197"/>
      <c r="SJV197"/>
      <c r="SJW197"/>
      <c r="SJX197"/>
      <c r="SJY197"/>
      <c r="SJZ197"/>
      <c r="SKA197"/>
      <c r="SKB197"/>
      <c r="SKC197"/>
      <c r="SKD197"/>
      <c r="SKE197"/>
      <c r="SKF197"/>
      <c r="SKG197"/>
      <c r="SKH197"/>
      <c r="SKI197"/>
      <c r="SKJ197"/>
      <c r="SKK197"/>
      <c r="SKL197"/>
      <c r="SKM197"/>
      <c r="SKN197"/>
      <c r="SKO197"/>
      <c r="SKP197"/>
      <c r="SKQ197"/>
      <c r="SKR197"/>
      <c r="SKS197"/>
      <c r="SKT197"/>
      <c r="SKU197"/>
      <c r="SKV197"/>
      <c r="SKW197"/>
      <c r="SKX197"/>
      <c r="SKY197"/>
      <c r="SKZ197"/>
      <c r="SLA197"/>
      <c r="SLB197"/>
      <c r="SLC197"/>
      <c r="SLD197"/>
      <c r="SLE197"/>
      <c r="SLF197"/>
      <c r="SLG197"/>
      <c r="SLH197"/>
      <c r="SLI197"/>
      <c r="SLJ197"/>
      <c r="SLK197"/>
      <c r="SLL197"/>
      <c r="SLM197"/>
      <c r="SLN197"/>
      <c r="SLO197"/>
      <c r="SLP197"/>
      <c r="SLQ197"/>
      <c r="SLR197"/>
      <c r="SLS197"/>
      <c r="SLT197"/>
      <c r="SLU197"/>
      <c r="SLV197"/>
      <c r="SLW197"/>
      <c r="SLX197"/>
      <c r="SLY197"/>
      <c r="SLZ197"/>
      <c r="SMA197"/>
      <c r="SMB197"/>
      <c r="SMC197"/>
      <c r="SMD197"/>
      <c r="SME197"/>
      <c r="SMF197"/>
      <c r="SMG197"/>
      <c r="SMH197"/>
      <c r="SMI197"/>
      <c r="SMJ197"/>
      <c r="SMK197"/>
      <c r="SML197"/>
      <c r="SMM197"/>
      <c r="SMN197"/>
      <c r="SMO197"/>
      <c r="SMP197"/>
      <c r="SMQ197"/>
      <c r="SMR197"/>
      <c r="SMS197"/>
      <c r="SMT197"/>
      <c r="SMU197"/>
      <c r="SMV197"/>
      <c r="SMW197"/>
      <c r="SMX197"/>
      <c r="SMY197"/>
      <c r="SMZ197"/>
      <c r="SNA197"/>
      <c r="SNB197"/>
      <c r="SNC197"/>
      <c r="SND197"/>
      <c r="SNE197"/>
      <c r="SNF197"/>
      <c r="SNG197"/>
      <c r="SNH197"/>
      <c r="SNI197"/>
      <c r="SNJ197"/>
      <c r="SNK197"/>
      <c r="SNL197"/>
      <c r="SNM197"/>
      <c r="SNN197"/>
      <c r="SNO197"/>
      <c r="SNP197"/>
      <c r="SNQ197"/>
      <c r="SNR197"/>
      <c r="SNS197"/>
      <c r="SNT197"/>
      <c r="SNU197"/>
      <c r="SNV197"/>
      <c r="SNW197"/>
      <c r="SNX197"/>
      <c r="SNY197"/>
      <c r="SNZ197"/>
      <c r="SOA197"/>
      <c r="SOB197"/>
      <c r="SOC197"/>
      <c r="SOD197"/>
      <c r="SOE197"/>
      <c r="SOF197"/>
      <c r="SOG197"/>
      <c r="SOH197"/>
      <c r="SOI197"/>
      <c r="SOJ197"/>
      <c r="SOK197"/>
      <c r="SOL197"/>
      <c r="SOM197"/>
      <c r="SON197"/>
      <c r="SOO197"/>
      <c r="SOP197"/>
      <c r="SOQ197"/>
      <c r="SOR197"/>
      <c r="SOS197"/>
      <c r="SOT197"/>
      <c r="SOU197"/>
      <c r="SOV197"/>
      <c r="SOW197"/>
      <c r="SOX197"/>
      <c r="SOY197"/>
      <c r="SOZ197"/>
      <c r="SPA197"/>
      <c r="SPB197"/>
      <c r="SPC197"/>
      <c r="SPD197"/>
      <c r="SPE197"/>
      <c r="SPF197"/>
      <c r="SPG197"/>
      <c r="SPH197"/>
      <c r="SPI197"/>
      <c r="SPJ197"/>
      <c r="SPK197"/>
      <c r="SPL197"/>
      <c r="SPM197"/>
      <c r="SPN197"/>
      <c r="SPO197"/>
      <c r="SPP197"/>
      <c r="SPQ197"/>
      <c r="SPR197"/>
      <c r="SPS197"/>
      <c r="SPT197"/>
      <c r="SPU197"/>
      <c r="SPV197"/>
      <c r="SPW197"/>
      <c r="SPX197"/>
      <c r="SPY197"/>
      <c r="SPZ197"/>
      <c r="SQA197"/>
      <c r="SQB197"/>
      <c r="SQC197"/>
      <c r="SQD197"/>
      <c r="SQE197"/>
      <c r="SQF197"/>
      <c r="SQG197"/>
      <c r="SQH197"/>
      <c r="SQI197"/>
      <c r="SQJ197"/>
      <c r="SQK197"/>
      <c r="SQL197"/>
      <c r="SQM197"/>
      <c r="SQN197"/>
      <c r="SQO197"/>
      <c r="SQP197"/>
      <c r="SQQ197"/>
      <c r="SQR197"/>
      <c r="SQS197"/>
      <c r="SQT197"/>
      <c r="SQU197"/>
      <c r="SQV197"/>
      <c r="SQW197"/>
      <c r="SQX197"/>
      <c r="SQY197"/>
      <c r="SQZ197"/>
      <c r="SRA197"/>
      <c r="SRB197"/>
      <c r="SRC197"/>
      <c r="SRD197"/>
      <c r="SRE197"/>
      <c r="SRF197"/>
      <c r="SRG197"/>
      <c r="SRH197"/>
      <c r="SRI197"/>
      <c r="SRJ197"/>
      <c r="SRK197"/>
      <c r="SRL197"/>
      <c r="SRM197"/>
      <c r="SRN197"/>
      <c r="SRO197"/>
      <c r="SRP197"/>
      <c r="SRQ197"/>
      <c r="SRR197"/>
      <c r="SRS197"/>
      <c r="SRT197"/>
      <c r="SRU197"/>
      <c r="SRV197"/>
      <c r="SRW197"/>
      <c r="SRX197"/>
      <c r="SRY197"/>
      <c r="SRZ197"/>
      <c r="SSA197"/>
      <c r="SSB197"/>
      <c r="SSC197"/>
      <c r="SSD197"/>
      <c r="SSE197"/>
      <c r="SSF197"/>
      <c r="SSG197"/>
      <c r="SSH197"/>
      <c r="SSI197"/>
      <c r="SSJ197"/>
      <c r="SSK197"/>
      <c r="SSL197"/>
      <c r="SSM197"/>
      <c r="SSN197"/>
      <c r="SSO197"/>
      <c r="SSP197"/>
      <c r="SSQ197"/>
      <c r="SSR197"/>
      <c r="SSS197"/>
      <c r="SST197"/>
      <c r="SSU197"/>
      <c r="SSV197"/>
      <c r="SSW197"/>
      <c r="SSX197"/>
      <c r="SSY197"/>
      <c r="SSZ197"/>
      <c r="STA197"/>
      <c r="STB197"/>
      <c r="STC197"/>
      <c r="STD197"/>
      <c r="STE197"/>
      <c r="STF197"/>
      <c r="STG197"/>
      <c r="STH197"/>
      <c r="STI197"/>
      <c r="STJ197"/>
      <c r="STK197"/>
      <c r="STL197"/>
      <c r="STM197"/>
      <c r="STN197"/>
      <c r="STO197"/>
      <c r="STP197"/>
      <c r="STQ197"/>
      <c r="STR197"/>
      <c r="STS197"/>
      <c r="STT197"/>
      <c r="STU197"/>
      <c r="STV197"/>
      <c r="STW197"/>
      <c r="STX197"/>
      <c r="STY197"/>
      <c r="STZ197"/>
      <c r="SUA197"/>
      <c r="SUB197"/>
      <c r="SUC197"/>
      <c r="SUD197"/>
      <c r="SUE197"/>
      <c r="SUF197"/>
      <c r="SUG197"/>
      <c r="SUH197"/>
      <c r="SUI197"/>
      <c r="SUJ197"/>
      <c r="SUK197"/>
      <c r="SUL197"/>
      <c r="SUM197"/>
      <c r="SUN197"/>
      <c r="SUO197"/>
      <c r="SUP197"/>
      <c r="SUQ197"/>
      <c r="SUR197"/>
      <c r="SUS197"/>
      <c r="SUT197"/>
      <c r="SUU197"/>
      <c r="SUV197"/>
      <c r="SUW197"/>
      <c r="SUX197"/>
      <c r="SUY197"/>
      <c r="SUZ197"/>
      <c r="SVA197"/>
      <c r="SVB197"/>
      <c r="SVC197"/>
      <c r="SVD197"/>
      <c r="SVE197"/>
      <c r="SVF197"/>
      <c r="SVG197"/>
      <c r="SVH197"/>
      <c r="SVI197"/>
      <c r="SVJ197"/>
      <c r="SVK197"/>
      <c r="SVL197"/>
      <c r="SVM197"/>
      <c r="SVN197"/>
      <c r="SVO197"/>
      <c r="SVP197"/>
      <c r="SVQ197"/>
      <c r="SVR197"/>
      <c r="SVS197"/>
      <c r="SVT197"/>
      <c r="SVU197"/>
      <c r="SVV197"/>
      <c r="SVW197"/>
      <c r="SVX197"/>
      <c r="SVY197"/>
      <c r="SVZ197"/>
      <c r="SWA197"/>
      <c r="SWB197"/>
      <c r="SWC197"/>
      <c r="SWD197"/>
      <c r="SWE197"/>
      <c r="SWF197"/>
      <c r="SWG197"/>
      <c r="SWH197"/>
      <c r="SWI197"/>
      <c r="SWJ197"/>
      <c r="SWK197"/>
      <c r="SWL197"/>
      <c r="SWM197"/>
      <c r="SWN197"/>
      <c r="SWO197"/>
      <c r="SWP197"/>
      <c r="SWQ197"/>
      <c r="SWR197"/>
      <c r="SWS197"/>
      <c r="SWT197"/>
      <c r="SWU197"/>
      <c r="SWV197"/>
      <c r="SWW197"/>
      <c r="SWX197"/>
      <c r="SWY197"/>
      <c r="SWZ197"/>
      <c r="SXA197"/>
      <c r="SXB197"/>
      <c r="SXC197"/>
      <c r="SXD197"/>
      <c r="SXE197"/>
      <c r="SXF197"/>
      <c r="SXG197"/>
      <c r="SXH197"/>
      <c r="SXI197"/>
      <c r="SXJ197"/>
      <c r="SXK197"/>
      <c r="SXL197"/>
      <c r="SXM197"/>
      <c r="SXN197"/>
      <c r="SXO197"/>
      <c r="SXP197"/>
      <c r="SXQ197"/>
      <c r="SXR197"/>
      <c r="SXS197"/>
      <c r="SXT197"/>
      <c r="SXU197"/>
      <c r="SXV197"/>
      <c r="SXW197"/>
      <c r="SXX197"/>
      <c r="SXY197"/>
      <c r="SXZ197"/>
      <c r="SYA197"/>
      <c r="SYB197"/>
      <c r="SYC197"/>
      <c r="SYD197"/>
      <c r="SYE197"/>
      <c r="SYF197"/>
      <c r="SYG197"/>
      <c r="SYH197"/>
      <c r="SYI197"/>
      <c r="SYJ197"/>
      <c r="SYK197"/>
      <c r="SYL197"/>
      <c r="SYM197"/>
      <c r="SYN197"/>
      <c r="SYO197"/>
      <c r="SYP197"/>
      <c r="SYQ197"/>
      <c r="SYR197"/>
      <c r="SYS197"/>
      <c r="SYT197"/>
      <c r="SYU197"/>
      <c r="SYV197"/>
      <c r="SYW197"/>
      <c r="SYX197"/>
      <c r="SYY197"/>
      <c r="SYZ197"/>
      <c r="SZA197"/>
      <c r="SZB197"/>
      <c r="SZC197"/>
      <c r="SZD197"/>
      <c r="SZE197"/>
      <c r="SZF197"/>
      <c r="SZG197"/>
      <c r="SZH197"/>
      <c r="SZI197"/>
      <c r="SZJ197"/>
      <c r="SZK197"/>
      <c r="SZL197"/>
      <c r="SZM197"/>
      <c r="SZN197"/>
      <c r="SZO197"/>
      <c r="SZP197"/>
      <c r="SZQ197"/>
      <c r="SZR197"/>
      <c r="SZS197"/>
      <c r="SZT197"/>
      <c r="SZU197"/>
      <c r="SZV197"/>
      <c r="SZW197"/>
      <c r="SZX197"/>
      <c r="SZY197"/>
      <c r="SZZ197"/>
      <c r="TAA197"/>
      <c r="TAB197"/>
      <c r="TAC197"/>
      <c r="TAD197"/>
      <c r="TAE197"/>
      <c r="TAF197"/>
      <c r="TAG197"/>
      <c r="TAH197"/>
      <c r="TAI197"/>
      <c r="TAJ197"/>
      <c r="TAK197"/>
      <c r="TAL197"/>
      <c r="TAM197"/>
      <c r="TAN197"/>
      <c r="TAO197"/>
      <c r="TAP197"/>
      <c r="TAQ197"/>
      <c r="TAR197"/>
      <c r="TAS197"/>
      <c r="TAT197"/>
      <c r="TAU197"/>
      <c r="TAV197"/>
      <c r="TAW197"/>
      <c r="TAX197"/>
      <c r="TAY197"/>
      <c r="TAZ197"/>
      <c r="TBA197"/>
      <c r="TBB197"/>
      <c r="TBC197"/>
      <c r="TBD197"/>
      <c r="TBE197"/>
      <c r="TBF197"/>
      <c r="TBG197"/>
      <c r="TBH197"/>
      <c r="TBI197"/>
      <c r="TBJ197"/>
      <c r="TBK197"/>
      <c r="TBL197"/>
      <c r="TBM197"/>
      <c r="TBN197"/>
      <c r="TBO197"/>
      <c r="TBP197"/>
      <c r="TBQ197"/>
      <c r="TBR197"/>
      <c r="TBS197"/>
      <c r="TBT197"/>
      <c r="TBU197"/>
      <c r="TBV197"/>
      <c r="TBW197"/>
      <c r="TBX197"/>
      <c r="TBY197"/>
      <c r="TBZ197"/>
      <c r="TCA197"/>
      <c r="TCB197"/>
      <c r="TCC197"/>
      <c r="TCD197"/>
      <c r="TCE197"/>
      <c r="TCF197"/>
      <c r="TCG197"/>
      <c r="TCH197"/>
      <c r="TCI197"/>
      <c r="TCJ197"/>
      <c r="TCK197"/>
      <c r="TCL197"/>
      <c r="TCM197"/>
      <c r="TCN197"/>
      <c r="TCO197"/>
      <c r="TCP197"/>
      <c r="TCQ197"/>
      <c r="TCR197"/>
      <c r="TCS197"/>
      <c r="TCT197"/>
      <c r="TCU197"/>
      <c r="TCV197"/>
      <c r="TCW197"/>
      <c r="TCX197"/>
      <c r="TCY197"/>
      <c r="TCZ197"/>
      <c r="TDA197"/>
      <c r="TDB197"/>
      <c r="TDC197"/>
      <c r="TDD197"/>
      <c r="TDE197"/>
      <c r="TDF197"/>
      <c r="TDG197"/>
      <c r="TDH197"/>
      <c r="TDI197"/>
      <c r="TDJ197"/>
      <c r="TDK197"/>
      <c r="TDL197"/>
      <c r="TDM197"/>
      <c r="TDN197"/>
      <c r="TDO197"/>
      <c r="TDP197"/>
      <c r="TDQ197"/>
      <c r="TDR197"/>
      <c r="TDS197"/>
      <c r="TDT197"/>
      <c r="TDU197"/>
      <c r="TDV197"/>
      <c r="TDW197"/>
      <c r="TDX197"/>
      <c r="TDY197"/>
      <c r="TDZ197"/>
      <c r="TEA197"/>
      <c r="TEB197"/>
      <c r="TEC197"/>
      <c r="TED197"/>
      <c r="TEE197"/>
      <c r="TEF197"/>
      <c r="TEG197"/>
      <c r="TEH197"/>
      <c r="TEI197"/>
      <c r="TEJ197"/>
      <c r="TEK197"/>
      <c r="TEL197"/>
      <c r="TEM197"/>
      <c r="TEN197"/>
      <c r="TEO197"/>
      <c r="TEP197"/>
      <c r="TEQ197"/>
      <c r="TER197"/>
      <c r="TES197"/>
      <c r="TET197"/>
      <c r="TEU197"/>
      <c r="TEV197"/>
      <c r="TEW197"/>
      <c r="TEX197"/>
      <c r="TEY197"/>
      <c r="TEZ197"/>
      <c r="TFA197"/>
      <c r="TFB197"/>
      <c r="TFC197"/>
      <c r="TFD197"/>
      <c r="TFE197"/>
      <c r="TFF197"/>
      <c r="TFG197"/>
      <c r="TFH197"/>
      <c r="TFI197"/>
      <c r="TFJ197"/>
      <c r="TFK197"/>
      <c r="TFL197"/>
      <c r="TFM197"/>
      <c r="TFN197"/>
      <c r="TFO197"/>
      <c r="TFP197"/>
      <c r="TFQ197"/>
      <c r="TFR197"/>
      <c r="TFS197"/>
      <c r="TFT197"/>
      <c r="TFU197"/>
      <c r="TFV197"/>
      <c r="TFW197"/>
      <c r="TFX197"/>
      <c r="TFY197"/>
      <c r="TFZ197"/>
      <c r="TGA197"/>
      <c r="TGB197"/>
      <c r="TGC197"/>
      <c r="TGD197"/>
      <c r="TGE197"/>
      <c r="TGF197"/>
      <c r="TGG197"/>
      <c r="TGH197"/>
      <c r="TGI197"/>
      <c r="TGJ197"/>
      <c r="TGK197"/>
      <c r="TGL197"/>
      <c r="TGM197"/>
      <c r="TGN197"/>
      <c r="TGO197"/>
      <c r="TGP197"/>
      <c r="TGQ197"/>
      <c r="TGR197"/>
      <c r="TGS197"/>
      <c r="TGT197"/>
      <c r="TGU197"/>
      <c r="TGV197"/>
      <c r="TGW197"/>
      <c r="TGX197"/>
      <c r="TGY197"/>
      <c r="TGZ197"/>
      <c r="THA197"/>
      <c r="THB197"/>
      <c r="THC197"/>
      <c r="THD197"/>
      <c r="THE197"/>
      <c r="THF197"/>
      <c r="THG197"/>
      <c r="THH197"/>
      <c r="THI197"/>
      <c r="THJ197"/>
      <c r="THK197"/>
      <c r="THL197"/>
      <c r="THM197"/>
      <c r="THN197"/>
      <c r="THO197"/>
      <c r="THP197"/>
      <c r="THQ197"/>
      <c r="THR197"/>
      <c r="THS197"/>
      <c r="THT197"/>
      <c r="THU197"/>
      <c r="THV197"/>
      <c r="THW197"/>
      <c r="THX197"/>
      <c r="THY197"/>
      <c r="THZ197"/>
      <c r="TIA197"/>
      <c r="TIB197"/>
      <c r="TIC197"/>
      <c r="TID197"/>
      <c r="TIE197"/>
      <c r="TIF197"/>
      <c r="TIG197"/>
      <c r="TIH197"/>
      <c r="TII197"/>
      <c r="TIJ197"/>
      <c r="TIK197"/>
      <c r="TIL197"/>
      <c r="TIM197"/>
      <c r="TIN197"/>
      <c r="TIO197"/>
      <c r="TIP197"/>
      <c r="TIQ197"/>
      <c r="TIR197"/>
      <c r="TIS197"/>
      <c r="TIT197"/>
      <c r="TIU197"/>
      <c r="TIV197"/>
      <c r="TIW197"/>
      <c r="TIX197"/>
      <c r="TIY197"/>
      <c r="TIZ197"/>
      <c r="TJA197"/>
      <c r="TJB197"/>
      <c r="TJC197"/>
      <c r="TJD197"/>
      <c r="TJE197"/>
      <c r="TJF197"/>
      <c r="TJG197"/>
      <c r="TJH197"/>
      <c r="TJI197"/>
      <c r="TJJ197"/>
      <c r="TJK197"/>
      <c r="TJL197"/>
      <c r="TJM197"/>
      <c r="TJN197"/>
      <c r="TJO197"/>
      <c r="TJP197"/>
      <c r="TJQ197"/>
      <c r="TJR197"/>
      <c r="TJS197"/>
      <c r="TJT197"/>
      <c r="TJU197"/>
      <c r="TJV197"/>
      <c r="TJW197"/>
      <c r="TJX197"/>
      <c r="TJY197"/>
      <c r="TJZ197"/>
      <c r="TKA197"/>
      <c r="TKB197"/>
      <c r="TKC197"/>
      <c r="TKD197"/>
      <c r="TKE197"/>
      <c r="TKF197"/>
      <c r="TKG197"/>
      <c r="TKH197"/>
      <c r="TKI197"/>
      <c r="TKJ197"/>
      <c r="TKK197"/>
      <c r="TKL197"/>
      <c r="TKM197"/>
      <c r="TKN197"/>
      <c r="TKO197"/>
      <c r="TKP197"/>
      <c r="TKQ197"/>
      <c r="TKR197"/>
      <c r="TKS197"/>
      <c r="TKT197"/>
      <c r="TKU197"/>
      <c r="TKV197"/>
      <c r="TKW197"/>
      <c r="TKX197"/>
      <c r="TKY197"/>
      <c r="TKZ197"/>
      <c r="TLA197"/>
      <c r="TLB197"/>
      <c r="TLC197"/>
      <c r="TLD197"/>
      <c r="TLE197"/>
      <c r="TLF197"/>
      <c r="TLG197"/>
      <c r="TLH197"/>
      <c r="TLI197"/>
      <c r="TLJ197"/>
      <c r="TLK197"/>
      <c r="TLL197"/>
      <c r="TLM197"/>
      <c r="TLN197"/>
      <c r="TLO197"/>
      <c r="TLP197"/>
      <c r="TLQ197"/>
      <c r="TLR197"/>
      <c r="TLS197"/>
      <c r="TLT197"/>
      <c r="TLU197"/>
      <c r="TLV197"/>
      <c r="TLW197"/>
      <c r="TLX197"/>
      <c r="TLY197"/>
      <c r="TLZ197"/>
      <c r="TMA197"/>
      <c r="TMB197"/>
      <c r="TMC197"/>
      <c r="TMD197"/>
      <c r="TME197"/>
      <c r="TMF197"/>
      <c r="TMG197"/>
      <c r="TMH197"/>
      <c r="TMI197"/>
      <c r="TMJ197"/>
      <c r="TMK197"/>
      <c r="TML197"/>
      <c r="TMM197"/>
      <c r="TMN197"/>
      <c r="TMO197"/>
      <c r="TMP197"/>
      <c r="TMQ197"/>
      <c r="TMR197"/>
      <c r="TMS197"/>
      <c r="TMT197"/>
      <c r="TMU197"/>
      <c r="TMV197"/>
      <c r="TMW197"/>
      <c r="TMX197"/>
      <c r="TMY197"/>
      <c r="TMZ197"/>
      <c r="TNA197"/>
      <c r="TNB197"/>
      <c r="TNC197"/>
      <c r="TND197"/>
      <c r="TNE197"/>
      <c r="TNF197"/>
      <c r="TNG197"/>
      <c r="TNH197"/>
      <c r="TNI197"/>
      <c r="TNJ197"/>
      <c r="TNK197"/>
      <c r="TNL197"/>
      <c r="TNM197"/>
      <c r="TNN197"/>
      <c r="TNO197"/>
      <c r="TNP197"/>
      <c r="TNQ197"/>
      <c r="TNR197"/>
      <c r="TNS197"/>
      <c r="TNT197"/>
      <c r="TNU197"/>
      <c r="TNV197"/>
      <c r="TNW197"/>
      <c r="TNX197"/>
      <c r="TNY197"/>
      <c r="TNZ197"/>
      <c r="TOA197"/>
      <c r="TOB197"/>
      <c r="TOC197"/>
      <c r="TOD197"/>
      <c r="TOE197"/>
      <c r="TOF197"/>
      <c r="TOG197"/>
      <c r="TOH197"/>
      <c r="TOI197"/>
      <c r="TOJ197"/>
      <c r="TOK197"/>
      <c r="TOL197"/>
      <c r="TOM197"/>
      <c r="TON197"/>
      <c r="TOO197"/>
      <c r="TOP197"/>
      <c r="TOQ197"/>
      <c r="TOR197"/>
      <c r="TOS197"/>
      <c r="TOT197"/>
      <c r="TOU197"/>
      <c r="TOV197"/>
      <c r="TOW197"/>
      <c r="TOX197"/>
      <c r="TOY197"/>
      <c r="TOZ197"/>
      <c r="TPA197"/>
      <c r="TPB197"/>
      <c r="TPC197"/>
      <c r="TPD197"/>
      <c r="TPE197"/>
      <c r="TPF197"/>
      <c r="TPG197"/>
      <c r="TPH197"/>
      <c r="TPI197"/>
      <c r="TPJ197"/>
      <c r="TPK197"/>
      <c r="TPL197"/>
      <c r="TPM197"/>
      <c r="TPN197"/>
      <c r="TPO197"/>
      <c r="TPP197"/>
      <c r="TPQ197"/>
      <c r="TPR197"/>
      <c r="TPS197"/>
      <c r="TPT197"/>
      <c r="TPU197"/>
      <c r="TPV197"/>
      <c r="TPW197"/>
      <c r="TPX197"/>
      <c r="TPY197"/>
      <c r="TPZ197"/>
      <c r="TQA197"/>
      <c r="TQB197"/>
      <c r="TQC197"/>
      <c r="TQD197"/>
      <c r="TQE197"/>
      <c r="TQF197"/>
      <c r="TQG197"/>
      <c r="TQH197"/>
      <c r="TQI197"/>
      <c r="TQJ197"/>
      <c r="TQK197"/>
      <c r="TQL197"/>
      <c r="TQM197"/>
      <c r="TQN197"/>
      <c r="TQO197"/>
      <c r="TQP197"/>
      <c r="TQQ197"/>
      <c r="TQR197"/>
      <c r="TQS197"/>
      <c r="TQT197"/>
      <c r="TQU197"/>
      <c r="TQV197"/>
      <c r="TQW197"/>
      <c r="TQX197"/>
      <c r="TQY197"/>
      <c r="TQZ197"/>
      <c r="TRA197"/>
      <c r="TRB197"/>
      <c r="TRC197"/>
      <c r="TRD197"/>
      <c r="TRE197"/>
      <c r="TRF197"/>
      <c r="TRG197"/>
      <c r="TRH197"/>
      <c r="TRI197"/>
      <c r="TRJ197"/>
      <c r="TRK197"/>
      <c r="TRL197"/>
      <c r="TRM197"/>
      <c r="TRN197"/>
      <c r="TRO197"/>
      <c r="TRP197"/>
      <c r="TRQ197"/>
      <c r="TRR197"/>
      <c r="TRS197"/>
      <c r="TRT197"/>
      <c r="TRU197"/>
      <c r="TRV197"/>
      <c r="TRW197"/>
      <c r="TRX197"/>
      <c r="TRY197"/>
      <c r="TRZ197"/>
      <c r="TSA197"/>
      <c r="TSB197"/>
      <c r="TSC197"/>
      <c r="TSD197"/>
      <c r="TSE197"/>
      <c r="TSF197"/>
      <c r="TSG197"/>
      <c r="TSH197"/>
      <c r="TSI197"/>
      <c r="TSJ197"/>
      <c r="TSK197"/>
      <c r="TSL197"/>
      <c r="TSM197"/>
      <c r="TSN197"/>
      <c r="TSO197"/>
      <c r="TSP197"/>
      <c r="TSQ197"/>
      <c r="TSR197"/>
      <c r="TSS197"/>
      <c r="TST197"/>
      <c r="TSU197"/>
      <c r="TSV197"/>
      <c r="TSW197"/>
      <c r="TSX197"/>
      <c r="TSY197"/>
      <c r="TSZ197"/>
      <c r="TTA197"/>
      <c r="TTB197"/>
      <c r="TTC197"/>
      <c r="TTD197"/>
      <c r="TTE197"/>
      <c r="TTF197"/>
      <c r="TTG197"/>
      <c r="TTH197"/>
      <c r="TTI197"/>
      <c r="TTJ197"/>
      <c r="TTK197"/>
      <c r="TTL197"/>
      <c r="TTM197"/>
      <c r="TTN197"/>
      <c r="TTO197"/>
      <c r="TTP197"/>
      <c r="TTQ197"/>
      <c r="TTR197"/>
      <c r="TTS197"/>
      <c r="TTT197"/>
      <c r="TTU197"/>
      <c r="TTV197"/>
      <c r="TTW197"/>
      <c r="TTX197"/>
      <c r="TTY197"/>
      <c r="TTZ197"/>
      <c r="TUA197"/>
      <c r="TUB197"/>
      <c r="TUC197"/>
      <c r="TUD197"/>
      <c r="TUE197"/>
      <c r="TUF197"/>
      <c r="TUG197"/>
      <c r="TUH197"/>
      <c r="TUI197"/>
      <c r="TUJ197"/>
      <c r="TUK197"/>
      <c r="TUL197"/>
      <c r="TUM197"/>
      <c r="TUN197"/>
      <c r="TUO197"/>
      <c r="TUP197"/>
      <c r="TUQ197"/>
      <c r="TUR197"/>
      <c r="TUS197"/>
      <c r="TUT197"/>
      <c r="TUU197"/>
      <c r="TUV197"/>
      <c r="TUW197"/>
      <c r="TUX197"/>
      <c r="TUY197"/>
      <c r="TUZ197"/>
      <c r="TVA197"/>
      <c r="TVB197"/>
      <c r="TVC197"/>
      <c r="TVD197"/>
      <c r="TVE197"/>
      <c r="TVF197"/>
      <c r="TVG197"/>
      <c r="TVH197"/>
      <c r="TVI197"/>
      <c r="TVJ197"/>
      <c r="TVK197"/>
      <c r="TVL197"/>
      <c r="TVM197"/>
      <c r="TVN197"/>
      <c r="TVO197"/>
      <c r="TVP197"/>
      <c r="TVQ197"/>
      <c r="TVR197"/>
      <c r="TVS197"/>
      <c r="TVT197"/>
      <c r="TVU197"/>
      <c r="TVV197"/>
      <c r="TVW197"/>
      <c r="TVX197"/>
      <c r="TVY197"/>
      <c r="TVZ197"/>
      <c r="TWA197"/>
      <c r="TWB197"/>
      <c r="TWC197"/>
      <c r="TWD197"/>
      <c r="TWE197"/>
      <c r="TWF197"/>
      <c r="TWG197"/>
      <c r="TWH197"/>
      <c r="TWI197"/>
      <c r="TWJ197"/>
      <c r="TWK197"/>
      <c r="TWL197"/>
      <c r="TWM197"/>
      <c r="TWN197"/>
      <c r="TWO197"/>
      <c r="TWP197"/>
      <c r="TWQ197"/>
      <c r="TWR197"/>
      <c r="TWS197"/>
      <c r="TWT197"/>
      <c r="TWU197"/>
      <c r="TWV197"/>
      <c r="TWW197"/>
      <c r="TWX197"/>
      <c r="TWY197"/>
      <c r="TWZ197"/>
      <c r="TXA197"/>
      <c r="TXB197"/>
      <c r="TXC197"/>
      <c r="TXD197"/>
      <c r="TXE197"/>
      <c r="TXF197"/>
      <c r="TXG197"/>
      <c r="TXH197"/>
      <c r="TXI197"/>
      <c r="TXJ197"/>
      <c r="TXK197"/>
      <c r="TXL197"/>
      <c r="TXM197"/>
      <c r="TXN197"/>
      <c r="TXO197"/>
      <c r="TXP197"/>
      <c r="TXQ197"/>
      <c r="TXR197"/>
      <c r="TXS197"/>
      <c r="TXT197"/>
      <c r="TXU197"/>
      <c r="TXV197"/>
      <c r="TXW197"/>
      <c r="TXX197"/>
      <c r="TXY197"/>
      <c r="TXZ197"/>
      <c r="TYA197"/>
      <c r="TYB197"/>
      <c r="TYC197"/>
      <c r="TYD197"/>
      <c r="TYE197"/>
      <c r="TYF197"/>
      <c r="TYG197"/>
      <c r="TYH197"/>
      <c r="TYI197"/>
      <c r="TYJ197"/>
      <c r="TYK197"/>
      <c r="TYL197"/>
      <c r="TYM197"/>
      <c r="TYN197"/>
      <c r="TYO197"/>
      <c r="TYP197"/>
      <c r="TYQ197"/>
      <c r="TYR197"/>
      <c r="TYS197"/>
      <c r="TYT197"/>
      <c r="TYU197"/>
      <c r="TYV197"/>
      <c r="TYW197"/>
      <c r="TYX197"/>
      <c r="TYY197"/>
      <c r="TYZ197"/>
      <c r="TZA197"/>
      <c r="TZB197"/>
      <c r="TZC197"/>
      <c r="TZD197"/>
      <c r="TZE197"/>
      <c r="TZF197"/>
      <c r="TZG197"/>
      <c r="TZH197"/>
      <c r="TZI197"/>
      <c r="TZJ197"/>
      <c r="TZK197"/>
      <c r="TZL197"/>
      <c r="TZM197"/>
      <c r="TZN197"/>
      <c r="TZO197"/>
      <c r="TZP197"/>
      <c r="TZQ197"/>
      <c r="TZR197"/>
      <c r="TZS197"/>
      <c r="TZT197"/>
      <c r="TZU197"/>
      <c r="TZV197"/>
      <c r="TZW197"/>
      <c r="TZX197"/>
      <c r="TZY197"/>
      <c r="TZZ197"/>
      <c r="UAA197"/>
      <c r="UAB197"/>
      <c r="UAC197"/>
      <c r="UAD197"/>
      <c r="UAE197"/>
      <c r="UAF197"/>
      <c r="UAG197"/>
      <c r="UAH197"/>
      <c r="UAI197"/>
      <c r="UAJ197"/>
      <c r="UAK197"/>
      <c r="UAL197"/>
      <c r="UAM197"/>
      <c r="UAN197"/>
      <c r="UAO197"/>
      <c r="UAP197"/>
      <c r="UAQ197"/>
      <c r="UAR197"/>
      <c r="UAS197"/>
      <c r="UAT197"/>
      <c r="UAU197"/>
      <c r="UAV197"/>
      <c r="UAW197"/>
      <c r="UAX197"/>
      <c r="UAY197"/>
      <c r="UAZ197"/>
      <c r="UBA197"/>
      <c r="UBB197"/>
      <c r="UBC197"/>
      <c r="UBD197"/>
      <c r="UBE197"/>
      <c r="UBF197"/>
      <c r="UBG197"/>
      <c r="UBH197"/>
      <c r="UBI197"/>
      <c r="UBJ197"/>
      <c r="UBK197"/>
      <c r="UBL197"/>
      <c r="UBM197"/>
      <c r="UBN197"/>
      <c r="UBO197"/>
      <c r="UBP197"/>
      <c r="UBQ197"/>
      <c r="UBR197"/>
      <c r="UBS197"/>
      <c r="UBT197"/>
      <c r="UBU197"/>
      <c r="UBV197"/>
      <c r="UBW197"/>
      <c r="UBX197"/>
      <c r="UBY197"/>
      <c r="UBZ197"/>
      <c r="UCA197"/>
      <c r="UCB197"/>
      <c r="UCC197"/>
      <c r="UCD197"/>
      <c r="UCE197"/>
      <c r="UCF197"/>
      <c r="UCG197"/>
      <c r="UCH197"/>
      <c r="UCI197"/>
      <c r="UCJ197"/>
      <c r="UCK197"/>
      <c r="UCL197"/>
      <c r="UCM197"/>
      <c r="UCN197"/>
      <c r="UCO197"/>
      <c r="UCP197"/>
      <c r="UCQ197"/>
      <c r="UCR197"/>
      <c r="UCS197"/>
      <c r="UCT197"/>
      <c r="UCU197"/>
      <c r="UCV197"/>
      <c r="UCW197"/>
      <c r="UCX197"/>
      <c r="UCY197"/>
      <c r="UCZ197"/>
      <c r="UDA197"/>
      <c r="UDB197"/>
      <c r="UDC197"/>
      <c r="UDD197"/>
      <c r="UDE197"/>
      <c r="UDF197"/>
      <c r="UDG197"/>
      <c r="UDH197"/>
      <c r="UDI197"/>
      <c r="UDJ197"/>
      <c r="UDK197"/>
      <c r="UDL197"/>
      <c r="UDM197"/>
      <c r="UDN197"/>
      <c r="UDO197"/>
      <c r="UDP197"/>
      <c r="UDQ197"/>
      <c r="UDR197"/>
      <c r="UDS197"/>
      <c r="UDT197"/>
      <c r="UDU197"/>
      <c r="UDV197"/>
      <c r="UDW197"/>
      <c r="UDX197"/>
      <c r="UDY197"/>
      <c r="UDZ197"/>
      <c r="UEA197"/>
      <c r="UEB197"/>
      <c r="UEC197"/>
      <c r="UED197"/>
      <c r="UEE197"/>
      <c r="UEF197"/>
      <c r="UEG197"/>
      <c r="UEH197"/>
      <c r="UEI197"/>
      <c r="UEJ197"/>
      <c r="UEK197"/>
      <c r="UEL197"/>
      <c r="UEM197"/>
      <c r="UEN197"/>
      <c r="UEO197"/>
      <c r="UEP197"/>
      <c r="UEQ197"/>
      <c r="UER197"/>
      <c r="UES197"/>
      <c r="UET197"/>
      <c r="UEU197"/>
      <c r="UEV197"/>
      <c r="UEW197"/>
      <c r="UEX197"/>
      <c r="UEY197"/>
      <c r="UEZ197"/>
      <c r="UFA197"/>
      <c r="UFB197"/>
      <c r="UFC197"/>
      <c r="UFD197"/>
      <c r="UFE197"/>
      <c r="UFF197"/>
      <c r="UFG197"/>
      <c r="UFH197"/>
      <c r="UFI197"/>
      <c r="UFJ197"/>
      <c r="UFK197"/>
      <c r="UFL197"/>
      <c r="UFM197"/>
      <c r="UFN197"/>
      <c r="UFO197"/>
      <c r="UFP197"/>
      <c r="UFQ197"/>
      <c r="UFR197"/>
      <c r="UFS197"/>
      <c r="UFT197"/>
      <c r="UFU197"/>
      <c r="UFV197"/>
      <c r="UFW197"/>
      <c r="UFX197"/>
      <c r="UFY197"/>
      <c r="UFZ197"/>
      <c r="UGA197"/>
      <c r="UGB197"/>
      <c r="UGC197"/>
      <c r="UGD197"/>
      <c r="UGE197"/>
      <c r="UGF197"/>
      <c r="UGG197"/>
      <c r="UGH197"/>
      <c r="UGI197"/>
      <c r="UGJ197"/>
      <c r="UGK197"/>
      <c r="UGL197"/>
      <c r="UGM197"/>
      <c r="UGN197"/>
      <c r="UGO197"/>
      <c r="UGP197"/>
      <c r="UGQ197"/>
      <c r="UGR197"/>
      <c r="UGS197"/>
      <c r="UGT197"/>
      <c r="UGU197"/>
      <c r="UGV197"/>
      <c r="UGW197"/>
      <c r="UGX197"/>
      <c r="UGY197"/>
      <c r="UGZ197"/>
      <c r="UHA197"/>
      <c r="UHB197"/>
      <c r="UHC197"/>
      <c r="UHD197"/>
      <c r="UHE197"/>
      <c r="UHF197"/>
      <c r="UHG197"/>
      <c r="UHH197"/>
      <c r="UHI197"/>
      <c r="UHJ197"/>
      <c r="UHK197"/>
      <c r="UHL197"/>
      <c r="UHM197"/>
      <c r="UHN197"/>
      <c r="UHO197"/>
      <c r="UHP197"/>
      <c r="UHQ197"/>
      <c r="UHR197"/>
      <c r="UHS197"/>
      <c r="UHT197"/>
      <c r="UHU197"/>
      <c r="UHV197"/>
      <c r="UHW197"/>
      <c r="UHX197"/>
      <c r="UHY197"/>
      <c r="UHZ197"/>
      <c r="UIA197"/>
      <c r="UIB197"/>
      <c r="UIC197"/>
      <c r="UID197"/>
      <c r="UIE197"/>
      <c r="UIF197"/>
      <c r="UIG197"/>
      <c r="UIH197"/>
      <c r="UII197"/>
      <c r="UIJ197"/>
      <c r="UIK197"/>
      <c r="UIL197"/>
      <c r="UIM197"/>
      <c r="UIN197"/>
      <c r="UIO197"/>
      <c r="UIP197"/>
      <c r="UIQ197"/>
      <c r="UIR197"/>
      <c r="UIS197"/>
      <c r="UIT197"/>
      <c r="UIU197"/>
      <c r="UIV197"/>
      <c r="UIW197"/>
      <c r="UIX197"/>
      <c r="UIY197"/>
      <c r="UIZ197"/>
      <c r="UJA197"/>
      <c r="UJB197"/>
      <c r="UJC197"/>
      <c r="UJD197"/>
      <c r="UJE197"/>
      <c r="UJF197"/>
      <c r="UJG197"/>
      <c r="UJH197"/>
      <c r="UJI197"/>
      <c r="UJJ197"/>
      <c r="UJK197"/>
      <c r="UJL197"/>
      <c r="UJM197"/>
      <c r="UJN197"/>
      <c r="UJO197"/>
      <c r="UJP197"/>
      <c r="UJQ197"/>
      <c r="UJR197"/>
      <c r="UJS197"/>
      <c r="UJT197"/>
      <c r="UJU197"/>
      <c r="UJV197"/>
      <c r="UJW197"/>
      <c r="UJX197"/>
      <c r="UJY197"/>
      <c r="UJZ197"/>
      <c r="UKA197"/>
      <c r="UKB197"/>
      <c r="UKC197"/>
      <c r="UKD197"/>
      <c r="UKE197"/>
      <c r="UKF197"/>
      <c r="UKG197"/>
      <c r="UKH197"/>
      <c r="UKI197"/>
      <c r="UKJ197"/>
      <c r="UKK197"/>
      <c r="UKL197"/>
      <c r="UKM197"/>
      <c r="UKN197"/>
      <c r="UKO197"/>
      <c r="UKP197"/>
      <c r="UKQ197"/>
      <c r="UKR197"/>
      <c r="UKS197"/>
      <c r="UKT197"/>
      <c r="UKU197"/>
      <c r="UKV197"/>
      <c r="UKW197"/>
      <c r="UKX197"/>
      <c r="UKY197"/>
      <c r="UKZ197"/>
      <c r="ULA197"/>
      <c r="ULB197"/>
      <c r="ULC197"/>
      <c r="ULD197"/>
      <c r="ULE197"/>
      <c r="ULF197"/>
      <c r="ULG197"/>
      <c r="ULH197"/>
      <c r="ULI197"/>
      <c r="ULJ197"/>
      <c r="ULK197"/>
      <c r="ULL197"/>
      <c r="ULM197"/>
      <c r="ULN197"/>
      <c r="ULO197"/>
      <c r="ULP197"/>
      <c r="ULQ197"/>
      <c r="ULR197"/>
      <c r="ULS197"/>
      <c r="ULT197"/>
      <c r="ULU197"/>
      <c r="ULV197"/>
      <c r="ULW197"/>
      <c r="ULX197"/>
      <c r="ULY197"/>
      <c r="ULZ197"/>
      <c r="UMA197"/>
      <c r="UMB197"/>
      <c r="UMC197"/>
      <c r="UMD197"/>
      <c r="UME197"/>
      <c r="UMF197"/>
      <c r="UMG197"/>
      <c r="UMH197"/>
      <c r="UMI197"/>
      <c r="UMJ197"/>
      <c r="UMK197"/>
      <c r="UML197"/>
      <c r="UMM197"/>
      <c r="UMN197"/>
      <c r="UMO197"/>
      <c r="UMP197"/>
      <c r="UMQ197"/>
      <c r="UMR197"/>
      <c r="UMS197"/>
      <c r="UMT197"/>
      <c r="UMU197"/>
      <c r="UMV197"/>
      <c r="UMW197"/>
      <c r="UMX197"/>
      <c r="UMY197"/>
      <c r="UMZ197"/>
      <c r="UNA197"/>
      <c r="UNB197"/>
      <c r="UNC197"/>
      <c r="UND197"/>
      <c r="UNE197"/>
      <c r="UNF197"/>
      <c r="UNG197"/>
      <c r="UNH197"/>
      <c r="UNI197"/>
      <c r="UNJ197"/>
      <c r="UNK197"/>
      <c r="UNL197"/>
      <c r="UNM197"/>
      <c r="UNN197"/>
      <c r="UNO197"/>
      <c r="UNP197"/>
      <c r="UNQ197"/>
      <c r="UNR197"/>
      <c r="UNS197"/>
      <c r="UNT197"/>
      <c r="UNU197"/>
      <c r="UNV197"/>
      <c r="UNW197"/>
      <c r="UNX197"/>
      <c r="UNY197"/>
      <c r="UNZ197"/>
      <c r="UOA197"/>
      <c r="UOB197"/>
      <c r="UOC197"/>
      <c r="UOD197"/>
      <c r="UOE197"/>
      <c r="UOF197"/>
      <c r="UOG197"/>
      <c r="UOH197"/>
      <c r="UOI197"/>
      <c r="UOJ197"/>
      <c r="UOK197"/>
      <c r="UOL197"/>
      <c r="UOM197"/>
      <c r="UON197"/>
      <c r="UOO197"/>
      <c r="UOP197"/>
      <c r="UOQ197"/>
      <c r="UOR197"/>
      <c r="UOS197"/>
      <c r="UOT197"/>
      <c r="UOU197"/>
      <c r="UOV197"/>
      <c r="UOW197"/>
      <c r="UOX197"/>
      <c r="UOY197"/>
      <c r="UOZ197"/>
      <c r="UPA197"/>
      <c r="UPB197"/>
      <c r="UPC197"/>
      <c r="UPD197"/>
      <c r="UPE197"/>
      <c r="UPF197"/>
      <c r="UPG197"/>
      <c r="UPH197"/>
      <c r="UPI197"/>
      <c r="UPJ197"/>
      <c r="UPK197"/>
      <c r="UPL197"/>
      <c r="UPM197"/>
      <c r="UPN197"/>
      <c r="UPO197"/>
      <c r="UPP197"/>
      <c r="UPQ197"/>
      <c r="UPR197"/>
      <c r="UPS197"/>
      <c r="UPT197"/>
      <c r="UPU197"/>
      <c r="UPV197"/>
      <c r="UPW197"/>
      <c r="UPX197"/>
      <c r="UPY197"/>
      <c r="UPZ197"/>
      <c r="UQA197"/>
      <c r="UQB197"/>
      <c r="UQC197"/>
      <c r="UQD197"/>
      <c r="UQE197"/>
      <c r="UQF197"/>
      <c r="UQG197"/>
      <c r="UQH197"/>
      <c r="UQI197"/>
      <c r="UQJ197"/>
      <c r="UQK197"/>
      <c r="UQL197"/>
      <c r="UQM197"/>
      <c r="UQN197"/>
      <c r="UQO197"/>
      <c r="UQP197"/>
      <c r="UQQ197"/>
      <c r="UQR197"/>
      <c r="UQS197"/>
      <c r="UQT197"/>
      <c r="UQU197"/>
      <c r="UQV197"/>
      <c r="UQW197"/>
      <c r="UQX197"/>
      <c r="UQY197"/>
      <c r="UQZ197"/>
      <c r="URA197"/>
      <c r="URB197"/>
      <c r="URC197"/>
      <c r="URD197"/>
      <c r="URE197"/>
      <c r="URF197"/>
      <c r="URG197"/>
      <c r="URH197"/>
      <c r="URI197"/>
      <c r="URJ197"/>
      <c r="URK197"/>
      <c r="URL197"/>
      <c r="URM197"/>
      <c r="URN197"/>
      <c r="URO197"/>
      <c r="URP197"/>
      <c r="URQ197"/>
      <c r="URR197"/>
      <c r="URS197"/>
      <c r="URT197"/>
      <c r="URU197"/>
      <c r="URV197"/>
      <c r="URW197"/>
      <c r="URX197"/>
      <c r="URY197"/>
      <c r="URZ197"/>
      <c r="USA197"/>
      <c r="USB197"/>
      <c r="USC197"/>
      <c r="USD197"/>
      <c r="USE197"/>
      <c r="USF197"/>
      <c r="USG197"/>
      <c r="USH197"/>
      <c r="USI197"/>
      <c r="USJ197"/>
      <c r="USK197"/>
      <c r="USL197"/>
      <c r="USM197"/>
      <c r="USN197"/>
      <c r="USO197"/>
      <c r="USP197"/>
      <c r="USQ197"/>
      <c r="USR197"/>
      <c r="USS197"/>
      <c r="UST197"/>
      <c r="USU197"/>
      <c r="USV197"/>
      <c r="USW197"/>
      <c r="USX197"/>
      <c r="USY197"/>
      <c r="USZ197"/>
      <c r="UTA197"/>
      <c r="UTB197"/>
      <c r="UTC197"/>
      <c r="UTD197"/>
      <c r="UTE197"/>
      <c r="UTF197"/>
      <c r="UTG197"/>
      <c r="UTH197"/>
      <c r="UTI197"/>
      <c r="UTJ197"/>
      <c r="UTK197"/>
      <c r="UTL197"/>
      <c r="UTM197"/>
      <c r="UTN197"/>
      <c r="UTO197"/>
      <c r="UTP197"/>
      <c r="UTQ197"/>
      <c r="UTR197"/>
      <c r="UTS197"/>
      <c r="UTT197"/>
      <c r="UTU197"/>
      <c r="UTV197"/>
      <c r="UTW197"/>
      <c r="UTX197"/>
      <c r="UTY197"/>
      <c r="UTZ197"/>
      <c r="UUA197"/>
      <c r="UUB197"/>
      <c r="UUC197"/>
      <c r="UUD197"/>
      <c r="UUE197"/>
      <c r="UUF197"/>
      <c r="UUG197"/>
      <c r="UUH197"/>
      <c r="UUI197"/>
      <c r="UUJ197"/>
      <c r="UUK197"/>
      <c r="UUL197"/>
      <c r="UUM197"/>
      <c r="UUN197"/>
      <c r="UUO197"/>
      <c r="UUP197"/>
      <c r="UUQ197"/>
      <c r="UUR197"/>
      <c r="UUS197"/>
      <c r="UUT197"/>
      <c r="UUU197"/>
      <c r="UUV197"/>
      <c r="UUW197"/>
      <c r="UUX197"/>
      <c r="UUY197"/>
      <c r="UUZ197"/>
      <c r="UVA197"/>
      <c r="UVB197"/>
      <c r="UVC197"/>
      <c r="UVD197"/>
      <c r="UVE197"/>
      <c r="UVF197"/>
      <c r="UVG197"/>
      <c r="UVH197"/>
      <c r="UVI197"/>
      <c r="UVJ197"/>
      <c r="UVK197"/>
      <c r="UVL197"/>
      <c r="UVM197"/>
      <c r="UVN197"/>
      <c r="UVO197"/>
      <c r="UVP197"/>
      <c r="UVQ197"/>
      <c r="UVR197"/>
      <c r="UVS197"/>
      <c r="UVT197"/>
      <c r="UVU197"/>
      <c r="UVV197"/>
      <c r="UVW197"/>
      <c r="UVX197"/>
      <c r="UVY197"/>
      <c r="UVZ197"/>
      <c r="UWA197"/>
      <c r="UWB197"/>
      <c r="UWC197"/>
      <c r="UWD197"/>
      <c r="UWE197"/>
      <c r="UWF197"/>
      <c r="UWG197"/>
      <c r="UWH197"/>
      <c r="UWI197"/>
      <c r="UWJ197"/>
      <c r="UWK197"/>
      <c r="UWL197"/>
      <c r="UWM197"/>
      <c r="UWN197"/>
      <c r="UWO197"/>
      <c r="UWP197"/>
      <c r="UWQ197"/>
      <c r="UWR197"/>
      <c r="UWS197"/>
      <c r="UWT197"/>
      <c r="UWU197"/>
      <c r="UWV197"/>
      <c r="UWW197"/>
      <c r="UWX197"/>
      <c r="UWY197"/>
      <c r="UWZ197"/>
      <c r="UXA197"/>
      <c r="UXB197"/>
      <c r="UXC197"/>
      <c r="UXD197"/>
      <c r="UXE197"/>
      <c r="UXF197"/>
      <c r="UXG197"/>
      <c r="UXH197"/>
      <c r="UXI197"/>
      <c r="UXJ197"/>
      <c r="UXK197"/>
      <c r="UXL197"/>
      <c r="UXM197"/>
      <c r="UXN197"/>
      <c r="UXO197"/>
      <c r="UXP197"/>
      <c r="UXQ197"/>
      <c r="UXR197"/>
      <c r="UXS197"/>
      <c r="UXT197"/>
      <c r="UXU197"/>
      <c r="UXV197"/>
      <c r="UXW197"/>
      <c r="UXX197"/>
      <c r="UXY197"/>
      <c r="UXZ197"/>
      <c r="UYA197"/>
      <c r="UYB197"/>
      <c r="UYC197"/>
      <c r="UYD197"/>
      <c r="UYE197"/>
      <c r="UYF197"/>
      <c r="UYG197"/>
      <c r="UYH197"/>
      <c r="UYI197"/>
      <c r="UYJ197"/>
      <c r="UYK197"/>
      <c r="UYL197"/>
      <c r="UYM197"/>
      <c r="UYN197"/>
      <c r="UYO197"/>
      <c r="UYP197"/>
      <c r="UYQ197"/>
      <c r="UYR197"/>
      <c r="UYS197"/>
      <c r="UYT197"/>
      <c r="UYU197"/>
      <c r="UYV197"/>
      <c r="UYW197"/>
      <c r="UYX197"/>
      <c r="UYY197"/>
      <c r="UYZ197"/>
      <c r="UZA197"/>
      <c r="UZB197"/>
      <c r="UZC197"/>
      <c r="UZD197"/>
      <c r="UZE197"/>
      <c r="UZF197"/>
      <c r="UZG197"/>
      <c r="UZH197"/>
      <c r="UZI197"/>
      <c r="UZJ197"/>
      <c r="UZK197"/>
      <c r="UZL197"/>
      <c r="UZM197"/>
      <c r="UZN197"/>
      <c r="UZO197"/>
      <c r="UZP197"/>
      <c r="UZQ197"/>
      <c r="UZR197"/>
      <c r="UZS197"/>
      <c r="UZT197"/>
      <c r="UZU197"/>
      <c r="UZV197"/>
      <c r="UZW197"/>
      <c r="UZX197"/>
      <c r="UZY197"/>
      <c r="UZZ197"/>
      <c r="VAA197"/>
      <c r="VAB197"/>
      <c r="VAC197"/>
      <c r="VAD197"/>
      <c r="VAE197"/>
      <c r="VAF197"/>
      <c r="VAG197"/>
      <c r="VAH197"/>
      <c r="VAI197"/>
      <c r="VAJ197"/>
      <c r="VAK197"/>
      <c r="VAL197"/>
      <c r="VAM197"/>
      <c r="VAN197"/>
      <c r="VAO197"/>
      <c r="VAP197"/>
      <c r="VAQ197"/>
      <c r="VAR197"/>
      <c r="VAS197"/>
      <c r="VAT197"/>
      <c r="VAU197"/>
      <c r="VAV197"/>
      <c r="VAW197"/>
      <c r="VAX197"/>
      <c r="VAY197"/>
      <c r="VAZ197"/>
      <c r="VBA197"/>
      <c r="VBB197"/>
      <c r="VBC197"/>
      <c r="VBD197"/>
      <c r="VBE197"/>
      <c r="VBF197"/>
      <c r="VBG197"/>
      <c r="VBH197"/>
      <c r="VBI197"/>
      <c r="VBJ197"/>
      <c r="VBK197"/>
      <c r="VBL197"/>
      <c r="VBM197"/>
      <c r="VBN197"/>
      <c r="VBO197"/>
      <c r="VBP197"/>
      <c r="VBQ197"/>
      <c r="VBR197"/>
      <c r="VBS197"/>
      <c r="VBT197"/>
      <c r="VBU197"/>
      <c r="VBV197"/>
      <c r="VBW197"/>
      <c r="VBX197"/>
      <c r="VBY197"/>
      <c r="VBZ197"/>
      <c r="VCA197"/>
      <c r="VCB197"/>
      <c r="VCC197"/>
      <c r="VCD197"/>
      <c r="VCE197"/>
      <c r="VCF197"/>
      <c r="VCG197"/>
      <c r="VCH197"/>
      <c r="VCI197"/>
      <c r="VCJ197"/>
      <c r="VCK197"/>
      <c r="VCL197"/>
      <c r="VCM197"/>
      <c r="VCN197"/>
      <c r="VCO197"/>
      <c r="VCP197"/>
      <c r="VCQ197"/>
      <c r="VCR197"/>
      <c r="VCS197"/>
      <c r="VCT197"/>
      <c r="VCU197"/>
      <c r="VCV197"/>
      <c r="VCW197"/>
      <c r="VCX197"/>
      <c r="VCY197"/>
      <c r="VCZ197"/>
      <c r="VDA197"/>
      <c r="VDB197"/>
      <c r="VDC197"/>
      <c r="VDD197"/>
      <c r="VDE197"/>
      <c r="VDF197"/>
      <c r="VDG197"/>
      <c r="VDH197"/>
      <c r="VDI197"/>
      <c r="VDJ197"/>
      <c r="VDK197"/>
      <c r="VDL197"/>
      <c r="VDM197"/>
      <c r="VDN197"/>
      <c r="VDO197"/>
      <c r="VDP197"/>
      <c r="VDQ197"/>
      <c r="VDR197"/>
      <c r="VDS197"/>
      <c r="VDT197"/>
      <c r="VDU197"/>
      <c r="VDV197"/>
      <c r="VDW197"/>
      <c r="VDX197"/>
      <c r="VDY197"/>
      <c r="VDZ197"/>
      <c r="VEA197"/>
      <c r="VEB197"/>
      <c r="VEC197"/>
      <c r="VED197"/>
      <c r="VEE197"/>
      <c r="VEF197"/>
      <c r="VEG197"/>
      <c r="VEH197"/>
      <c r="VEI197"/>
      <c r="VEJ197"/>
      <c r="VEK197"/>
      <c r="VEL197"/>
      <c r="VEM197"/>
      <c r="VEN197"/>
      <c r="VEO197"/>
      <c r="VEP197"/>
      <c r="VEQ197"/>
      <c r="VER197"/>
      <c r="VES197"/>
      <c r="VET197"/>
      <c r="VEU197"/>
      <c r="VEV197"/>
      <c r="VEW197"/>
      <c r="VEX197"/>
      <c r="VEY197"/>
      <c r="VEZ197"/>
      <c r="VFA197"/>
      <c r="VFB197"/>
      <c r="VFC197"/>
      <c r="VFD197"/>
      <c r="VFE197"/>
      <c r="VFF197"/>
      <c r="VFG197"/>
      <c r="VFH197"/>
      <c r="VFI197"/>
      <c r="VFJ197"/>
      <c r="VFK197"/>
      <c r="VFL197"/>
      <c r="VFM197"/>
      <c r="VFN197"/>
      <c r="VFO197"/>
      <c r="VFP197"/>
      <c r="VFQ197"/>
      <c r="VFR197"/>
      <c r="VFS197"/>
      <c r="VFT197"/>
      <c r="VFU197"/>
      <c r="VFV197"/>
      <c r="VFW197"/>
      <c r="VFX197"/>
      <c r="VFY197"/>
      <c r="VFZ197"/>
      <c r="VGA197"/>
      <c r="VGB197"/>
      <c r="VGC197"/>
      <c r="VGD197"/>
      <c r="VGE197"/>
      <c r="VGF197"/>
      <c r="VGG197"/>
      <c r="VGH197"/>
      <c r="VGI197"/>
      <c r="VGJ197"/>
      <c r="VGK197"/>
      <c r="VGL197"/>
      <c r="VGM197"/>
      <c r="VGN197"/>
      <c r="VGO197"/>
      <c r="VGP197"/>
      <c r="VGQ197"/>
      <c r="VGR197"/>
      <c r="VGS197"/>
      <c r="VGT197"/>
      <c r="VGU197"/>
      <c r="VGV197"/>
      <c r="VGW197"/>
      <c r="VGX197"/>
      <c r="VGY197"/>
      <c r="VGZ197"/>
      <c r="VHA197"/>
      <c r="VHB197"/>
      <c r="VHC197"/>
      <c r="VHD197"/>
      <c r="VHE197"/>
      <c r="VHF197"/>
      <c r="VHG197"/>
      <c r="VHH197"/>
      <c r="VHI197"/>
      <c r="VHJ197"/>
      <c r="VHK197"/>
      <c r="VHL197"/>
      <c r="VHM197"/>
      <c r="VHN197"/>
      <c r="VHO197"/>
      <c r="VHP197"/>
      <c r="VHQ197"/>
      <c r="VHR197"/>
      <c r="VHS197"/>
      <c r="VHT197"/>
      <c r="VHU197"/>
      <c r="VHV197"/>
      <c r="VHW197"/>
      <c r="VHX197"/>
      <c r="VHY197"/>
      <c r="VHZ197"/>
      <c r="VIA197"/>
      <c r="VIB197"/>
      <c r="VIC197"/>
      <c r="VID197"/>
      <c r="VIE197"/>
      <c r="VIF197"/>
      <c r="VIG197"/>
      <c r="VIH197"/>
      <c r="VII197"/>
      <c r="VIJ197"/>
      <c r="VIK197"/>
      <c r="VIL197"/>
      <c r="VIM197"/>
      <c r="VIN197"/>
      <c r="VIO197"/>
      <c r="VIP197"/>
      <c r="VIQ197"/>
      <c r="VIR197"/>
      <c r="VIS197"/>
      <c r="VIT197"/>
      <c r="VIU197"/>
      <c r="VIV197"/>
      <c r="VIW197"/>
      <c r="VIX197"/>
      <c r="VIY197"/>
      <c r="VIZ197"/>
      <c r="VJA197"/>
      <c r="VJB197"/>
      <c r="VJC197"/>
      <c r="VJD197"/>
      <c r="VJE197"/>
      <c r="VJF197"/>
      <c r="VJG197"/>
      <c r="VJH197"/>
      <c r="VJI197"/>
      <c r="VJJ197"/>
      <c r="VJK197"/>
      <c r="VJL197"/>
      <c r="VJM197"/>
      <c r="VJN197"/>
      <c r="VJO197"/>
      <c r="VJP197"/>
      <c r="VJQ197"/>
      <c r="VJR197"/>
      <c r="VJS197"/>
      <c r="VJT197"/>
      <c r="VJU197"/>
      <c r="VJV197"/>
      <c r="VJW197"/>
      <c r="VJX197"/>
      <c r="VJY197"/>
      <c r="VJZ197"/>
      <c r="VKA197"/>
      <c r="VKB197"/>
      <c r="VKC197"/>
      <c r="VKD197"/>
      <c r="VKE197"/>
      <c r="VKF197"/>
      <c r="VKG197"/>
      <c r="VKH197"/>
      <c r="VKI197"/>
      <c r="VKJ197"/>
      <c r="VKK197"/>
      <c r="VKL197"/>
      <c r="VKM197"/>
      <c r="VKN197"/>
      <c r="VKO197"/>
      <c r="VKP197"/>
      <c r="VKQ197"/>
      <c r="VKR197"/>
      <c r="VKS197"/>
      <c r="VKT197"/>
      <c r="VKU197"/>
      <c r="VKV197"/>
      <c r="VKW197"/>
      <c r="VKX197"/>
      <c r="VKY197"/>
      <c r="VKZ197"/>
      <c r="VLA197"/>
      <c r="VLB197"/>
      <c r="VLC197"/>
      <c r="VLD197"/>
      <c r="VLE197"/>
      <c r="VLF197"/>
      <c r="VLG197"/>
      <c r="VLH197"/>
      <c r="VLI197"/>
      <c r="VLJ197"/>
      <c r="VLK197"/>
      <c r="VLL197"/>
      <c r="VLM197"/>
      <c r="VLN197"/>
      <c r="VLO197"/>
      <c r="VLP197"/>
      <c r="VLQ197"/>
      <c r="VLR197"/>
      <c r="VLS197"/>
      <c r="VLT197"/>
      <c r="VLU197"/>
      <c r="VLV197"/>
      <c r="VLW197"/>
      <c r="VLX197"/>
      <c r="VLY197"/>
      <c r="VLZ197"/>
      <c r="VMA197"/>
      <c r="VMB197"/>
      <c r="VMC197"/>
      <c r="VMD197"/>
      <c r="VME197"/>
      <c r="VMF197"/>
      <c r="VMG197"/>
      <c r="VMH197"/>
      <c r="VMI197"/>
      <c r="VMJ197"/>
      <c r="VMK197"/>
      <c r="VML197"/>
      <c r="VMM197"/>
      <c r="VMN197"/>
      <c r="VMO197"/>
      <c r="VMP197"/>
      <c r="VMQ197"/>
      <c r="VMR197"/>
      <c r="VMS197"/>
      <c r="VMT197"/>
      <c r="VMU197"/>
      <c r="VMV197"/>
      <c r="VMW197"/>
      <c r="VMX197"/>
      <c r="VMY197"/>
      <c r="VMZ197"/>
      <c r="VNA197"/>
      <c r="VNB197"/>
      <c r="VNC197"/>
      <c r="VND197"/>
      <c r="VNE197"/>
      <c r="VNF197"/>
      <c r="VNG197"/>
      <c r="VNH197"/>
      <c r="VNI197"/>
      <c r="VNJ197"/>
      <c r="VNK197"/>
      <c r="VNL197"/>
      <c r="VNM197"/>
      <c r="VNN197"/>
      <c r="VNO197"/>
      <c r="VNP197"/>
      <c r="VNQ197"/>
      <c r="VNR197"/>
      <c r="VNS197"/>
      <c r="VNT197"/>
      <c r="VNU197"/>
      <c r="VNV197"/>
      <c r="VNW197"/>
      <c r="VNX197"/>
      <c r="VNY197"/>
      <c r="VNZ197"/>
      <c r="VOA197"/>
      <c r="VOB197"/>
      <c r="VOC197"/>
      <c r="VOD197"/>
      <c r="VOE197"/>
      <c r="VOF197"/>
      <c r="VOG197"/>
      <c r="VOH197"/>
      <c r="VOI197"/>
      <c r="VOJ197"/>
      <c r="VOK197"/>
      <c r="VOL197"/>
      <c r="VOM197"/>
      <c r="VON197"/>
      <c r="VOO197"/>
      <c r="VOP197"/>
      <c r="VOQ197"/>
      <c r="VOR197"/>
      <c r="VOS197"/>
      <c r="VOT197"/>
      <c r="VOU197"/>
      <c r="VOV197"/>
      <c r="VOW197"/>
      <c r="VOX197"/>
      <c r="VOY197"/>
      <c r="VOZ197"/>
      <c r="VPA197"/>
      <c r="VPB197"/>
      <c r="VPC197"/>
      <c r="VPD197"/>
      <c r="VPE197"/>
      <c r="VPF197"/>
      <c r="VPG197"/>
      <c r="VPH197"/>
      <c r="VPI197"/>
      <c r="VPJ197"/>
      <c r="VPK197"/>
      <c r="VPL197"/>
      <c r="VPM197"/>
      <c r="VPN197"/>
      <c r="VPO197"/>
      <c r="VPP197"/>
      <c r="VPQ197"/>
      <c r="VPR197"/>
      <c r="VPS197"/>
      <c r="VPT197"/>
      <c r="VPU197"/>
      <c r="VPV197"/>
      <c r="VPW197"/>
      <c r="VPX197"/>
      <c r="VPY197"/>
      <c r="VPZ197"/>
      <c r="VQA197"/>
      <c r="VQB197"/>
      <c r="VQC197"/>
      <c r="VQD197"/>
      <c r="VQE197"/>
      <c r="VQF197"/>
      <c r="VQG197"/>
      <c r="VQH197"/>
      <c r="VQI197"/>
      <c r="VQJ197"/>
      <c r="VQK197"/>
      <c r="VQL197"/>
      <c r="VQM197"/>
      <c r="VQN197"/>
      <c r="VQO197"/>
      <c r="VQP197"/>
      <c r="VQQ197"/>
      <c r="VQR197"/>
      <c r="VQS197"/>
      <c r="VQT197"/>
      <c r="VQU197"/>
      <c r="VQV197"/>
      <c r="VQW197"/>
      <c r="VQX197"/>
      <c r="VQY197"/>
      <c r="VQZ197"/>
      <c r="VRA197"/>
      <c r="VRB197"/>
      <c r="VRC197"/>
      <c r="VRD197"/>
      <c r="VRE197"/>
      <c r="VRF197"/>
      <c r="VRG197"/>
      <c r="VRH197"/>
      <c r="VRI197"/>
      <c r="VRJ197"/>
      <c r="VRK197"/>
      <c r="VRL197"/>
      <c r="VRM197"/>
      <c r="VRN197"/>
      <c r="VRO197"/>
      <c r="VRP197"/>
      <c r="VRQ197"/>
      <c r="VRR197"/>
      <c r="VRS197"/>
      <c r="VRT197"/>
      <c r="VRU197"/>
      <c r="VRV197"/>
      <c r="VRW197"/>
      <c r="VRX197"/>
      <c r="VRY197"/>
      <c r="VRZ197"/>
      <c r="VSA197"/>
      <c r="VSB197"/>
      <c r="VSC197"/>
      <c r="VSD197"/>
      <c r="VSE197"/>
      <c r="VSF197"/>
      <c r="VSG197"/>
      <c r="VSH197"/>
      <c r="VSI197"/>
      <c r="VSJ197"/>
      <c r="VSK197"/>
      <c r="VSL197"/>
      <c r="VSM197"/>
      <c r="VSN197"/>
      <c r="VSO197"/>
      <c r="VSP197"/>
      <c r="VSQ197"/>
      <c r="VSR197"/>
      <c r="VSS197"/>
      <c r="VST197"/>
      <c r="VSU197"/>
      <c r="VSV197"/>
      <c r="VSW197"/>
      <c r="VSX197"/>
      <c r="VSY197"/>
      <c r="VSZ197"/>
      <c r="VTA197"/>
      <c r="VTB197"/>
      <c r="VTC197"/>
      <c r="VTD197"/>
      <c r="VTE197"/>
      <c r="VTF197"/>
      <c r="VTG197"/>
      <c r="VTH197"/>
      <c r="VTI197"/>
      <c r="VTJ197"/>
      <c r="VTK197"/>
      <c r="VTL197"/>
      <c r="VTM197"/>
      <c r="VTN197"/>
      <c r="VTO197"/>
      <c r="VTP197"/>
      <c r="VTQ197"/>
      <c r="VTR197"/>
      <c r="VTS197"/>
      <c r="VTT197"/>
      <c r="VTU197"/>
      <c r="VTV197"/>
      <c r="VTW197"/>
      <c r="VTX197"/>
      <c r="VTY197"/>
      <c r="VTZ197"/>
      <c r="VUA197"/>
      <c r="VUB197"/>
      <c r="VUC197"/>
      <c r="VUD197"/>
      <c r="VUE197"/>
      <c r="VUF197"/>
      <c r="VUG197"/>
      <c r="VUH197"/>
      <c r="VUI197"/>
      <c r="VUJ197"/>
      <c r="VUK197"/>
      <c r="VUL197"/>
      <c r="VUM197"/>
      <c r="VUN197"/>
      <c r="VUO197"/>
      <c r="VUP197"/>
      <c r="VUQ197"/>
      <c r="VUR197"/>
      <c r="VUS197"/>
      <c r="VUT197"/>
      <c r="VUU197"/>
      <c r="VUV197"/>
      <c r="VUW197"/>
      <c r="VUX197"/>
      <c r="VUY197"/>
      <c r="VUZ197"/>
      <c r="VVA197"/>
      <c r="VVB197"/>
      <c r="VVC197"/>
      <c r="VVD197"/>
      <c r="VVE197"/>
      <c r="VVF197"/>
      <c r="VVG197"/>
      <c r="VVH197"/>
      <c r="VVI197"/>
      <c r="VVJ197"/>
      <c r="VVK197"/>
      <c r="VVL197"/>
      <c r="VVM197"/>
      <c r="VVN197"/>
      <c r="VVO197"/>
      <c r="VVP197"/>
      <c r="VVQ197"/>
      <c r="VVR197"/>
      <c r="VVS197"/>
      <c r="VVT197"/>
      <c r="VVU197"/>
      <c r="VVV197"/>
      <c r="VVW197"/>
      <c r="VVX197"/>
      <c r="VVY197"/>
      <c r="VVZ197"/>
      <c r="VWA197"/>
      <c r="VWB197"/>
      <c r="VWC197"/>
      <c r="VWD197"/>
      <c r="VWE197"/>
      <c r="VWF197"/>
      <c r="VWG197"/>
      <c r="VWH197"/>
      <c r="VWI197"/>
      <c r="VWJ197"/>
      <c r="VWK197"/>
      <c r="VWL197"/>
      <c r="VWM197"/>
      <c r="VWN197"/>
      <c r="VWO197"/>
      <c r="VWP197"/>
      <c r="VWQ197"/>
      <c r="VWR197"/>
      <c r="VWS197"/>
      <c r="VWT197"/>
      <c r="VWU197"/>
      <c r="VWV197"/>
      <c r="VWW197"/>
      <c r="VWX197"/>
      <c r="VWY197"/>
      <c r="VWZ197"/>
      <c r="VXA197"/>
      <c r="VXB197"/>
      <c r="VXC197"/>
      <c r="VXD197"/>
      <c r="VXE197"/>
      <c r="VXF197"/>
      <c r="VXG197"/>
      <c r="VXH197"/>
      <c r="VXI197"/>
      <c r="VXJ197"/>
      <c r="VXK197"/>
      <c r="VXL197"/>
      <c r="VXM197"/>
      <c r="VXN197"/>
      <c r="VXO197"/>
      <c r="VXP197"/>
      <c r="VXQ197"/>
      <c r="VXR197"/>
      <c r="VXS197"/>
      <c r="VXT197"/>
      <c r="VXU197"/>
      <c r="VXV197"/>
      <c r="VXW197"/>
      <c r="VXX197"/>
      <c r="VXY197"/>
      <c r="VXZ197"/>
      <c r="VYA197"/>
      <c r="VYB197"/>
      <c r="VYC197"/>
      <c r="VYD197"/>
      <c r="VYE197"/>
      <c r="VYF197"/>
      <c r="VYG197"/>
      <c r="VYH197"/>
      <c r="VYI197"/>
      <c r="VYJ197"/>
      <c r="VYK197"/>
      <c r="VYL197"/>
      <c r="VYM197"/>
      <c r="VYN197"/>
      <c r="VYO197"/>
      <c r="VYP197"/>
      <c r="VYQ197"/>
      <c r="VYR197"/>
      <c r="VYS197"/>
      <c r="VYT197"/>
      <c r="VYU197"/>
      <c r="VYV197"/>
      <c r="VYW197"/>
      <c r="VYX197"/>
      <c r="VYY197"/>
      <c r="VYZ197"/>
      <c r="VZA197"/>
      <c r="VZB197"/>
      <c r="VZC197"/>
      <c r="VZD197"/>
      <c r="VZE197"/>
      <c r="VZF197"/>
      <c r="VZG197"/>
      <c r="VZH197"/>
      <c r="VZI197"/>
      <c r="VZJ197"/>
      <c r="VZK197"/>
      <c r="VZL197"/>
      <c r="VZM197"/>
      <c r="VZN197"/>
      <c r="VZO197"/>
      <c r="VZP197"/>
      <c r="VZQ197"/>
      <c r="VZR197"/>
      <c r="VZS197"/>
      <c r="VZT197"/>
      <c r="VZU197"/>
      <c r="VZV197"/>
      <c r="VZW197"/>
      <c r="VZX197"/>
      <c r="VZY197"/>
      <c r="VZZ197"/>
      <c r="WAA197"/>
      <c r="WAB197"/>
      <c r="WAC197"/>
      <c r="WAD197"/>
      <c r="WAE197"/>
      <c r="WAF197"/>
      <c r="WAG197"/>
      <c r="WAH197"/>
      <c r="WAI197"/>
      <c r="WAJ197"/>
      <c r="WAK197"/>
      <c r="WAL197"/>
      <c r="WAM197"/>
      <c r="WAN197"/>
      <c r="WAO197"/>
      <c r="WAP197"/>
      <c r="WAQ197"/>
      <c r="WAR197"/>
      <c r="WAS197"/>
      <c r="WAT197"/>
      <c r="WAU197"/>
      <c r="WAV197"/>
      <c r="WAW197"/>
      <c r="WAX197"/>
      <c r="WAY197"/>
      <c r="WAZ197"/>
      <c r="WBA197"/>
      <c r="WBB197"/>
      <c r="WBC197"/>
      <c r="WBD197"/>
      <c r="WBE197"/>
      <c r="WBF197"/>
      <c r="WBG197"/>
      <c r="WBH197"/>
      <c r="WBI197"/>
      <c r="WBJ197"/>
      <c r="WBK197"/>
      <c r="WBL197"/>
      <c r="WBM197"/>
      <c r="WBN197"/>
      <c r="WBO197"/>
      <c r="WBP197"/>
      <c r="WBQ197"/>
      <c r="WBR197"/>
      <c r="WBS197"/>
      <c r="WBT197"/>
      <c r="WBU197"/>
      <c r="WBV197"/>
      <c r="WBW197"/>
      <c r="WBX197"/>
      <c r="WBY197"/>
      <c r="WBZ197"/>
      <c r="WCA197"/>
      <c r="WCB197"/>
      <c r="WCC197"/>
      <c r="WCD197"/>
      <c r="WCE197"/>
      <c r="WCF197"/>
      <c r="WCG197"/>
      <c r="WCH197"/>
      <c r="WCI197"/>
      <c r="WCJ197"/>
      <c r="WCK197"/>
      <c r="WCL197"/>
      <c r="WCM197"/>
      <c r="WCN197"/>
      <c r="WCO197"/>
      <c r="WCP197"/>
      <c r="WCQ197"/>
      <c r="WCR197"/>
      <c r="WCS197"/>
      <c r="WCT197"/>
      <c r="WCU197"/>
      <c r="WCV197"/>
      <c r="WCW197"/>
      <c r="WCX197"/>
      <c r="WCY197"/>
      <c r="WCZ197"/>
      <c r="WDA197"/>
      <c r="WDB197"/>
      <c r="WDC197"/>
      <c r="WDD197"/>
      <c r="WDE197"/>
      <c r="WDF197"/>
      <c r="WDG197"/>
      <c r="WDH197"/>
      <c r="WDI197"/>
      <c r="WDJ197"/>
      <c r="WDK197"/>
      <c r="WDL197"/>
      <c r="WDM197"/>
      <c r="WDN197"/>
      <c r="WDO197"/>
      <c r="WDP197"/>
      <c r="WDQ197"/>
      <c r="WDR197"/>
      <c r="WDS197"/>
      <c r="WDT197"/>
      <c r="WDU197"/>
      <c r="WDV197"/>
      <c r="WDW197"/>
      <c r="WDX197"/>
      <c r="WDY197"/>
      <c r="WDZ197"/>
      <c r="WEA197"/>
      <c r="WEB197"/>
      <c r="WEC197"/>
      <c r="WED197"/>
      <c r="WEE197"/>
      <c r="WEF197"/>
      <c r="WEG197"/>
      <c r="WEH197"/>
      <c r="WEI197"/>
      <c r="WEJ197"/>
      <c r="WEK197"/>
      <c r="WEL197"/>
      <c r="WEM197"/>
      <c r="WEN197"/>
      <c r="WEO197"/>
      <c r="WEP197"/>
      <c r="WEQ197"/>
      <c r="WER197"/>
      <c r="WES197"/>
      <c r="WET197"/>
      <c r="WEU197"/>
      <c r="WEV197"/>
      <c r="WEW197"/>
      <c r="WEX197"/>
      <c r="WEY197"/>
      <c r="WEZ197"/>
      <c r="WFA197"/>
      <c r="WFB197"/>
      <c r="WFC197"/>
      <c r="WFD197"/>
      <c r="WFE197"/>
      <c r="WFF197"/>
      <c r="WFG197"/>
      <c r="WFH197"/>
      <c r="WFI197"/>
      <c r="WFJ197"/>
      <c r="WFK197"/>
      <c r="WFL197"/>
      <c r="WFM197"/>
      <c r="WFN197"/>
      <c r="WFO197"/>
      <c r="WFP197"/>
      <c r="WFQ197"/>
      <c r="WFR197"/>
      <c r="WFS197"/>
      <c r="WFT197"/>
      <c r="WFU197"/>
      <c r="WFV197"/>
      <c r="WFW197"/>
      <c r="WFX197"/>
      <c r="WFY197"/>
      <c r="WFZ197"/>
      <c r="WGA197"/>
      <c r="WGB197"/>
      <c r="WGC197"/>
      <c r="WGD197"/>
      <c r="WGE197"/>
      <c r="WGF197"/>
      <c r="WGG197"/>
      <c r="WGH197"/>
      <c r="WGI197"/>
      <c r="WGJ197"/>
      <c r="WGK197"/>
      <c r="WGL197"/>
      <c r="WGM197"/>
      <c r="WGN197"/>
      <c r="WGO197"/>
      <c r="WGP197"/>
      <c r="WGQ197"/>
      <c r="WGR197"/>
      <c r="WGS197"/>
      <c r="WGT197"/>
      <c r="WGU197"/>
      <c r="WGV197"/>
      <c r="WGW197"/>
      <c r="WGX197"/>
      <c r="WGY197"/>
      <c r="WGZ197"/>
      <c r="WHA197"/>
      <c r="WHB197"/>
      <c r="WHC197"/>
      <c r="WHD197"/>
      <c r="WHE197"/>
      <c r="WHF197"/>
      <c r="WHG197"/>
      <c r="WHH197"/>
      <c r="WHI197"/>
      <c r="WHJ197"/>
      <c r="WHK197"/>
      <c r="WHL197"/>
      <c r="WHM197"/>
      <c r="WHN197"/>
      <c r="WHO197"/>
      <c r="WHP197"/>
      <c r="WHQ197"/>
      <c r="WHR197"/>
      <c r="WHS197"/>
      <c r="WHT197"/>
      <c r="WHU197"/>
      <c r="WHV197"/>
      <c r="WHW197"/>
      <c r="WHX197"/>
      <c r="WHY197"/>
      <c r="WHZ197"/>
      <c r="WIA197"/>
      <c r="WIB197"/>
      <c r="WIC197"/>
      <c r="WID197"/>
      <c r="WIE197"/>
      <c r="WIF197"/>
      <c r="WIG197"/>
      <c r="WIH197"/>
      <c r="WII197"/>
      <c r="WIJ197"/>
      <c r="WIK197"/>
      <c r="WIL197"/>
      <c r="WIM197"/>
      <c r="WIN197"/>
      <c r="WIO197"/>
      <c r="WIP197"/>
      <c r="WIQ197"/>
      <c r="WIR197"/>
      <c r="WIS197"/>
      <c r="WIT197"/>
      <c r="WIU197"/>
      <c r="WIV197"/>
      <c r="WIW197"/>
      <c r="WIX197"/>
      <c r="WIY197"/>
      <c r="WIZ197"/>
      <c r="WJA197"/>
      <c r="WJB197"/>
      <c r="WJC197"/>
      <c r="WJD197"/>
      <c r="WJE197"/>
      <c r="WJF197"/>
      <c r="WJG197"/>
      <c r="WJH197"/>
      <c r="WJI197"/>
      <c r="WJJ197"/>
      <c r="WJK197"/>
      <c r="WJL197"/>
      <c r="WJM197"/>
      <c r="WJN197"/>
      <c r="WJO197"/>
      <c r="WJP197"/>
      <c r="WJQ197"/>
      <c r="WJR197"/>
      <c r="WJS197"/>
      <c r="WJT197"/>
      <c r="WJU197"/>
      <c r="WJV197"/>
      <c r="WJW197"/>
      <c r="WJX197"/>
      <c r="WJY197"/>
      <c r="WJZ197"/>
      <c r="WKA197"/>
      <c r="WKB197"/>
      <c r="WKC197"/>
      <c r="WKD197"/>
      <c r="WKE197"/>
      <c r="WKF197"/>
      <c r="WKG197"/>
      <c r="WKH197"/>
      <c r="WKI197"/>
      <c r="WKJ197"/>
      <c r="WKK197"/>
      <c r="WKL197"/>
      <c r="WKM197"/>
      <c r="WKN197"/>
      <c r="WKO197"/>
      <c r="WKP197"/>
      <c r="WKQ197"/>
      <c r="WKR197"/>
      <c r="WKS197"/>
      <c r="WKT197"/>
      <c r="WKU197"/>
      <c r="WKV197"/>
      <c r="WKW197"/>
      <c r="WKX197"/>
      <c r="WKY197"/>
      <c r="WKZ197"/>
      <c r="WLA197"/>
      <c r="WLB197"/>
      <c r="WLC197"/>
      <c r="WLD197"/>
      <c r="WLE197"/>
      <c r="WLF197"/>
      <c r="WLG197"/>
      <c r="WLH197"/>
      <c r="WLI197"/>
      <c r="WLJ197"/>
      <c r="WLK197"/>
      <c r="WLL197"/>
      <c r="WLM197"/>
      <c r="WLN197"/>
      <c r="WLO197"/>
      <c r="WLP197"/>
      <c r="WLQ197"/>
      <c r="WLR197"/>
      <c r="WLS197"/>
      <c r="WLT197"/>
      <c r="WLU197"/>
      <c r="WLV197"/>
      <c r="WLW197"/>
      <c r="WLX197"/>
      <c r="WLY197"/>
      <c r="WLZ197"/>
      <c r="WMA197"/>
      <c r="WMB197"/>
      <c r="WMC197"/>
      <c r="WMD197"/>
      <c r="WME197"/>
      <c r="WMF197"/>
      <c r="WMG197"/>
      <c r="WMH197"/>
      <c r="WMI197"/>
      <c r="WMJ197"/>
      <c r="WMK197"/>
      <c r="WML197"/>
      <c r="WMM197"/>
      <c r="WMN197"/>
      <c r="WMO197"/>
      <c r="WMP197"/>
      <c r="WMQ197"/>
      <c r="WMR197"/>
      <c r="WMS197"/>
      <c r="WMT197"/>
      <c r="WMU197"/>
      <c r="WMV197"/>
      <c r="WMW197"/>
      <c r="WMX197"/>
      <c r="WMY197"/>
      <c r="WMZ197"/>
      <c r="WNA197"/>
      <c r="WNB197"/>
      <c r="WNC197"/>
      <c r="WND197"/>
      <c r="WNE197"/>
      <c r="WNF197"/>
      <c r="WNG197"/>
      <c r="WNH197"/>
      <c r="WNI197"/>
      <c r="WNJ197"/>
      <c r="WNK197"/>
      <c r="WNL197"/>
      <c r="WNM197"/>
      <c r="WNN197"/>
      <c r="WNO197"/>
      <c r="WNP197"/>
      <c r="WNQ197"/>
      <c r="WNR197"/>
      <c r="WNS197"/>
      <c r="WNT197"/>
      <c r="WNU197"/>
      <c r="WNV197"/>
      <c r="WNW197"/>
      <c r="WNX197"/>
      <c r="WNY197"/>
      <c r="WNZ197"/>
      <c r="WOA197"/>
      <c r="WOB197"/>
      <c r="WOC197"/>
      <c r="WOD197"/>
      <c r="WOE197"/>
      <c r="WOF197"/>
      <c r="WOG197"/>
      <c r="WOH197"/>
      <c r="WOI197"/>
      <c r="WOJ197"/>
      <c r="WOK197"/>
      <c r="WOL197"/>
      <c r="WOM197"/>
      <c r="WON197"/>
      <c r="WOO197"/>
      <c r="WOP197"/>
      <c r="WOQ197"/>
      <c r="WOR197"/>
      <c r="WOS197"/>
      <c r="WOT197"/>
      <c r="WOU197"/>
      <c r="WOV197"/>
      <c r="WOW197"/>
      <c r="WOX197"/>
      <c r="WOY197"/>
      <c r="WOZ197"/>
      <c r="WPA197"/>
      <c r="WPB197"/>
      <c r="WPC197"/>
      <c r="WPD197"/>
      <c r="WPE197"/>
      <c r="WPF197"/>
      <c r="WPG197"/>
      <c r="WPH197"/>
      <c r="WPI197"/>
      <c r="WPJ197"/>
      <c r="WPK197"/>
      <c r="WPL197"/>
      <c r="WPM197"/>
      <c r="WPN197"/>
      <c r="WPO197"/>
      <c r="WPP197"/>
      <c r="WPQ197"/>
      <c r="WPR197"/>
      <c r="WPS197"/>
      <c r="WPT197"/>
      <c r="WPU197"/>
      <c r="WPV197"/>
      <c r="WPW197"/>
      <c r="WPX197"/>
      <c r="WPY197"/>
      <c r="WPZ197"/>
      <c r="WQA197"/>
      <c r="WQB197"/>
      <c r="WQC197"/>
      <c r="WQD197"/>
      <c r="WQE197"/>
      <c r="WQF197"/>
      <c r="WQG197"/>
      <c r="WQH197"/>
      <c r="WQI197"/>
      <c r="WQJ197"/>
      <c r="WQK197"/>
      <c r="WQL197"/>
      <c r="WQM197"/>
      <c r="WQN197"/>
      <c r="WQO197"/>
      <c r="WQP197"/>
      <c r="WQQ197"/>
      <c r="WQR197"/>
      <c r="WQS197"/>
      <c r="WQT197"/>
      <c r="WQU197"/>
      <c r="WQV197"/>
      <c r="WQW197"/>
      <c r="WQX197"/>
      <c r="WQY197"/>
      <c r="WQZ197"/>
      <c r="WRA197"/>
      <c r="WRB197"/>
      <c r="WRC197"/>
      <c r="WRD197"/>
      <c r="WRE197"/>
      <c r="WRF197"/>
      <c r="WRG197"/>
      <c r="WRH197"/>
      <c r="WRI197"/>
      <c r="WRJ197"/>
      <c r="WRK197"/>
      <c r="WRL197"/>
      <c r="WRM197"/>
      <c r="WRN197"/>
      <c r="WRO197"/>
      <c r="WRP197"/>
      <c r="WRQ197"/>
      <c r="WRR197"/>
      <c r="WRS197"/>
      <c r="WRT197"/>
      <c r="WRU197"/>
      <c r="WRV197"/>
      <c r="WRW197"/>
      <c r="WRX197"/>
      <c r="WRY197"/>
      <c r="WRZ197"/>
      <c r="WSA197"/>
      <c r="WSB197"/>
      <c r="WSC197"/>
      <c r="WSD197"/>
      <c r="WSE197"/>
      <c r="WSF197"/>
      <c r="WSG197"/>
      <c r="WSH197"/>
      <c r="WSI197"/>
      <c r="WSJ197"/>
      <c r="WSK197"/>
      <c r="WSL197"/>
      <c r="WSM197"/>
      <c r="WSN197"/>
      <c r="WSO197"/>
      <c r="WSP197"/>
      <c r="WSQ197"/>
      <c r="WSR197"/>
      <c r="WSS197"/>
      <c r="WST197"/>
      <c r="WSU197"/>
      <c r="WSV197"/>
      <c r="WSW197"/>
      <c r="WSX197"/>
      <c r="WSY197"/>
      <c r="WSZ197"/>
      <c r="WTA197"/>
      <c r="WTB197"/>
      <c r="WTC197"/>
      <c r="WTD197"/>
      <c r="WTE197"/>
      <c r="WTF197"/>
      <c r="WTG197"/>
      <c r="WTH197"/>
      <c r="WTI197"/>
      <c r="WTJ197"/>
      <c r="WTK197"/>
      <c r="WTL197"/>
      <c r="WTM197"/>
      <c r="WTN197"/>
      <c r="WTO197"/>
      <c r="WTP197"/>
      <c r="WTQ197"/>
      <c r="WTR197"/>
      <c r="WTS197"/>
      <c r="WTT197"/>
      <c r="WTU197"/>
      <c r="WTV197"/>
      <c r="WTW197"/>
      <c r="WTX197"/>
      <c r="WTY197"/>
      <c r="WTZ197"/>
      <c r="WUA197"/>
      <c r="WUB197"/>
      <c r="WUC197"/>
      <c r="WUD197"/>
      <c r="WUE197"/>
      <c r="WUF197"/>
      <c r="WUG197"/>
      <c r="WUH197"/>
      <c r="WUI197"/>
      <c r="WUJ197"/>
      <c r="WUK197"/>
      <c r="WUL197"/>
      <c r="WUM197"/>
      <c r="WUN197"/>
      <c r="WUO197"/>
      <c r="WUP197"/>
      <c r="WUQ197"/>
      <c r="WUR197"/>
      <c r="WUS197"/>
      <c r="WUT197"/>
      <c r="WUU197"/>
      <c r="WUV197"/>
      <c r="WUW197"/>
      <c r="WUX197"/>
      <c r="WUY197"/>
      <c r="WUZ197"/>
      <c r="WVA197"/>
      <c r="WVB197"/>
      <c r="WVC197"/>
      <c r="WVD197"/>
      <c r="WVE197"/>
      <c r="WVF197"/>
      <c r="WVG197"/>
      <c r="WVH197"/>
      <c r="WVI197"/>
      <c r="WVJ197"/>
      <c r="WVK197"/>
      <c r="WVL197"/>
      <c r="WVM197"/>
      <c r="WVN197"/>
      <c r="WVO197"/>
      <c r="WVP197"/>
      <c r="WVQ197"/>
      <c r="WVR197"/>
      <c r="WVS197"/>
      <c r="WVT197"/>
      <c r="WVU197"/>
      <c r="WVV197"/>
      <c r="WVW197"/>
      <c r="WVX197"/>
      <c r="WVY197"/>
      <c r="WVZ197"/>
      <c r="WWA197"/>
      <c r="WWB197"/>
      <c r="WWC197"/>
      <c r="WWD197"/>
      <c r="WWE197"/>
      <c r="WWF197"/>
      <c r="WWG197"/>
      <c r="WWH197"/>
      <c r="WWI197"/>
      <c r="WWJ197"/>
      <c r="WWK197"/>
      <c r="WWL197"/>
      <c r="WWM197"/>
      <c r="WWN197"/>
      <c r="WWO197"/>
      <c r="WWP197"/>
      <c r="WWQ197"/>
      <c r="WWR197"/>
      <c r="WWS197"/>
      <c r="WWT197"/>
      <c r="WWU197"/>
      <c r="WWV197"/>
      <c r="WWW197"/>
      <c r="WWX197"/>
      <c r="WWY197"/>
      <c r="WWZ197"/>
      <c r="WXA197"/>
      <c r="WXB197"/>
      <c r="WXC197"/>
      <c r="WXD197"/>
      <c r="WXE197"/>
      <c r="WXF197"/>
      <c r="WXG197"/>
      <c r="WXH197"/>
      <c r="WXI197"/>
      <c r="WXJ197"/>
      <c r="WXK197"/>
      <c r="WXL197"/>
      <c r="WXM197"/>
      <c r="WXN197"/>
      <c r="WXO197"/>
      <c r="WXP197"/>
      <c r="WXQ197"/>
      <c r="WXR197"/>
      <c r="WXS197"/>
      <c r="WXT197"/>
      <c r="WXU197"/>
      <c r="WXV197"/>
      <c r="WXW197"/>
      <c r="WXX197"/>
      <c r="WXY197"/>
      <c r="WXZ197"/>
      <c r="WYA197"/>
      <c r="WYB197"/>
      <c r="WYC197"/>
      <c r="WYD197"/>
      <c r="WYE197"/>
      <c r="WYF197"/>
      <c r="WYG197"/>
      <c r="WYH197"/>
      <c r="WYI197"/>
      <c r="WYJ197"/>
      <c r="WYK197"/>
      <c r="WYL197"/>
      <c r="WYM197"/>
      <c r="WYN197"/>
      <c r="WYO197"/>
      <c r="WYP197"/>
      <c r="WYQ197"/>
      <c r="WYR197"/>
      <c r="WYS197"/>
      <c r="WYT197"/>
      <c r="WYU197"/>
      <c r="WYV197"/>
      <c r="WYW197"/>
      <c r="WYX197"/>
      <c r="WYY197"/>
      <c r="WYZ197"/>
      <c r="WZA197"/>
      <c r="WZB197"/>
      <c r="WZC197"/>
      <c r="WZD197"/>
      <c r="WZE197"/>
      <c r="WZF197"/>
      <c r="WZG197"/>
      <c r="WZH197"/>
      <c r="WZI197"/>
      <c r="WZJ197"/>
      <c r="WZK197"/>
      <c r="WZL197"/>
      <c r="WZM197"/>
      <c r="WZN197"/>
      <c r="WZO197"/>
      <c r="WZP197"/>
      <c r="WZQ197"/>
      <c r="WZR197"/>
      <c r="WZS197"/>
      <c r="WZT197"/>
      <c r="WZU197"/>
      <c r="WZV197"/>
      <c r="WZW197"/>
      <c r="WZX197"/>
      <c r="WZY197"/>
      <c r="WZZ197"/>
      <c r="XAA197"/>
      <c r="XAB197"/>
      <c r="XAC197"/>
      <c r="XAD197"/>
      <c r="XAE197"/>
      <c r="XAF197"/>
      <c r="XAG197"/>
      <c r="XAH197"/>
      <c r="XAI197"/>
      <c r="XAJ197"/>
      <c r="XAK197"/>
      <c r="XAL197"/>
      <c r="XAM197"/>
      <c r="XAN197"/>
      <c r="XAO197"/>
      <c r="XAP197"/>
      <c r="XAQ197"/>
      <c r="XAR197"/>
      <c r="XAS197"/>
      <c r="XAT197"/>
      <c r="XAU197"/>
      <c r="XAV197"/>
      <c r="XAW197"/>
      <c r="XAX197"/>
      <c r="XAY197"/>
      <c r="XAZ197"/>
      <c r="XBA197"/>
      <c r="XBB197"/>
      <c r="XBC197"/>
      <c r="XBD197"/>
      <c r="XBE197"/>
      <c r="XBF197"/>
      <c r="XBG197"/>
      <c r="XBH197"/>
      <c r="XBI197"/>
      <c r="XBJ197"/>
      <c r="XBK197"/>
      <c r="XBL197"/>
      <c r="XBM197"/>
      <c r="XBN197"/>
      <c r="XBO197"/>
      <c r="XBP197"/>
      <c r="XBQ197"/>
      <c r="XBR197"/>
      <c r="XBS197"/>
      <c r="XBT197"/>
      <c r="XBU197"/>
      <c r="XBV197"/>
      <c r="XBW197"/>
      <c r="XBX197"/>
      <c r="XBY197"/>
      <c r="XBZ197"/>
      <c r="XCA197"/>
      <c r="XCB197"/>
      <c r="XCC197"/>
      <c r="XCD197"/>
      <c r="XCE197"/>
      <c r="XCF197"/>
      <c r="XCG197"/>
      <c r="XCH197"/>
      <c r="XCI197"/>
      <c r="XCJ197"/>
      <c r="XCK197"/>
      <c r="XCL197"/>
      <c r="XCM197"/>
      <c r="XCN197"/>
      <c r="XCO197"/>
      <c r="XCP197"/>
      <c r="XCQ197"/>
      <c r="XCR197"/>
      <c r="XCS197"/>
      <c r="XCT197"/>
      <c r="XCU197"/>
      <c r="XCV197"/>
      <c r="XCW197"/>
      <c r="XCX197"/>
      <c r="XCY197"/>
      <c r="XCZ197"/>
      <c r="XDA197"/>
      <c r="XDB197"/>
      <c r="XDC197"/>
      <c r="XDD197"/>
      <c r="XDE197"/>
      <c r="XDF197"/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  <c r="XEE197"/>
      <c r="XEF197"/>
      <c r="XEG197"/>
      <c r="XEH197"/>
      <c r="XEI197"/>
      <c r="XEJ197"/>
      <c r="XEK197"/>
      <c r="XEL197"/>
      <c r="XEM197"/>
      <c r="XEN197"/>
      <c r="XEO197"/>
      <c r="XEP197"/>
      <c r="XEQ197"/>
      <c r="XER197"/>
      <c r="XES197"/>
      <c r="XET197"/>
      <c r="XEU197"/>
      <c r="XEV197"/>
      <c r="XEW197"/>
      <c r="XEX197"/>
      <c r="XEY197"/>
      <c r="XEZ197"/>
      <c r="XFA197"/>
      <c r="XFB197"/>
      <c r="XFC197"/>
      <c r="XFD197"/>
    </row>
    <row r="198" s="29" customFormat="1" spans="1:1638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 s="30"/>
      <c r="AN198" s="73"/>
      <c r="AO198" s="31"/>
      <c r="AP198"/>
      <c r="AQ198"/>
      <c r="AR198" s="32"/>
      <c r="AS198" s="30"/>
      <c r="AT198" s="30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  <c r="QXM198"/>
      <c r="QXN198"/>
      <c r="QXO198"/>
      <c r="QXP198"/>
      <c r="QXQ198"/>
      <c r="QXR198"/>
      <c r="QXS198"/>
      <c r="QXT198"/>
      <c r="QXU198"/>
      <c r="QXV198"/>
      <c r="QXW198"/>
      <c r="QXX198"/>
      <c r="QXY198"/>
      <c r="QXZ198"/>
      <c r="QYA198"/>
      <c r="QYB198"/>
      <c r="QYC198"/>
      <c r="QYD198"/>
      <c r="QYE198"/>
      <c r="QYF198"/>
      <c r="QYG198"/>
      <c r="QYH198"/>
      <c r="QYI198"/>
      <c r="QYJ198"/>
      <c r="QYK198"/>
      <c r="QYL198"/>
      <c r="QYM198"/>
      <c r="QYN198"/>
      <c r="QYO198"/>
      <c r="QYP198"/>
      <c r="QYQ198"/>
      <c r="QYR198"/>
      <c r="QYS198"/>
      <c r="QYT198"/>
      <c r="QYU198"/>
      <c r="QYV198"/>
      <c r="QYW198"/>
      <c r="QYX198"/>
      <c r="QYY198"/>
      <c r="QYZ198"/>
      <c r="QZA198"/>
      <c r="QZB198"/>
      <c r="QZC198"/>
      <c r="QZD198"/>
      <c r="QZE198"/>
      <c r="QZF198"/>
      <c r="QZG198"/>
      <c r="QZH198"/>
      <c r="QZI198"/>
      <c r="QZJ198"/>
      <c r="QZK198"/>
      <c r="QZL198"/>
      <c r="QZM198"/>
      <c r="QZN198"/>
      <c r="QZO198"/>
      <c r="QZP198"/>
      <c r="QZQ198"/>
      <c r="QZR198"/>
      <c r="QZS198"/>
      <c r="QZT198"/>
      <c r="QZU198"/>
      <c r="QZV198"/>
      <c r="QZW198"/>
      <c r="QZX198"/>
      <c r="QZY198"/>
      <c r="QZZ198"/>
      <c r="RAA198"/>
      <c r="RAB198"/>
      <c r="RAC198"/>
      <c r="RAD198"/>
      <c r="RAE198"/>
      <c r="RAF198"/>
      <c r="RAG198"/>
      <c r="RAH198"/>
      <c r="RAI198"/>
      <c r="RAJ198"/>
      <c r="RAK198"/>
      <c r="RAL198"/>
      <c r="RAM198"/>
      <c r="RAN198"/>
      <c r="RAO198"/>
      <c r="RAP198"/>
      <c r="RAQ198"/>
      <c r="RAR198"/>
      <c r="RAS198"/>
      <c r="RAT198"/>
      <c r="RAU198"/>
      <c r="RAV198"/>
      <c r="RAW198"/>
      <c r="RAX198"/>
      <c r="RAY198"/>
      <c r="RAZ198"/>
      <c r="RBA198"/>
      <c r="RBB198"/>
      <c r="RBC198"/>
      <c r="RBD198"/>
      <c r="RBE198"/>
      <c r="RBF198"/>
      <c r="RBG198"/>
      <c r="RBH198"/>
      <c r="RBI198"/>
      <c r="RBJ198"/>
      <c r="RBK198"/>
      <c r="RBL198"/>
      <c r="RBM198"/>
      <c r="RBN198"/>
      <c r="RBO198"/>
      <c r="RBP198"/>
      <c r="RBQ198"/>
      <c r="RBR198"/>
      <c r="RBS198"/>
      <c r="RBT198"/>
      <c r="RBU198"/>
      <c r="RBV198"/>
      <c r="RBW198"/>
      <c r="RBX198"/>
      <c r="RBY198"/>
      <c r="RBZ198"/>
      <c r="RCA198"/>
      <c r="RCB198"/>
      <c r="RCC198"/>
      <c r="RCD198"/>
      <c r="RCE198"/>
      <c r="RCF198"/>
      <c r="RCG198"/>
      <c r="RCH198"/>
      <c r="RCI198"/>
      <c r="RCJ198"/>
      <c r="RCK198"/>
      <c r="RCL198"/>
      <c r="RCM198"/>
      <c r="RCN198"/>
      <c r="RCO198"/>
      <c r="RCP198"/>
      <c r="RCQ198"/>
      <c r="RCR198"/>
      <c r="RCS198"/>
      <c r="RCT198"/>
      <c r="RCU198"/>
      <c r="RCV198"/>
      <c r="RCW198"/>
      <c r="RCX198"/>
      <c r="RCY198"/>
      <c r="RCZ198"/>
      <c r="RDA198"/>
      <c r="RDB198"/>
      <c r="RDC198"/>
      <c r="RDD198"/>
      <c r="RDE198"/>
      <c r="RDF198"/>
      <c r="RDG198"/>
      <c r="RDH198"/>
      <c r="RDI198"/>
      <c r="RDJ198"/>
      <c r="RDK198"/>
      <c r="RDL198"/>
      <c r="RDM198"/>
      <c r="RDN198"/>
      <c r="RDO198"/>
      <c r="RDP198"/>
      <c r="RDQ198"/>
      <c r="RDR198"/>
      <c r="RDS198"/>
      <c r="RDT198"/>
      <c r="RDU198"/>
      <c r="RDV198"/>
      <c r="RDW198"/>
      <c r="RDX198"/>
      <c r="RDY198"/>
      <c r="RDZ198"/>
      <c r="REA198"/>
      <c r="REB198"/>
      <c r="REC198"/>
      <c r="RED198"/>
      <c r="REE198"/>
      <c r="REF198"/>
      <c r="REG198"/>
      <c r="REH198"/>
      <c r="REI198"/>
      <c r="REJ198"/>
      <c r="REK198"/>
      <c r="REL198"/>
      <c r="REM198"/>
      <c r="REN198"/>
      <c r="REO198"/>
      <c r="REP198"/>
      <c r="REQ198"/>
      <c r="RER198"/>
      <c r="RES198"/>
      <c r="RET198"/>
      <c r="REU198"/>
      <c r="REV198"/>
      <c r="REW198"/>
      <c r="REX198"/>
      <c r="REY198"/>
      <c r="REZ198"/>
      <c r="RFA198"/>
      <c r="RFB198"/>
      <c r="RFC198"/>
      <c r="RFD198"/>
      <c r="RFE198"/>
      <c r="RFF198"/>
      <c r="RFG198"/>
      <c r="RFH198"/>
      <c r="RFI198"/>
      <c r="RFJ198"/>
      <c r="RFK198"/>
      <c r="RFL198"/>
      <c r="RFM198"/>
      <c r="RFN198"/>
      <c r="RFO198"/>
      <c r="RFP198"/>
      <c r="RFQ198"/>
      <c r="RFR198"/>
      <c r="RFS198"/>
      <c r="RFT198"/>
      <c r="RFU198"/>
      <c r="RFV198"/>
      <c r="RFW198"/>
      <c r="RFX198"/>
      <c r="RFY198"/>
      <c r="RFZ198"/>
      <c r="RGA198"/>
      <c r="RGB198"/>
      <c r="RGC198"/>
      <c r="RGD198"/>
      <c r="RGE198"/>
      <c r="RGF198"/>
      <c r="RGG198"/>
      <c r="RGH198"/>
      <c r="RGI198"/>
      <c r="RGJ198"/>
      <c r="RGK198"/>
      <c r="RGL198"/>
      <c r="RGM198"/>
      <c r="RGN198"/>
      <c r="RGO198"/>
      <c r="RGP198"/>
      <c r="RGQ198"/>
      <c r="RGR198"/>
      <c r="RGS198"/>
      <c r="RGT198"/>
      <c r="RGU198"/>
      <c r="RGV198"/>
      <c r="RGW198"/>
      <c r="RGX198"/>
      <c r="RGY198"/>
      <c r="RGZ198"/>
      <c r="RHA198"/>
      <c r="RHB198"/>
      <c r="RHC198"/>
      <c r="RHD198"/>
      <c r="RHE198"/>
      <c r="RHF198"/>
      <c r="RHG198"/>
      <c r="RHH198"/>
      <c r="RHI198"/>
      <c r="RHJ198"/>
      <c r="RHK198"/>
      <c r="RHL198"/>
      <c r="RHM198"/>
      <c r="RHN198"/>
      <c r="RHO198"/>
      <c r="RHP198"/>
      <c r="RHQ198"/>
      <c r="RHR198"/>
      <c r="RHS198"/>
      <c r="RHT198"/>
      <c r="RHU198"/>
      <c r="RHV198"/>
      <c r="RHW198"/>
      <c r="RHX198"/>
      <c r="RHY198"/>
      <c r="RHZ198"/>
      <c r="RIA198"/>
      <c r="RIB198"/>
      <c r="RIC198"/>
      <c r="RID198"/>
      <c r="RIE198"/>
      <c r="RIF198"/>
      <c r="RIG198"/>
      <c r="RIH198"/>
      <c r="RII198"/>
      <c r="RIJ198"/>
      <c r="RIK198"/>
      <c r="RIL198"/>
      <c r="RIM198"/>
      <c r="RIN198"/>
      <c r="RIO198"/>
      <c r="RIP198"/>
      <c r="RIQ198"/>
      <c r="RIR198"/>
      <c r="RIS198"/>
      <c r="RIT198"/>
      <c r="RIU198"/>
      <c r="RIV198"/>
      <c r="RIW198"/>
      <c r="RIX198"/>
      <c r="RIY198"/>
      <c r="RIZ198"/>
      <c r="RJA198"/>
      <c r="RJB198"/>
      <c r="RJC198"/>
      <c r="RJD198"/>
      <c r="RJE198"/>
      <c r="RJF198"/>
      <c r="RJG198"/>
      <c r="RJH198"/>
      <c r="RJI198"/>
      <c r="RJJ198"/>
      <c r="RJK198"/>
      <c r="RJL198"/>
      <c r="RJM198"/>
      <c r="RJN198"/>
      <c r="RJO198"/>
      <c r="RJP198"/>
      <c r="RJQ198"/>
      <c r="RJR198"/>
      <c r="RJS198"/>
      <c r="RJT198"/>
      <c r="RJU198"/>
      <c r="RJV198"/>
      <c r="RJW198"/>
      <c r="RJX198"/>
      <c r="RJY198"/>
      <c r="RJZ198"/>
      <c r="RKA198"/>
      <c r="RKB198"/>
      <c r="RKC198"/>
      <c r="RKD198"/>
      <c r="RKE198"/>
      <c r="RKF198"/>
      <c r="RKG198"/>
      <c r="RKH198"/>
      <c r="RKI198"/>
      <c r="RKJ198"/>
      <c r="RKK198"/>
      <c r="RKL198"/>
      <c r="RKM198"/>
      <c r="RKN198"/>
      <c r="RKO198"/>
      <c r="RKP198"/>
      <c r="RKQ198"/>
      <c r="RKR198"/>
      <c r="RKS198"/>
      <c r="RKT198"/>
      <c r="RKU198"/>
      <c r="RKV198"/>
      <c r="RKW198"/>
      <c r="RKX198"/>
      <c r="RKY198"/>
      <c r="RKZ198"/>
      <c r="RLA198"/>
      <c r="RLB198"/>
      <c r="RLC198"/>
      <c r="RLD198"/>
      <c r="RLE198"/>
      <c r="RLF198"/>
      <c r="RLG198"/>
      <c r="RLH198"/>
      <c r="RLI198"/>
      <c r="RLJ198"/>
      <c r="RLK198"/>
      <c r="RLL198"/>
      <c r="RLM198"/>
      <c r="RLN198"/>
      <c r="RLO198"/>
      <c r="RLP198"/>
      <c r="RLQ198"/>
      <c r="RLR198"/>
      <c r="RLS198"/>
      <c r="RLT198"/>
      <c r="RLU198"/>
      <c r="RLV198"/>
      <c r="RLW198"/>
      <c r="RLX198"/>
      <c r="RLY198"/>
      <c r="RLZ198"/>
      <c r="RMA198"/>
      <c r="RMB198"/>
      <c r="RMC198"/>
      <c r="RMD198"/>
      <c r="RME198"/>
      <c r="RMF198"/>
      <c r="RMG198"/>
      <c r="RMH198"/>
      <c r="RMI198"/>
      <c r="RMJ198"/>
      <c r="RMK198"/>
      <c r="RML198"/>
      <c r="RMM198"/>
      <c r="RMN198"/>
      <c r="RMO198"/>
      <c r="RMP198"/>
      <c r="RMQ198"/>
      <c r="RMR198"/>
      <c r="RMS198"/>
      <c r="RMT198"/>
      <c r="RMU198"/>
      <c r="RMV198"/>
      <c r="RMW198"/>
      <c r="RMX198"/>
      <c r="RMY198"/>
      <c r="RMZ198"/>
      <c r="RNA198"/>
      <c r="RNB198"/>
      <c r="RNC198"/>
      <c r="RND198"/>
      <c r="RNE198"/>
      <c r="RNF198"/>
      <c r="RNG198"/>
      <c r="RNH198"/>
      <c r="RNI198"/>
      <c r="RNJ198"/>
      <c r="RNK198"/>
      <c r="RNL198"/>
      <c r="RNM198"/>
      <c r="RNN198"/>
      <c r="RNO198"/>
      <c r="RNP198"/>
      <c r="RNQ198"/>
      <c r="RNR198"/>
      <c r="RNS198"/>
      <c r="RNT198"/>
      <c r="RNU198"/>
      <c r="RNV198"/>
      <c r="RNW198"/>
      <c r="RNX198"/>
      <c r="RNY198"/>
      <c r="RNZ198"/>
      <c r="ROA198"/>
      <c r="ROB198"/>
      <c r="ROC198"/>
      <c r="ROD198"/>
      <c r="ROE198"/>
      <c r="ROF198"/>
      <c r="ROG198"/>
      <c r="ROH198"/>
      <c r="ROI198"/>
      <c r="ROJ198"/>
      <c r="ROK198"/>
      <c r="ROL198"/>
      <c r="ROM198"/>
      <c r="RON198"/>
      <c r="ROO198"/>
      <c r="ROP198"/>
      <c r="ROQ198"/>
      <c r="ROR198"/>
      <c r="ROS198"/>
      <c r="ROT198"/>
      <c r="ROU198"/>
      <c r="ROV198"/>
      <c r="ROW198"/>
      <c r="ROX198"/>
      <c r="ROY198"/>
      <c r="ROZ198"/>
      <c r="RPA198"/>
      <c r="RPB198"/>
      <c r="RPC198"/>
      <c r="RPD198"/>
      <c r="RPE198"/>
      <c r="RPF198"/>
      <c r="RPG198"/>
      <c r="RPH198"/>
      <c r="RPI198"/>
      <c r="RPJ198"/>
      <c r="RPK198"/>
      <c r="RPL198"/>
      <c r="RPM198"/>
      <c r="RPN198"/>
      <c r="RPO198"/>
      <c r="RPP198"/>
      <c r="RPQ198"/>
      <c r="RPR198"/>
      <c r="RPS198"/>
      <c r="RPT198"/>
      <c r="RPU198"/>
      <c r="RPV198"/>
      <c r="RPW198"/>
      <c r="RPX198"/>
      <c r="RPY198"/>
      <c r="RPZ198"/>
      <c r="RQA198"/>
      <c r="RQB198"/>
      <c r="RQC198"/>
      <c r="RQD198"/>
      <c r="RQE198"/>
      <c r="RQF198"/>
      <c r="RQG198"/>
      <c r="RQH198"/>
      <c r="RQI198"/>
      <c r="RQJ198"/>
      <c r="RQK198"/>
      <c r="RQL198"/>
      <c r="RQM198"/>
      <c r="RQN198"/>
      <c r="RQO198"/>
      <c r="RQP198"/>
      <c r="RQQ198"/>
      <c r="RQR198"/>
      <c r="RQS198"/>
      <c r="RQT198"/>
      <c r="RQU198"/>
      <c r="RQV198"/>
      <c r="RQW198"/>
      <c r="RQX198"/>
      <c r="RQY198"/>
      <c r="RQZ198"/>
      <c r="RRA198"/>
      <c r="RRB198"/>
      <c r="RRC198"/>
      <c r="RRD198"/>
      <c r="RRE198"/>
      <c r="RRF198"/>
      <c r="RRG198"/>
      <c r="RRH198"/>
      <c r="RRI198"/>
      <c r="RRJ198"/>
      <c r="RRK198"/>
      <c r="RRL198"/>
      <c r="RRM198"/>
      <c r="RRN198"/>
      <c r="RRO198"/>
      <c r="RRP198"/>
      <c r="RRQ198"/>
      <c r="RRR198"/>
      <c r="RRS198"/>
      <c r="RRT198"/>
      <c r="RRU198"/>
      <c r="RRV198"/>
      <c r="RRW198"/>
      <c r="RRX198"/>
      <c r="RRY198"/>
      <c r="RRZ198"/>
      <c r="RSA198"/>
      <c r="RSB198"/>
      <c r="RSC198"/>
      <c r="RSD198"/>
      <c r="RSE198"/>
      <c r="RSF198"/>
      <c r="RSG198"/>
      <c r="RSH198"/>
      <c r="RSI198"/>
      <c r="RSJ198"/>
      <c r="RSK198"/>
      <c r="RSL198"/>
      <c r="RSM198"/>
      <c r="RSN198"/>
      <c r="RSO198"/>
      <c r="RSP198"/>
      <c r="RSQ198"/>
      <c r="RSR198"/>
      <c r="RSS198"/>
      <c r="RST198"/>
      <c r="RSU198"/>
      <c r="RSV198"/>
      <c r="RSW198"/>
      <c r="RSX198"/>
      <c r="RSY198"/>
      <c r="RSZ198"/>
      <c r="RTA198"/>
      <c r="RTB198"/>
      <c r="RTC198"/>
      <c r="RTD198"/>
      <c r="RTE198"/>
      <c r="RTF198"/>
      <c r="RTG198"/>
      <c r="RTH198"/>
      <c r="RTI198"/>
      <c r="RTJ198"/>
      <c r="RTK198"/>
      <c r="RTL198"/>
      <c r="RTM198"/>
      <c r="RTN198"/>
      <c r="RTO198"/>
      <c r="RTP198"/>
      <c r="RTQ198"/>
      <c r="RTR198"/>
      <c r="RTS198"/>
      <c r="RTT198"/>
      <c r="RTU198"/>
      <c r="RTV198"/>
      <c r="RTW198"/>
      <c r="RTX198"/>
      <c r="RTY198"/>
      <c r="RTZ198"/>
      <c r="RUA198"/>
      <c r="RUB198"/>
      <c r="RUC198"/>
      <c r="RUD198"/>
      <c r="RUE198"/>
      <c r="RUF198"/>
      <c r="RUG198"/>
      <c r="RUH198"/>
      <c r="RUI198"/>
      <c r="RUJ198"/>
      <c r="RUK198"/>
      <c r="RUL198"/>
      <c r="RUM198"/>
      <c r="RUN198"/>
      <c r="RUO198"/>
      <c r="RUP198"/>
      <c r="RUQ198"/>
      <c r="RUR198"/>
      <c r="RUS198"/>
      <c r="RUT198"/>
      <c r="RUU198"/>
      <c r="RUV198"/>
      <c r="RUW198"/>
      <c r="RUX198"/>
      <c r="RUY198"/>
      <c r="RUZ198"/>
      <c r="RVA198"/>
      <c r="RVB198"/>
      <c r="RVC198"/>
      <c r="RVD198"/>
      <c r="RVE198"/>
      <c r="RVF198"/>
      <c r="RVG198"/>
      <c r="RVH198"/>
      <c r="RVI198"/>
      <c r="RVJ198"/>
      <c r="RVK198"/>
      <c r="RVL198"/>
      <c r="RVM198"/>
      <c r="RVN198"/>
      <c r="RVO198"/>
      <c r="RVP198"/>
      <c r="RVQ198"/>
      <c r="RVR198"/>
      <c r="RVS198"/>
      <c r="RVT198"/>
      <c r="RVU198"/>
      <c r="RVV198"/>
      <c r="RVW198"/>
      <c r="RVX198"/>
      <c r="RVY198"/>
      <c r="RVZ198"/>
      <c r="RWA198"/>
      <c r="RWB198"/>
      <c r="RWC198"/>
      <c r="RWD198"/>
      <c r="RWE198"/>
      <c r="RWF198"/>
      <c r="RWG198"/>
      <c r="RWH198"/>
      <c r="RWI198"/>
      <c r="RWJ198"/>
      <c r="RWK198"/>
      <c r="RWL198"/>
      <c r="RWM198"/>
      <c r="RWN198"/>
      <c r="RWO198"/>
      <c r="RWP198"/>
      <c r="RWQ198"/>
      <c r="RWR198"/>
      <c r="RWS198"/>
      <c r="RWT198"/>
      <c r="RWU198"/>
      <c r="RWV198"/>
      <c r="RWW198"/>
      <c r="RWX198"/>
      <c r="RWY198"/>
      <c r="RWZ198"/>
      <c r="RXA198"/>
      <c r="RXB198"/>
      <c r="RXC198"/>
      <c r="RXD198"/>
      <c r="RXE198"/>
      <c r="RXF198"/>
      <c r="RXG198"/>
      <c r="RXH198"/>
      <c r="RXI198"/>
      <c r="RXJ198"/>
      <c r="RXK198"/>
      <c r="RXL198"/>
      <c r="RXM198"/>
      <c r="RXN198"/>
      <c r="RXO198"/>
      <c r="RXP198"/>
      <c r="RXQ198"/>
      <c r="RXR198"/>
      <c r="RXS198"/>
      <c r="RXT198"/>
      <c r="RXU198"/>
      <c r="RXV198"/>
      <c r="RXW198"/>
      <c r="RXX198"/>
      <c r="RXY198"/>
      <c r="RXZ198"/>
      <c r="RYA198"/>
      <c r="RYB198"/>
      <c r="RYC198"/>
      <c r="RYD198"/>
      <c r="RYE198"/>
      <c r="RYF198"/>
      <c r="RYG198"/>
      <c r="RYH198"/>
      <c r="RYI198"/>
      <c r="RYJ198"/>
      <c r="RYK198"/>
      <c r="RYL198"/>
      <c r="RYM198"/>
      <c r="RYN198"/>
      <c r="RYO198"/>
      <c r="RYP198"/>
      <c r="RYQ198"/>
      <c r="RYR198"/>
      <c r="RYS198"/>
      <c r="RYT198"/>
      <c r="RYU198"/>
      <c r="RYV198"/>
      <c r="RYW198"/>
      <c r="RYX198"/>
      <c r="RYY198"/>
      <c r="RYZ198"/>
      <c r="RZA198"/>
      <c r="RZB198"/>
      <c r="RZC198"/>
      <c r="RZD198"/>
      <c r="RZE198"/>
      <c r="RZF198"/>
      <c r="RZG198"/>
      <c r="RZH198"/>
      <c r="RZI198"/>
      <c r="RZJ198"/>
      <c r="RZK198"/>
      <c r="RZL198"/>
      <c r="RZM198"/>
      <c r="RZN198"/>
      <c r="RZO198"/>
      <c r="RZP198"/>
      <c r="RZQ198"/>
      <c r="RZR198"/>
      <c r="RZS198"/>
      <c r="RZT198"/>
      <c r="RZU198"/>
      <c r="RZV198"/>
      <c r="RZW198"/>
      <c r="RZX198"/>
      <c r="RZY198"/>
      <c r="RZZ198"/>
      <c r="SAA198"/>
      <c r="SAB198"/>
      <c r="SAC198"/>
      <c r="SAD198"/>
      <c r="SAE198"/>
      <c r="SAF198"/>
      <c r="SAG198"/>
      <c r="SAH198"/>
      <c r="SAI198"/>
      <c r="SAJ198"/>
      <c r="SAK198"/>
      <c r="SAL198"/>
      <c r="SAM198"/>
      <c r="SAN198"/>
      <c r="SAO198"/>
      <c r="SAP198"/>
      <c r="SAQ198"/>
      <c r="SAR198"/>
      <c r="SAS198"/>
      <c r="SAT198"/>
      <c r="SAU198"/>
      <c r="SAV198"/>
      <c r="SAW198"/>
      <c r="SAX198"/>
      <c r="SAY198"/>
      <c r="SAZ198"/>
      <c r="SBA198"/>
      <c r="SBB198"/>
      <c r="SBC198"/>
      <c r="SBD198"/>
      <c r="SBE198"/>
      <c r="SBF198"/>
      <c r="SBG198"/>
      <c r="SBH198"/>
      <c r="SBI198"/>
      <c r="SBJ198"/>
      <c r="SBK198"/>
      <c r="SBL198"/>
      <c r="SBM198"/>
      <c r="SBN198"/>
      <c r="SBO198"/>
      <c r="SBP198"/>
      <c r="SBQ198"/>
      <c r="SBR198"/>
      <c r="SBS198"/>
      <c r="SBT198"/>
      <c r="SBU198"/>
      <c r="SBV198"/>
      <c r="SBW198"/>
      <c r="SBX198"/>
      <c r="SBY198"/>
      <c r="SBZ198"/>
      <c r="SCA198"/>
      <c r="SCB198"/>
      <c r="SCC198"/>
      <c r="SCD198"/>
      <c r="SCE198"/>
      <c r="SCF198"/>
      <c r="SCG198"/>
      <c r="SCH198"/>
      <c r="SCI198"/>
      <c r="SCJ198"/>
      <c r="SCK198"/>
      <c r="SCL198"/>
      <c r="SCM198"/>
      <c r="SCN198"/>
      <c r="SCO198"/>
      <c r="SCP198"/>
      <c r="SCQ198"/>
      <c r="SCR198"/>
      <c r="SCS198"/>
      <c r="SCT198"/>
      <c r="SCU198"/>
      <c r="SCV198"/>
      <c r="SCW198"/>
      <c r="SCX198"/>
      <c r="SCY198"/>
      <c r="SCZ198"/>
      <c r="SDA198"/>
      <c r="SDB198"/>
      <c r="SDC198"/>
      <c r="SDD198"/>
      <c r="SDE198"/>
      <c r="SDF198"/>
      <c r="SDG198"/>
      <c r="SDH198"/>
      <c r="SDI198"/>
      <c r="SDJ198"/>
      <c r="SDK198"/>
      <c r="SDL198"/>
      <c r="SDM198"/>
      <c r="SDN198"/>
      <c r="SDO198"/>
      <c r="SDP198"/>
      <c r="SDQ198"/>
      <c r="SDR198"/>
      <c r="SDS198"/>
      <c r="SDT198"/>
      <c r="SDU198"/>
      <c r="SDV198"/>
      <c r="SDW198"/>
      <c r="SDX198"/>
      <c r="SDY198"/>
      <c r="SDZ198"/>
      <c r="SEA198"/>
      <c r="SEB198"/>
      <c r="SEC198"/>
      <c r="SED198"/>
      <c r="SEE198"/>
      <c r="SEF198"/>
      <c r="SEG198"/>
      <c r="SEH198"/>
      <c r="SEI198"/>
      <c r="SEJ198"/>
      <c r="SEK198"/>
      <c r="SEL198"/>
      <c r="SEM198"/>
      <c r="SEN198"/>
      <c r="SEO198"/>
      <c r="SEP198"/>
      <c r="SEQ198"/>
      <c r="SER198"/>
      <c r="SES198"/>
      <c r="SET198"/>
      <c r="SEU198"/>
      <c r="SEV198"/>
      <c r="SEW198"/>
      <c r="SEX198"/>
      <c r="SEY198"/>
      <c r="SEZ198"/>
      <c r="SFA198"/>
      <c r="SFB198"/>
      <c r="SFC198"/>
      <c r="SFD198"/>
      <c r="SFE198"/>
      <c r="SFF198"/>
      <c r="SFG198"/>
      <c r="SFH198"/>
      <c r="SFI198"/>
      <c r="SFJ198"/>
      <c r="SFK198"/>
      <c r="SFL198"/>
      <c r="SFM198"/>
      <c r="SFN198"/>
      <c r="SFO198"/>
      <c r="SFP198"/>
      <c r="SFQ198"/>
      <c r="SFR198"/>
      <c r="SFS198"/>
      <c r="SFT198"/>
      <c r="SFU198"/>
      <c r="SFV198"/>
      <c r="SFW198"/>
      <c r="SFX198"/>
      <c r="SFY198"/>
      <c r="SFZ198"/>
      <c r="SGA198"/>
      <c r="SGB198"/>
      <c r="SGC198"/>
      <c r="SGD198"/>
      <c r="SGE198"/>
      <c r="SGF198"/>
      <c r="SGG198"/>
      <c r="SGH198"/>
      <c r="SGI198"/>
      <c r="SGJ198"/>
      <c r="SGK198"/>
      <c r="SGL198"/>
      <c r="SGM198"/>
      <c r="SGN198"/>
      <c r="SGO198"/>
      <c r="SGP198"/>
      <c r="SGQ198"/>
      <c r="SGR198"/>
      <c r="SGS198"/>
      <c r="SGT198"/>
      <c r="SGU198"/>
      <c r="SGV198"/>
      <c r="SGW198"/>
      <c r="SGX198"/>
      <c r="SGY198"/>
      <c r="SGZ198"/>
      <c r="SHA198"/>
      <c r="SHB198"/>
      <c r="SHC198"/>
      <c r="SHD198"/>
      <c r="SHE198"/>
      <c r="SHF198"/>
      <c r="SHG198"/>
      <c r="SHH198"/>
      <c r="SHI198"/>
      <c r="SHJ198"/>
      <c r="SHK198"/>
      <c r="SHL198"/>
      <c r="SHM198"/>
      <c r="SHN198"/>
      <c r="SHO198"/>
      <c r="SHP198"/>
      <c r="SHQ198"/>
      <c r="SHR198"/>
      <c r="SHS198"/>
      <c r="SHT198"/>
      <c r="SHU198"/>
      <c r="SHV198"/>
      <c r="SHW198"/>
      <c r="SHX198"/>
      <c r="SHY198"/>
      <c r="SHZ198"/>
      <c r="SIA198"/>
      <c r="SIB198"/>
      <c r="SIC198"/>
      <c r="SID198"/>
      <c r="SIE198"/>
      <c r="SIF198"/>
      <c r="SIG198"/>
      <c r="SIH198"/>
      <c r="SII198"/>
      <c r="SIJ198"/>
      <c r="SIK198"/>
      <c r="SIL198"/>
      <c r="SIM198"/>
      <c r="SIN198"/>
      <c r="SIO198"/>
      <c r="SIP198"/>
      <c r="SIQ198"/>
      <c r="SIR198"/>
      <c r="SIS198"/>
      <c r="SIT198"/>
      <c r="SIU198"/>
      <c r="SIV198"/>
      <c r="SIW198"/>
      <c r="SIX198"/>
      <c r="SIY198"/>
      <c r="SIZ198"/>
      <c r="SJA198"/>
      <c r="SJB198"/>
      <c r="SJC198"/>
      <c r="SJD198"/>
      <c r="SJE198"/>
      <c r="SJF198"/>
      <c r="SJG198"/>
      <c r="SJH198"/>
      <c r="SJI198"/>
      <c r="SJJ198"/>
      <c r="SJK198"/>
      <c r="SJL198"/>
      <c r="SJM198"/>
      <c r="SJN198"/>
      <c r="SJO198"/>
      <c r="SJP198"/>
      <c r="SJQ198"/>
      <c r="SJR198"/>
      <c r="SJS198"/>
      <c r="SJT198"/>
      <c r="SJU198"/>
      <c r="SJV198"/>
      <c r="SJW198"/>
      <c r="SJX198"/>
      <c r="SJY198"/>
      <c r="SJZ198"/>
      <c r="SKA198"/>
      <c r="SKB198"/>
      <c r="SKC198"/>
      <c r="SKD198"/>
      <c r="SKE198"/>
      <c r="SKF198"/>
      <c r="SKG198"/>
      <c r="SKH198"/>
      <c r="SKI198"/>
      <c r="SKJ198"/>
      <c r="SKK198"/>
      <c r="SKL198"/>
      <c r="SKM198"/>
      <c r="SKN198"/>
      <c r="SKO198"/>
      <c r="SKP198"/>
      <c r="SKQ198"/>
      <c r="SKR198"/>
      <c r="SKS198"/>
      <c r="SKT198"/>
      <c r="SKU198"/>
      <c r="SKV198"/>
      <c r="SKW198"/>
      <c r="SKX198"/>
      <c r="SKY198"/>
      <c r="SKZ198"/>
      <c r="SLA198"/>
      <c r="SLB198"/>
      <c r="SLC198"/>
      <c r="SLD198"/>
      <c r="SLE198"/>
      <c r="SLF198"/>
      <c r="SLG198"/>
      <c r="SLH198"/>
      <c r="SLI198"/>
      <c r="SLJ198"/>
      <c r="SLK198"/>
      <c r="SLL198"/>
      <c r="SLM198"/>
      <c r="SLN198"/>
      <c r="SLO198"/>
      <c r="SLP198"/>
      <c r="SLQ198"/>
      <c r="SLR198"/>
      <c r="SLS198"/>
      <c r="SLT198"/>
      <c r="SLU198"/>
      <c r="SLV198"/>
      <c r="SLW198"/>
      <c r="SLX198"/>
      <c r="SLY198"/>
      <c r="SLZ198"/>
      <c r="SMA198"/>
      <c r="SMB198"/>
      <c r="SMC198"/>
      <c r="SMD198"/>
      <c r="SME198"/>
      <c r="SMF198"/>
      <c r="SMG198"/>
      <c r="SMH198"/>
      <c r="SMI198"/>
      <c r="SMJ198"/>
      <c r="SMK198"/>
      <c r="SML198"/>
      <c r="SMM198"/>
      <c r="SMN198"/>
      <c r="SMO198"/>
      <c r="SMP198"/>
      <c r="SMQ198"/>
      <c r="SMR198"/>
      <c r="SMS198"/>
      <c r="SMT198"/>
      <c r="SMU198"/>
      <c r="SMV198"/>
      <c r="SMW198"/>
      <c r="SMX198"/>
      <c r="SMY198"/>
      <c r="SMZ198"/>
      <c r="SNA198"/>
      <c r="SNB198"/>
      <c r="SNC198"/>
      <c r="SND198"/>
      <c r="SNE198"/>
      <c r="SNF198"/>
      <c r="SNG198"/>
      <c r="SNH198"/>
      <c r="SNI198"/>
      <c r="SNJ198"/>
      <c r="SNK198"/>
      <c r="SNL198"/>
      <c r="SNM198"/>
      <c r="SNN198"/>
      <c r="SNO198"/>
      <c r="SNP198"/>
      <c r="SNQ198"/>
      <c r="SNR198"/>
      <c r="SNS198"/>
      <c r="SNT198"/>
      <c r="SNU198"/>
      <c r="SNV198"/>
      <c r="SNW198"/>
      <c r="SNX198"/>
      <c r="SNY198"/>
      <c r="SNZ198"/>
      <c r="SOA198"/>
      <c r="SOB198"/>
      <c r="SOC198"/>
      <c r="SOD198"/>
      <c r="SOE198"/>
      <c r="SOF198"/>
      <c r="SOG198"/>
      <c r="SOH198"/>
      <c r="SOI198"/>
      <c r="SOJ198"/>
      <c r="SOK198"/>
      <c r="SOL198"/>
      <c r="SOM198"/>
      <c r="SON198"/>
      <c r="SOO198"/>
      <c r="SOP198"/>
      <c r="SOQ198"/>
      <c r="SOR198"/>
      <c r="SOS198"/>
      <c r="SOT198"/>
      <c r="SOU198"/>
      <c r="SOV198"/>
      <c r="SOW198"/>
      <c r="SOX198"/>
      <c r="SOY198"/>
      <c r="SOZ198"/>
      <c r="SPA198"/>
      <c r="SPB198"/>
      <c r="SPC198"/>
      <c r="SPD198"/>
      <c r="SPE198"/>
      <c r="SPF198"/>
      <c r="SPG198"/>
      <c r="SPH198"/>
      <c r="SPI198"/>
      <c r="SPJ198"/>
      <c r="SPK198"/>
      <c r="SPL198"/>
      <c r="SPM198"/>
      <c r="SPN198"/>
      <c r="SPO198"/>
      <c r="SPP198"/>
      <c r="SPQ198"/>
      <c r="SPR198"/>
      <c r="SPS198"/>
      <c r="SPT198"/>
      <c r="SPU198"/>
      <c r="SPV198"/>
      <c r="SPW198"/>
      <c r="SPX198"/>
      <c r="SPY198"/>
      <c r="SPZ198"/>
      <c r="SQA198"/>
      <c r="SQB198"/>
      <c r="SQC198"/>
      <c r="SQD198"/>
      <c r="SQE198"/>
      <c r="SQF198"/>
      <c r="SQG198"/>
      <c r="SQH198"/>
      <c r="SQI198"/>
      <c r="SQJ198"/>
      <c r="SQK198"/>
      <c r="SQL198"/>
      <c r="SQM198"/>
      <c r="SQN198"/>
      <c r="SQO198"/>
      <c r="SQP198"/>
      <c r="SQQ198"/>
      <c r="SQR198"/>
      <c r="SQS198"/>
      <c r="SQT198"/>
      <c r="SQU198"/>
      <c r="SQV198"/>
      <c r="SQW198"/>
      <c r="SQX198"/>
      <c r="SQY198"/>
      <c r="SQZ198"/>
      <c r="SRA198"/>
      <c r="SRB198"/>
      <c r="SRC198"/>
      <c r="SRD198"/>
      <c r="SRE198"/>
      <c r="SRF198"/>
      <c r="SRG198"/>
      <c r="SRH198"/>
      <c r="SRI198"/>
      <c r="SRJ198"/>
      <c r="SRK198"/>
      <c r="SRL198"/>
      <c r="SRM198"/>
      <c r="SRN198"/>
      <c r="SRO198"/>
      <c r="SRP198"/>
      <c r="SRQ198"/>
      <c r="SRR198"/>
      <c r="SRS198"/>
      <c r="SRT198"/>
      <c r="SRU198"/>
      <c r="SRV198"/>
      <c r="SRW198"/>
      <c r="SRX198"/>
      <c r="SRY198"/>
      <c r="SRZ198"/>
      <c r="SSA198"/>
      <c r="SSB198"/>
      <c r="SSC198"/>
      <c r="SSD198"/>
      <c r="SSE198"/>
      <c r="SSF198"/>
      <c r="SSG198"/>
      <c r="SSH198"/>
      <c r="SSI198"/>
      <c r="SSJ198"/>
      <c r="SSK198"/>
      <c r="SSL198"/>
      <c r="SSM198"/>
      <c r="SSN198"/>
      <c r="SSO198"/>
      <c r="SSP198"/>
      <c r="SSQ198"/>
      <c r="SSR198"/>
      <c r="SSS198"/>
      <c r="SST198"/>
      <c r="SSU198"/>
      <c r="SSV198"/>
      <c r="SSW198"/>
      <c r="SSX198"/>
      <c r="SSY198"/>
      <c r="SSZ198"/>
      <c r="STA198"/>
      <c r="STB198"/>
      <c r="STC198"/>
      <c r="STD198"/>
      <c r="STE198"/>
      <c r="STF198"/>
      <c r="STG198"/>
      <c r="STH198"/>
      <c r="STI198"/>
      <c r="STJ198"/>
      <c r="STK198"/>
      <c r="STL198"/>
      <c r="STM198"/>
      <c r="STN198"/>
      <c r="STO198"/>
      <c r="STP198"/>
      <c r="STQ198"/>
      <c r="STR198"/>
      <c r="STS198"/>
      <c r="STT198"/>
      <c r="STU198"/>
      <c r="STV198"/>
      <c r="STW198"/>
      <c r="STX198"/>
      <c r="STY198"/>
      <c r="STZ198"/>
      <c r="SUA198"/>
      <c r="SUB198"/>
      <c r="SUC198"/>
      <c r="SUD198"/>
      <c r="SUE198"/>
      <c r="SUF198"/>
      <c r="SUG198"/>
      <c r="SUH198"/>
      <c r="SUI198"/>
      <c r="SUJ198"/>
      <c r="SUK198"/>
      <c r="SUL198"/>
      <c r="SUM198"/>
      <c r="SUN198"/>
      <c r="SUO198"/>
      <c r="SUP198"/>
      <c r="SUQ198"/>
      <c r="SUR198"/>
      <c r="SUS198"/>
      <c r="SUT198"/>
      <c r="SUU198"/>
      <c r="SUV198"/>
      <c r="SUW198"/>
      <c r="SUX198"/>
      <c r="SUY198"/>
      <c r="SUZ198"/>
      <c r="SVA198"/>
      <c r="SVB198"/>
      <c r="SVC198"/>
      <c r="SVD198"/>
      <c r="SVE198"/>
      <c r="SVF198"/>
      <c r="SVG198"/>
      <c r="SVH198"/>
      <c r="SVI198"/>
      <c r="SVJ198"/>
      <c r="SVK198"/>
      <c r="SVL198"/>
      <c r="SVM198"/>
      <c r="SVN198"/>
      <c r="SVO198"/>
      <c r="SVP198"/>
      <c r="SVQ198"/>
      <c r="SVR198"/>
      <c r="SVS198"/>
      <c r="SVT198"/>
      <c r="SVU198"/>
      <c r="SVV198"/>
      <c r="SVW198"/>
      <c r="SVX198"/>
      <c r="SVY198"/>
      <c r="SVZ198"/>
      <c r="SWA198"/>
      <c r="SWB198"/>
      <c r="SWC198"/>
      <c r="SWD198"/>
      <c r="SWE198"/>
      <c r="SWF198"/>
      <c r="SWG198"/>
      <c r="SWH198"/>
      <c r="SWI198"/>
      <c r="SWJ198"/>
      <c r="SWK198"/>
      <c r="SWL198"/>
      <c r="SWM198"/>
      <c r="SWN198"/>
      <c r="SWO198"/>
      <c r="SWP198"/>
      <c r="SWQ198"/>
      <c r="SWR198"/>
      <c r="SWS198"/>
      <c r="SWT198"/>
      <c r="SWU198"/>
      <c r="SWV198"/>
      <c r="SWW198"/>
      <c r="SWX198"/>
      <c r="SWY198"/>
      <c r="SWZ198"/>
      <c r="SXA198"/>
      <c r="SXB198"/>
      <c r="SXC198"/>
      <c r="SXD198"/>
      <c r="SXE198"/>
      <c r="SXF198"/>
      <c r="SXG198"/>
      <c r="SXH198"/>
      <c r="SXI198"/>
      <c r="SXJ198"/>
      <c r="SXK198"/>
      <c r="SXL198"/>
      <c r="SXM198"/>
      <c r="SXN198"/>
      <c r="SXO198"/>
      <c r="SXP198"/>
      <c r="SXQ198"/>
      <c r="SXR198"/>
      <c r="SXS198"/>
      <c r="SXT198"/>
      <c r="SXU198"/>
      <c r="SXV198"/>
      <c r="SXW198"/>
      <c r="SXX198"/>
      <c r="SXY198"/>
      <c r="SXZ198"/>
      <c r="SYA198"/>
      <c r="SYB198"/>
      <c r="SYC198"/>
      <c r="SYD198"/>
      <c r="SYE198"/>
      <c r="SYF198"/>
      <c r="SYG198"/>
      <c r="SYH198"/>
      <c r="SYI198"/>
      <c r="SYJ198"/>
      <c r="SYK198"/>
      <c r="SYL198"/>
      <c r="SYM198"/>
      <c r="SYN198"/>
      <c r="SYO198"/>
      <c r="SYP198"/>
      <c r="SYQ198"/>
      <c r="SYR198"/>
      <c r="SYS198"/>
      <c r="SYT198"/>
      <c r="SYU198"/>
      <c r="SYV198"/>
      <c r="SYW198"/>
      <c r="SYX198"/>
      <c r="SYY198"/>
      <c r="SYZ198"/>
      <c r="SZA198"/>
      <c r="SZB198"/>
      <c r="SZC198"/>
      <c r="SZD198"/>
      <c r="SZE198"/>
      <c r="SZF198"/>
      <c r="SZG198"/>
      <c r="SZH198"/>
      <c r="SZI198"/>
      <c r="SZJ198"/>
      <c r="SZK198"/>
      <c r="SZL198"/>
      <c r="SZM198"/>
      <c r="SZN198"/>
      <c r="SZO198"/>
      <c r="SZP198"/>
      <c r="SZQ198"/>
      <c r="SZR198"/>
      <c r="SZS198"/>
      <c r="SZT198"/>
      <c r="SZU198"/>
      <c r="SZV198"/>
      <c r="SZW198"/>
      <c r="SZX198"/>
      <c r="SZY198"/>
      <c r="SZZ198"/>
      <c r="TAA198"/>
      <c r="TAB198"/>
      <c r="TAC198"/>
      <c r="TAD198"/>
      <c r="TAE198"/>
      <c r="TAF198"/>
      <c r="TAG198"/>
      <c r="TAH198"/>
      <c r="TAI198"/>
      <c r="TAJ198"/>
      <c r="TAK198"/>
      <c r="TAL198"/>
      <c r="TAM198"/>
      <c r="TAN198"/>
      <c r="TAO198"/>
      <c r="TAP198"/>
      <c r="TAQ198"/>
      <c r="TAR198"/>
      <c r="TAS198"/>
      <c r="TAT198"/>
      <c r="TAU198"/>
      <c r="TAV198"/>
      <c r="TAW198"/>
      <c r="TAX198"/>
      <c r="TAY198"/>
      <c r="TAZ198"/>
      <c r="TBA198"/>
      <c r="TBB198"/>
      <c r="TBC198"/>
      <c r="TBD198"/>
      <c r="TBE198"/>
      <c r="TBF198"/>
      <c r="TBG198"/>
      <c r="TBH198"/>
      <c r="TBI198"/>
      <c r="TBJ198"/>
      <c r="TBK198"/>
      <c r="TBL198"/>
      <c r="TBM198"/>
      <c r="TBN198"/>
      <c r="TBO198"/>
      <c r="TBP198"/>
      <c r="TBQ198"/>
      <c r="TBR198"/>
      <c r="TBS198"/>
      <c r="TBT198"/>
      <c r="TBU198"/>
      <c r="TBV198"/>
      <c r="TBW198"/>
      <c r="TBX198"/>
      <c r="TBY198"/>
      <c r="TBZ198"/>
      <c r="TCA198"/>
      <c r="TCB198"/>
      <c r="TCC198"/>
      <c r="TCD198"/>
      <c r="TCE198"/>
      <c r="TCF198"/>
      <c r="TCG198"/>
      <c r="TCH198"/>
      <c r="TCI198"/>
      <c r="TCJ198"/>
      <c r="TCK198"/>
      <c r="TCL198"/>
      <c r="TCM198"/>
      <c r="TCN198"/>
      <c r="TCO198"/>
      <c r="TCP198"/>
      <c r="TCQ198"/>
      <c r="TCR198"/>
      <c r="TCS198"/>
      <c r="TCT198"/>
      <c r="TCU198"/>
      <c r="TCV198"/>
      <c r="TCW198"/>
      <c r="TCX198"/>
      <c r="TCY198"/>
      <c r="TCZ198"/>
      <c r="TDA198"/>
      <c r="TDB198"/>
      <c r="TDC198"/>
      <c r="TDD198"/>
      <c r="TDE198"/>
      <c r="TDF198"/>
      <c r="TDG198"/>
      <c r="TDH198"/>
      <c r="TDI198"/>
      <c r="TDJ198"/>
      <c r="TDK198"/>
      <c r="TDL198"/>
      <c r="TDM198"/>
      <c r="TDN198"/>
      <c r="TDO198"/>
      <c r="TDP198"/>
      <c r="TDQ198"/>
      <c r="TDR198"/>
      <c r="TDS198"/>
      <c r="TDT198"/>
      <c r="TDU198"/>
      <c r="TDV198"/>
      <c r="TDW198"/>
      <c r="TDX198"/>
      <c r="TDY198"/>
      <c r="TDZ198"/>
      <c r="TEA198"/>
      <c r="TEB198"/>
      <c r="TEC198"/>
      <c r="TED198"/>
      <c r="TEE198"/>
      <c r="TEF198"/>
      <c r="TEG198"/>
      <c r="TEH198"/>
      <c r="TEI198"/>
      <c r="TEJ198"/>
      <c r="TEK198"/>
      <c r="TEL198"/>
      <c r="TEM198"/>
      <c r="TEN198"/>
      <c r="TEO198"/>
      <c r="TEP198"/>
      <c r="TEQ198"/>
      <c r="TER198"/>
      <c r="TES198"/>
      <c r="TET198"/>
      <c r="TEU198"/>
      <c r="TEV198"/>
      <c r="TEW198"/>
      <c r="TEX198"/>
      <c r="TEY198"/>
      <c r="TEZ198"/>
      <c r="TFA198"/>
      <c r="TFB198"/>
      <c r="TFC198"/>
      <c r="TFD198"/>
      <c r="TFE198"/>
      <c r="TFF198"/>
      <c r="TFG198"/>
      <c r="TFH198"/>
      <c r="TFI198"/>
      <c r="TFJ198"/>
      <c r="TFK198"/>
      <c r="TFL198"/>
      <c r="TFM198"/>
      <c r="TFN198"/>
      <c r="TFO198"/>
      <c r="TFP198"/>
      <c r="TFQ198"/>
      <c r="TFR198"/>
      <c r="TFS198"/>
      <c r="TFT198"/>
      <c r="TFU198"/>
      <c r="TFV198"/>
      <c r="TFW198"/>
      <c r="TFX198"/>
      <c r="TFY198"/>
      <c r="TFZ198"/>
      <c r="TGA198"/>
      <c r="TGB198"/>
      <c r="TGC198"/>
      <c r="TGD198"/>
      <c r="TGE198"/>
      <c r="TGF198"/>
      <c r="TGG198"/>
      <c r="TGH198"/>
      <c r="TGI198"/>
      <c r="TGJ198"/>
      <c r="TGK198"/>
      <c r="TGL198"/>
      <c r="TGM198"/>
      <c r="TGN198"/>
      <c r="TGO198"/>
      <c r="TGP198"/>
      <c r="TGQ198"/>
      <c r="TGR198"/>
      <c r="TGS198"/>
      <c r="TGT198"/>
      <c r="TGU198"/>
      <c r="TGV198"/>
      <c r="TGW198"/>
      <c r="TGX198"/>
      <c r="TGY198"/>
      <c r="TGZ198"/>
      <c r="THA198"/>
      <c r="THB198"/>
      <c r="THC198"/>
      <c r="THD198"/>
      <c r="THE198"/>
      <c r="THF198"/>
      <c r="THG198"/>
      <c r="THH198"/>
      <c r="THI198"/>
      <c r="THJ198"/>
      <c r="THK198"/>
      <c r="THL198"/>
      <c r="THM198"/>
      <c r="THN198"/>
      <c r="THO198"/>
      <c r="THP198"/>
      <c r="THQ198"/>
      <c r="THR198"/>
      <c r="THS198"/>
      <c r="THT198"/>
      <c r="THU198"/>
      <c r="THV198"/>
      <c r="THW198"/>
      <c r="THX198"/>
      <c r="THY198"/>
      <c r="THZ198"/>
      <c r="TIA198"/>
      <c r="TIB198"/>
      <c r="TIC198"/>
      <c r="TID198"/>
      <c r="TIE198"/>
      <c r="TIF198"/>
      <c r="TIG198"/>
      <c r="TIH198"/>
      <c r="TII198"/>
      <c r="TIJ198"/>
      <c r="TIK198"/>
      <c r="TIL198"/>
      <c r="TIM198"/>
      <c r="TIN198"/>
      <c r="TIO198"/>
      <c r="TIP198"/>
      <c r="TIQ198"/>
      <c r="TIR198"/>
      <c r="TIS198"/>
      <c r="TIT198"/>
      <c r="TIU198"/>
      <c r="TIV198"/>
      <c r="TIW198"/>
      <c r="TIX198"/>
      <c r="TIY198"/>
      <c r="TIZ198"/>
      <c r="TJA198"/>
      <c r="TJB198"/>
      <c r="TJC198"/>
      <c r="TJD198"/>
      <c r="TJE198"/>
      <c r="TJF198"/>
      <c r="TJG198"/>
      <c r="TJH198"/>
      <c r="TJI198"/>
      <c r="TJJ198"/>
      <c r="TJK198"/>
      <c r="TJL198"/>
      <c r="TJM198"/>
      <c r="TJN198"/>
      <c r="TJO198"/>
      <c r="TJP198"/>
      <c r="TJQ198"/>
      <c r="TJR198"/>
      <c r="TJS198"/>
      <c r="TJT198"/>
      <c r="TJU198"/>
      <c r="TJV198"/>
      <c r="TJW198"/>
      <c r="TJX198"/>
      <c r="TJY198"/>
      <c r="TJZ198"/>
      <c r="TKA198"/>
      <c r="TKB198"/>
      <c r="TKC198"/>
      <c r="TKD198"/>
      <c r="TKE198"/>
      <c r="TKF198"/>
      <c r="TKG198"/>
      <c r="TKH198"/>
      <c r="TKI198"/>
      <c r="TKJ198"/>
      <c r="TKK198"/>
      <c r="TKL198"/>
      <c r="TKM198"/>
      <c r="TKN198"/>
      <c r="TKO198"/>
      <c r="TKP198"/>
      <c r="TKQ198"/>
      <c r="TKR198"/>
      <c r="TKS198"/>
      <c r="TKT198"/>
      <c r="TKU198"/>
      <c r="TKV198"/>
      <c r="TKW198"/>
      <c r="TKX198"/>
      <c r="TKY198"/>
      <c r="TKZ198"/>
      <c r="TLA198"/>
      <c r="TLB198"/>
      <c r="TLC198"/>
      <c r="TLD198"/>
      <c r="TLE198"/>
      <c r="TLF198"/>
      <c r="TLG198"/>
      <c r="TLH198"/>
      <c r="TLI198"/>
      <c r="TLJ198"/>
      <c r="TLK198"/>
      <c r="TLL198"/>
      <c r="TLM198"/>
      <c r="TLN198"/>
      <c r="TLO198"/>
      <c r="TLP198"/>
      <c r="TLQ198"/>
      <c r="TLR198"/>
      <c r="TLS198"/>
      <c r="TLT198"/>
      <c r="TLU198"/>
      <c r="TLV198"/>
      <c r="TLW198"/>
      <c r="TLX198"/>
      <c r="TLY198"/>
      <c r="TLZ198"/>
      <c r="TMA198"/>
      <c r="TMB198"/>
      <c r="TMC198"/>
      <c r="TMD198"/>
      <c r="TME198"/>
      <c r="TMF198"/>
      <c r="TMG198"/>
      <c r="TMH198"/>
      <c r="TMI198"/>
      <c r="TMJ198"/>
      <c r="TMK198"/>
      <c r="TML198"/>
      <c r="TMM198"/>
      <c r="TMN198"/>
      <c r="TMO198"/>
      <c r="TMP198"/>
      <c r="TMQ198"/>
      <c r="TMR198"/>
      <c r="TMS198"/>
      <c r="TMT198"/>
      <c r="TMU198"/>
      <c r="TMV198"/>
      <c r="TMW198"/>
      <c r="TMX198"/>
      <c r="TMY198"/>
      <c r="TMZ198"/>
      <c r="TNA198"/>
      <c r="TNB198"/>
      <c r="TNC198"/>
      <c r="TND198"/>
      <c r="TNE198"/>
      <c r="TNF198"/>
      <c r="TNG198"/>
      <c r="TNH198"/>
      <c r="TNI198"/>
      <c r="TNJ198"/>
      <c r="TNK198"/>
      <c r="TNL198"/>
      <c r="TNM198"/>
      <c r="TNN198"/>
      <c r="TNO198"/>
      <c r="TNP198"/>
      <c r="TNQ198"/>
      <c r="TNR198"/>
      <c r="TNS198"/>
      <c r="TNT198"/>
      <c r="TNU198"/>
      <c r="TNV198"/>
      <c r="TNW198"/>
      <c r="TNX198"/>
      <c r="TNY198"/>
      <c r="TNZ198"/>
      <c r="TOA198"/>
      <c r="TOB198"/>
      <c r="TOC198"/>
      <c r="TOD198"/>
      <c r="TOE198"/>
      <c r="TOF198"/>
      <c r="TOG198"/>
      <c r="TOH198"/>
      <c r="TOI198"/>
      <c r="TOJ198"/>
      <c r="TOK198"/>
      <c r="TOL198"/>
      <c r="TOM198"/>
      <c r="TON198"/>
      <c r="TOO198"/>
      <c r="TOP198"/>
      <c r="TOQ198"/>
      <c r="TOR198"/>
      <c r="TOS198"/>
      <c r="TOT198"/>
      <c r="TOU198"/>
      <c r="TOV198"/>
      <c r="TOW198"/>
      <c r="TOX198"/>
      <c r="TOY198"/>
      <c r="TOZ198"/>
      <c r="TPA198"/>
      <c r="TPB198"/>
      <c r="TPC198"/>
      <c r="TPD198"/>
      <c r="TPE198"/>
      <c r="TPF198"/>
      <c r="TPG198"/>
      <c r="TPH198"/>
      <c r="TPI198"/>
      <c r="TPJ198"/>
      <c r="TPK198"/>
      <c r="TPL198"/>
      <c r="TPM198"/>
      <c r="TPN198"/>
      <c r="TPO198"/>
      <c r="TPP198"/>
      <c r="TPQ198"/>
      <c r="TPR198"/>
      <c r="TPS198"/>
      <c r="TPT198"/>
      <c r="TPU198"/>
      <c r="TPV198"/>
      <c r="TPW198"/>
      <c r="TPX198"/>
      <c r="TPY198"/>
      <c r="TPZ198"/>
      <c r="TQA198"/>
      <c r="TQB198"/>
      <c r="TQC198"/>
      <c r="TQD198"/>
      <c r="TQE198"/>
      <c r="TQF198"/>
      <c r="TQG198"/>
      <c r="TQH198"/>
      <c r="TQI198"/>
      <c r="TQJ198"/>
      <c r="TQK198"/>
      <c r="TQL198"/>
      <c r="TQM198"/>
      <c r="TQN198"/>
      <c r="TQO198"/>
      <c r="TQP198"/>
      <c r="TQQ198"/>
      <c r="TQR198"/>
      <c r="TQS198"/>
      <c r="TQT198"/>
      <c r="TQU198"/>
      <c r="TQV198"/>
      <c r="TQW198"/>
      <c r="TQX198"/>
      <c r="TQY198"/>
      <c r="TQZ198"/>
      <c r="TRA198"/>
      <c r="TRB198"/>
      <c r="TRC198"/>
      <c r="TRD198"/>
      <c r="TRE198"/>
      <c r="TRF198"/>
      <c r="TRG198"/>
      <c r="TRH198"/>
      <c r="TRI198"/>
      <c r="TRJ198"/>
      <c r="TRK198"/>
      <c r="TRL198"/>
      <c r="TRM198"/>
      <c r="TRN198"/>
      <c r="TRO198"/>
      <c r="TRP198"/>
      <c r="TRQ198"/>
      <c r="TRR198"/>
      <c r="TRS198"/>
      <c r="TRT198"/>
      <c r="TRU198"/>
      <c r="TRV198"/>
      <c r="TRW198"/>
      <c r="TRX198"/>
      <c r="TRY198"/>
      <c r="TRZ198"/>
      <c r="TSA198"/>
      <c r="TSB198"/>
      <c r="TSC198"/>
      <c r="TSD198"/>
      <c r="TSE198"/>
      <c r="TSF198"/>
      <c r="TSG198"/>
      <c r="TSH198"/>
      <c r="TSI198"/>
      <c r="TSJ198"/>
      <c r="TSK198"/>
      <c r="TSL198"/>
      <c r="TSM198"/>
      <c r="TSN198"/>
      <c r="TSO198"/>
      <c r="TSP198"/>
      <c r="TSQ198"/>
      <c r="TSR198"/>
      <c r="TSS198"/>
      <c r="TST198"/>
      <c r="TSU198"/>
      <c r="TSV198"/>
      <c r="TSW198"/>
      <c r="TSX198"/>
      <c r="TSY198"/>
      <c r="TSZ198"/>
      <c r="TTA198"/>
      <c r="TTB198"/>
      <c r="TTC198"/>
      <c r="TTD198"/>
      <c r="TTE198"/>
      <c r="TTF198"/>
      <c r="TTG198"/>
      <c r="TTH198"/>
      <c r="TTI198"/>
      <c r="TTJ198"/>
      <c r="TTK198"/>
      <c r="TTL198"/>
      <c r="TTM198"/>
      <c r="TTN198"/>
      <c r="TTO198"/>
      <c r="TTP198"/>
      <c r="TTQ198"/>
      <c r="TTR198"/>
      <c r="TTS198"/>
      <c r="TTT198"/>
      <c r="TTU198"/>
      <c r="TTV198"/>
      <c r="TTW198"/>
      <c r="TTX198"/>
      <c r="TTY198"/>
      <c r="TTZ198"/>
      <c r="TUA198"/>
      <c r="TUB198"/>
      <c r="TUC198"/>
      <c r="TUD198"/>
      <c r="TUE198"/>
      <c r="TUF198"/>
      <c r="TUG198"/>
      <c r="TUH198"/>
      <c r="TUI198"/>
      <c r="TUJ198"/>
      <c r="TUK198"/>
      <c r="TUL198"/>
      <c r="TUM198"/>
      <c r="TUN198"/>
      <c r="TUO198"/>
      <c r="TUP198"/>
      <c r="TUQ198"/>
      <c r="TUR198"/>
      <c r="TUS198"/>
      <c r="TUT198"/>
      <c r="TUU198"/>
      <c r="TUV198"/>
      <c r="TUW198"/>
      <c r="TUX198"/>
      <c r="TUY198"/>
      <c r="TUZ198"/>
      <c r="TVA198"/>
      <c r="TVB198"/>
      <c r="TVC198"/>
      <c r="TVD198"/>
      <c r="TVE198"/>
      <c r="TVF198"/>
      <c r="TVG198"/>
      <c r="TVH198"/>
      <c r="TVI198"/>
      <c r="TVJ198"/>
      <c r="TVK198"/>
      <c r="TVL198"/>
      <c r="TVM198"/>
      <c r="TVN198"/>
      <c r="TVO198"/>
      <c r="TVP198"/>
      <c r="TVQ198"/>
      <c r="TVR198"/>
      <c r="TVS198"/>
      <c r="TVT198"/>
      <c r="TVU198"/>
      <c r="TVV198"/>
      <c r="TVW198"/>
      <c r="TVX198"/>
      <c r="TVY198"/>
      <c r="TVZ198"/>
      <c r="TWA198"/>
      <c r="TWB198"/>
      <c r="TWC198"/>
      <c r="TWD198"/>
      <c r="TWE198"/>
      <c r="TWF198"/>
      <c r="TWG198"/>
      <c r="TWH198"/>
      <c r="TWI198"/>
      <c r="TWJ198"/>
      <c r="TWK198"/>
      <c r="TWL198"/>
      <c r="TWM198"/>
      <c r="TWN198"/>
      <c r="TWO198"/>
      <c r="TWP198"/>
      <c r="TWQ198"/>
      <c r="TWR198"/>
      <c r="TWS198"/>
      <c r="TWT198"/>
      <c r="TWU198"/>
      <c r="TWV198"/>
      <c r="TWW198"/>
      <c r="TWX198"/>
      <c r="TWY198"/>
      <c r="TWZ198"/>
      <c r="TXA198"/>
      <c r="TXB198"/>
      <c r="TXC198"/>
      <c r="TXD198"/>
      <c r="TXE198"/>
      <c r="TXF198"/>
      <c r="TXG198"/>
      <c r="TXH198"/>
      <c r="TXI198"/>
      <c r="TXJ198"/>
      <c r="TXK198"/>
      <c r="TXL198"/>
      <c r="TXM198"/>
      <c r="TXN198"/>
      <c r="TXO198"/>
      <c r="TXP198"/>
      <c r="TXQ198"/>
      <c r="TXR198"/>
      <c r="TXS198"/>
      <c r="TXT198"/>
      <c r="TXU198"/>
      <c r="TXV198"/>
      <c r="TXW198"/>
      <c r="TXX198"/>
      <c r="TXY198"/>
      <c r="TXZ198"/>
      <c r="TYA198"/>
      <c r="TYB198"/>
      <c r="TYC198"/>
      <c r="TYD198"/>
      <c r="TYE198"/>
      <c r="TYF198"/>
      <c r="TYG198"/>
      <c r="TYH198"/>
      <c r="TYI198"/>
      <c r="TYJ198"/>
      <c r="TYK198"/>
      <c r="TYL198"/>
      <c r="TYM198"/>
      <c r="TYN198"/>
      <c r="TYO198"/>
      <c r="TYP198"/>
      <c r="TYQ198"/>
      <c r="TYR198"/>
      <c r="TYS198"/>
      <c r="TYT198"/>
      <c r="TYU198"/>
      <c r="TYV198"/>
      <c r="TYW198"/>
      <c r="TYX198"/>
      <c r="TYY198"/>
      <c r="TYZ198"/>
      <c r="TZA198"/>
      <c r="TZB198"/>
      <c r="TZC198"/>
      <c r="TZD198"/>
      <c r="TZE198"/>
      <c r="TZF198"/>
      <c r="TZG198"/>
      <c r="TZH198"/>
      <c r="TZI198"/>
      <c r="TZJ198"/>
      <c r="TZK198"/>
      <c r="TZL198"/>
      <c r="TZM198"/>
      <c r="TZN198"/>
      <c r="TZO198"/>
      <c r="TZP198"/>
      <c r="TZQ198"/>
      <c r="TZR198"/>
      <c r="TZS198"/>
      <c r="TZT198"/>
      <c r="TZU198"/>
      <c r="TZV198"/>
      <c r="TZW198"/>
      <c r="TZX198"/>
      <c r="TZY198"/>
      <c r="TZZ198"/>
      <c r="UAA198"/>
      <c r="UAB198"/>
      <c r="UAC198"/>
      <c r="UAD198"/>
      <c r="UAE198"/>
      <c r="UAF198"/>
      <c r="UAG198"/>
      <c r="UAH198"/>
      <c r="UAI198"/>
      <c r="UAJ198"/>
      <c r="UAK198"/>
      <c r="UAL198"/>
      <c r="UAM198"/>
      <c r="UAN198"/>
      <c r="UAO198"/>
      <c r="UAP198"/>
      <c r="UAQ198"/>
      <c r="UAR198"/>
      <c r="UAS198"/>
      <c r="UAT198"/>
      <c r="UAU198"/>
      <c r="UAV198"/>
      <c r="UAW198"/>
      <c r="UAX198"/>
      <c r="UAY198"/>
      <c r="UAZ198"/>
      <c r="UBA198"/>
      <c r="UBB198"/>
      <c r="UBC198"/>
      <c r="UBD198"/>
      <c r="UBE198"/>
      <c r="UBF198"/>
      <c r="UBG198"/>
      <c r="UBH198"/>
      <c r="UBI198"/>
      <c r="UBJ198"/>
      <c r="UBK198"/>
      <c r="UBL198"/>
      <c r="UBM198"/>
      <c r="UBN198"/>
      <c r="UBO198"/>
      <c r="UBP198"/>
      <c r="UBQ198"/>
      <c r="UBR198"/>
      <c r="UBS198"/>
      <c r="UBT198"/>
      <c r="UBU198"/>
      <c r="UBV198"/>
      <c r="UBW198"/>
      <c r="UBX198"/>
      <c r="UBY198"/>
      <c r="UBZ198"/>
      <c r="UCA198"/>
      <c r="UCB198"/>
      <c r="UCC198"/>
      <c r="UCD198"/>
      <c r="UCE198"/>
      <c r="UCF198"/>
      <c r="UCG198"/>
      <c r="UCH198"/>
      <c r="UCI198"/>
      <c r="UCJ198"/>
      <c r="UCK198"/>
      <c r="UCL198"/>
      <c r="UCM198"/>
      <c r="UCN198"/>
      <c r="UCO198"/>
      <c r="UCP198"/>
      <c r="UCQ198"/>
      <c r="UCR198"/>
      <c r="UCS198"/>
      <c r="UCT198"/>
      <c r="UCU198"/>
      <c r="UCV198"/>
      <c r="UCW198"/>
      <c r="UCX198"/>
      <c r="UCY198"/>
      <c r="UCZ198"/>
      <c r="UDA198"/>
      <c r="UDB198"/>
      <c r="UDC198"/>
      <c r="UDD198"/>
      <c r="UDE198"/>
      <c r="UDF198"/>
      <c r="UDG198"/>
      <c r="UDH198"/>
      <c r="UDI198"/>
      <c r="UDJ198"/>
      <c r="UDK198"/>
      <c r="UDL198"/>
      <c r="UDM198"/>
      <c r="UDN198"/>
      <c r="UDO198"/>
      <c r="UDP198"/>
      <c r="UDQ198"/>
      <c r="UDR198"/>
      <c r="UDS198"/>
      <c r="UDT198"/>
      <c r="UDU198"/>
      <c r="UDV198"/>
      <c r="UDW198"/>
      <c r="UDX198"/>
      <c r="UDY198"/>
      <c r="UDZ198"/>
      <c r="UEA198"/>
      <c r="UEB198"/>
      <c r="UEC198"/>
      <c r="UED198"/>
      <c r="UEE198"/>
      <c r="UEF198"/>
      <c r="UEG198"/>
      <c r="UEH198"/>
      <c r="UEI198"/>
      <c r="UEJ198"/>
      <c r="UEK198"/>
      <c r="UEL198"/>
      <c r="UEM198"/>
      <c r="UEN198"/>
      <c r="UEO198"/>
      <c r="UEP198"/>
      <c r="UEQ198"/>
      <c r="UER198"/>
      <c r="UES198"/>
      <c r="UET198"/>
      <c r="UEU198"/>
      <c r="UEV198"/>
      <c r="UEW198"/>
      <c r="UEX198"/>
      <c r="UEY198"/>
      <c r="UEZ198"/>
      <c r="UFA198"/>
      <c r="UFB198"/>
      <c r="UFC198"/>
      <c r="UFD198"/>
      <c r="UFE198"/>
      <c r="UFF198"/>
      <c r="UFG198"/>
      <c r="UFH198"/>
      <c r="UFI198"/>
      <c r="UFJ198"/>
      <c r="UFK198"/>
      <c r="UFL198"/>
      <c r="UFM198"/>
      <c r="UFN198"/>
      <c r="UFO198"/>
      <c r="UFP198"/>
      <c r="UFQ198"/>
      <c r="UFR198"/>
      <c r="UFS198"/>
      <c r="UFT198"/>
      <c r="UFU198"/>
      <c r="UFV198"/>
      <c r="UFW198"/>
      <c r="UFX198"/>
      <c r="UFY198"/>
      <c r="UFZ198"/>
      <c r="UGA198"/>
      <c r="UGB198"/>
      <c r="UGC198"/>
      <c r="UGD198"/>
      <c r="UGE198"/>
      <c r="UGF198"/>
      <c r="UGG198"/>
      <c r="UGH198"/>
      <c r="UGI198"/>
      <c r="UGJ198"/>
      <c r="UGK198"/>
      <c r="UGL198"/>
      <c r="UGM198"/>
      <c r="UGN198"/>
      <c r="UGO198"/>
      <c r="UGP198"/>
      <c r="UGQ198"/>
      <c r="UGR198"/>
      <c r="UGS198"/>
      <c r="UGT198"/>
      <c r="UGU198"/>
      <c r="UGV198"/>
      <c r="UGW198"/>
      <c r="UGX198"/>
      <c r="UGY198"/>
      <c r="UGZ198"/>
      <c r="UHA198"/>
      <c r="UHB198"/>
      <c r="UHC198"/>
      <c r="UHD198"/>
      <c r="UHE198"/>
      <c r="UHF198"/>
      <c r="UHG198"/>
      <c r="UHH198"/>
      <c r="UHI198"/>
      <c r="UHJ198"/>
      <c r="UHK198"/>
      <c r="UHL198"/>
      <c r="UHM198"/>
      <c r="UHN198"/>
      <c r="UHO198"/>
      <c r="UHP198"/>
      <c r="UHQ198"/>
      <c r="UHR198"/>
      <c r="UHS198"/>
      <c r="UHT198"/>
      <c r="UHU198"/>
      <c r="UHV198"/>
      <c r="UHW198"/>
      <c r="UHX198"/>
      <c r="UHY198"/>
      <c r="UHZ198"/>
      <c r="UIA198"/>
      <c r="UIB198"/>
      <c r="UIC198"/>
      <c r="UID198"/>
      <c r="UIE198"/>
      <c r="UIF198"/>
      <c r="UIG198"/>
      <c r="UIH198"/>
      <c r="UII198"/>
      <c r="UIJ198"/>
      <c r="UIK198"/>
      <c r="UIL198"/>
      <c r="UIM198"/>
      <c r="UIN198"/>
      <c r="UIO198"/>
      <c r="UIP198"/>
      <c r="UIQ198"/>
      <c r="UIR198"/>
      <c r="UIS198"/>
      <c r="UIT198"/>
      <c r="UIU198"/>
      <c r="UIV198"/>
      <c r="UIW198"/>
      <c r="UIX198"/>
      <c r="UIY198"/>
      <c r="UIZ198"/>
      <c r="UJA198"/>
      <c r="UJB198"/>
      <c r="UJC198"/>
      <c r="UJD198"/>
      <c r="UJE198"/>
      <c r="UJF198"/>
      <c r="UJG198"/>
      <c r="UJH198"/>
      <c r="UJI198"/>
      <c r="UJJ198"/>
      <c r="UJK198"/>
      <c r="UJL198"/>
      <c r="UJM198"/>
      <c r="UJN198"/>
      <c r="UJO198"/>
      <c r="UJP198"/>
      <c r="UJQ198"/>
      <c r="UJR198"/>
      <c r="UJS198"/>
      <c r="UJT198"/>
      <c r="UJU198"/>
      <c r="UJV198"/>
      <c r="UJW198"/>
      <c r="UJX198"/>
      <c r="UJY198"/>
      <c r="UJZ198"/>
      <c r="UKA198"/>
      <c r="UKB198"/>
      <c r="UKC198"/>
      <c r="UKD198"/>
      <c r="UKE198"/>
      <c r="UKF198"/>
      <c r="UKG198"/>
      <c r="UKH198"/>
      <c r="UKI198"/>
      <c r="UKJ198"/>
      <c r="UKK198"/>
      <c r="UKL198"/>
      <c r="UKM198"/>
      <c r="UKN198"/>
      <c r="UKO198"/>
      <c r="UKP198"/>
      <c r="UKQ198"/>
      <c r="UKR198"/>
      <c r="UKS198"/>
      <c r="UKT198"/>
      <c r="UKU198"/>
      <c r="UKV198"/>
      <c r="UKW198"/>
      <c r="UKX198"/>
      <c r="UKY198"/>
      <c r="UKZ198"/>
      <c r="ULA198"/>
      <c r="ULB198"/>
      <c r="ULC198"/>
      <c r="ULD198"/>
      <c r="ULE198"/>
      <c r="ULF198"/>
      <c r="ULG198"/>
      <c r="ULH198"/>
      <c r="ULI198"/>
      <c r="ULJ198"/>
      <c r="ULK198"/>
      <c r="ULL198"/>
      <c r="ULM198"/>
      <c r="ULN198"/>
      <c r="ULO198"/>
      <c r="ULP198"/>
      <c r="ULQ198"/>
      <c r="ULR198"/>
      <c r="ULS198"/>
      <c r="ULT198"/>
      <c r="ULU198"/>
      <c r="ULV198"/>
      <c r="ULW198"/>
      <c r="ULX198"/>
      <c r="ULY198"/>
      <c r="ULZ198"/>
      <c r="UMA198"/>
      <c r="UMB198"/>
      <c r="UMC198"/>
      <c r="UMD198"/>
      <c r="UME198"/>
      <c r="UMF198"/>
      <c r="UMG198"/>
      <c r="UMH198"/>
      <c r="UMI198"/>
      <c r="UMJ198"/>
      <c r="UMK198"/>
      <c r="UML198"/>
      <c r="UMM198"/>
      <c r="UMN198"/>
      <c r="UMO198"/>
      <c r="UMP198"/>
      <c r="UMQ198"/>
      <c r="UMR198"/>
      <c r="UMS198"/>
      <c r="UMT198"/>
      <c r="UMU198"/>
      <c r="UMV198"/>
      <c r="UMW198"/>
      <c r="UMX198"/>
      <c r="UMY198"/>
      <c r="UMZ198"/>
      <c r="UNA198"/>
      <c r="UNB198"/>
      <c r="UNC198"/>
      <c r="UND198"/>
      <c r="UNE198"/>
      <c r="UNF198"/>
      <c r="UNG198"/>
      <c r="UNH198"/>
      <c r="UNI198"/>
      <c r="UNJ198"/>
      <c r="UNK198"/>
      <c r="UNL198"/>
      <c r="UNM198"/>
      <c r="UNN198"/>
      <c r="UNO198"/>
      <c r="UNP198"/>
      <c r="UNQ198"/>
      <c r="UNR198"/>
      <c r="UNS198"/>
      <c r="UNT198"/>
      <c r="UNU198"/>
      <c r="UNV198"/>
      <c r="UNW198"/>
      <c r="UNX198"/>
      <c r="UNY198"/>
      <c r="UNZ198"/>
      <c r="UOA198"/>
      <c r="UOB198"/>
      <c r="UOC198"/>
      <c r="UOD198"/>
      <c r="UOE198"/>
      <c r="UOF198"/>
      <c r="UOG198"/>
      <c r="UOH198"/>
      <c r="UOI198"/>
      <c r="UOJ198"/>
      <c r="UOK198"/>
      <c r="UOL198"/>
      <c r="UOM198"/>
      <c r="UON198"/>
      <c r="UOO198"/>
      <c r="UOP198"/>
      <c r="UOQ198"/>
      <c r="UOR198"/>
      <c r="UOS198"/>
      <c r="UOT198"/>
      <c r="UOU198"/>
      <c r="UOV198"/>
      <c r="UOW198"/>
      <c r="UOX198"/>
      <c r="UOY198"/>
      <c r="UOZ198"/>
      <c r="UPA198"/>
      <c r="UPB198"/>
      <c r="UPC198"/>
      <c r="UPD198"/>
      <c r="UPE198"/>
      <c r="UPF198"/>
      <c r="UPG198"/>
      <c r="UPH198"/>
      <c r="UPI198"/>
      <c r="UPJ198"/>
      <c r="UPK198"/>
      <c r="UPL198"/>
      <c r="UPM198"/>
      <c r="UPN198"/>
      <c r="UPO198"/>
      <c r="UPP198"/>
      <c r="UPQ198"/>
      <c r="UPR198"/>
      <c r="UPS198"/>
      <c r="UPT198"/>
      <c r="UPU198"/>
      <c r="UPV198"/>
      <c r="UPW198"/>
      <c r="UPX198"/>
      <c r="UPY198"/>
      <c r="UPZ198"/>
      <c r="UQA198"/>
      <c r="UQB198"/>
      <c r="UQC198"/>
      <c r="UQD198"/>
      <c r="UQE198"/>
      <c r="UQF198"/>
      <c r="UQG198"/>
      <c r="UQH198"/>
      <c r="UQI198"/>
      <c r="UQJ198"/>
      <c r="UQK198"/>
      <c r="UQL198"/>
      <c r="UQM198"/>
      <c r="UQN198"/>
      <c r="UQO198"/>
      <c r="UQP198"/>
      <c r="UQQ198"/>
      <c r="UQR198"/>
      <c r="UQS198"/>
      <c r="UQT198"/>
      <c r="UQU198"/>
      <c r="UQV198"/>
      <c r="UQW198"/>
      <c r="UQX198"/>
      <c r="UQY198"/>
      <c r="UQZ198"/>
      <c r="URA198"/>
      <c r="URB198"/>
      <c r="URC198"/>
      <c r="URD198"/>
      <c r="URE198"/>
      <c r="URF198"/>
      <c r="URG198"/>
      <c r="URH198"/>
      <c r="URI198"/>
      <c r="URJ198"/>
      <c r="URK198"/>
      <c r="URL198"/>
      <c r="URM198"/>
      <c r="URN198"/>
      <c r="URO198"/>
      <c r="URP198"/>
      <c r="URQ198"/>
      <c r="URR198"/>
      <c r="URS198"/>
      <c r="URT198"/>
      <c r="URU198"/>
      <c r="URV198"/>
      <c r="URW198"/>
      <c r="URX198"/>
      <c r="URY198"/>
      <c r="URZ198"/>
      <c r="USA198"/>
      <c r="USB198"/>
      <c r="USC198"/>
      <c r="USD198"/>
      <c r="USE198"/>
      <c r="USF198"/>
      <c r="USG198"/>
      <c r="USH198"/>
      <c r="USI198"/>
      <c r="USJ198"/>
      <c r="USK198"/>
      <c r="USL198"/>
      <c r="USM198"/>
      <c r="USN198"/>
      <c r="USO198"/>
      <c r="USP198"/>
      <c r="USQ198"/>
      <c r="USR198"/>
      <c r="USS198"/>
      <c r="UST198"/>
      <c r="USU198"/>
      <c r="USV198"/>
      <c r="USW198"/>
      <c r="USX198"/>
      <c r="USY198"/>
      <c r="USZ198"/>
      <c r="UTA198"/>
      <c r="UTB198"/>
      <c r="UTC198"/>
      <c r="UTD198"/>
      <c r="UTE198"/>
      <c r="UTF198"/>
      <c r="UTG198"/>
      <c r="UTH198"/>
      <c r="UTI198"/>
      <c r="UTJ198"/>
      <c r="UTK198"/>
      <c r="UTL198"/>
      <c r="UTM198"/>
      <c r="UTN198"/>
      <c r="UTO198"/>
      <c r="UTP198"/>
      <c r="UTQ198"/>
      <c r="UTR198"/>
      <c r="UTS198"/>
      <c r="UTT198"/>
      <c r="UTU198"/>
      <c r="UTV198"/>
      <c r="UTW198"/>
      <c r="UTX198"/>
      <c r="UTY198"/>
      <c r="UTZ198"/>
      <c r="UUA198"/>
      <c r="UUB198"/>
      <c r="UUC198"/>
      <c r="UUD198"/>
      <c r="UUE198"/>
      <c r="UUF198"/>
      <c r="UUG198"/>
      <c r="UUH198"/>
      <c r="UUI198"/>
      <c r="UUJ198"/>
      <c r="UUK198"/>
      <c r="UUL198"/>
      <c r="UUM198"/>
      <c r="UUN198"/>
      <c r="UUO198"/>
      <c r="UUP198"/>
      <c r="UUQ198"/>
      <c r="UUR198"/>
      <c r="UUS198"/>
      <c r="UUT198"/>
      <c r="UUU198"/>
      <c r="UUV198"/>
      <c r="UUW198"/>
      <c r="UUX198"/>
      <c r="UUY198"/>
      <c r="UUZ198"/>
      <c r="UVA198"/>
      <c r="UVB198"/>
      <c r="UVC198"/>
      <c r="UVD198"/>
      <c r="UVE198"/>
      <c r="UVF198"/>
      <c r="UVG198"/>
      <c r="UVH198"/>
      <c r="UVI198"/>
      <c r="UVJ198"/>
      <c r="UVK198"/>
      <c r="UVL198"/>
      <c r="UVM198"/>
      <c r="UVN198"/>
      <c r="UVO198"/>
      <c r="UVP198"/>
      <c r="UVQ198"/>
      <c r="UVR198"/>
      <c r="UVS198"/>
      <c r="UVT198"/>
      <c r="UVU198"/>
      <c r="UVV198"/>
      <c r="UVW198"/>
      <c r="UVX198"/>
      <c r="UVY198"/>
      <c r="UVZ198"/>
      <c r="UWA198"/>
      <c r="UWB198"/>
      <c r="UWC198"/>
      <c r="UWD198"/>
      <c r="UWE198"/>
      <c r="UWF198"/>
      <c r="UWG198"/>
      <c r="UWH198"/>
      <c r="UWI198"/>
      <c r="UWJ198"/>
      <c r="UWK198"/>
      <c r="UWL198"/>
      <c r="UWM198"/>
      <c r="UWN198"/>
      <c r="UWO198"/>
      <c r="UWP198"/>
      <c r="UWQ198"/>
      <c r="UWR198"/>
      <c r="UWS198"/>
      <c r="UWT198"/>
      <c r="UWU198"/>
      <c r="UWV198"/>
      <c r="UWW198"/>
      <c r="UWX198"/>
      <c r="UWY198"/>
      <c r="UWZ198"/>
      <c r="UXA198"/>
      <c r="UXB198"/>
      <c r="UXC198"/>
      <c r="UXD198"/>
      <c r="UXE198"/>
      <c r="UXF198"/>
      <c r="UXG198"/>
      <c r="UXH198"/>
      <c r="UXI198"/>
      <c r="UXJ198"/>
      <c r="UXK198"/>
      <c r="UXL198"/>
      <c r="UXM198"/>
      <c r="UXN198"/>
      <c r="UXO198"/>
      <c r="UXP198"/>
      <c r="UXQ198"/>
      <c r="UXR198"/>
      <c r="UXS198"/>
      <c r="UXT198"/>
      <c r="UXU198"/>
      <c r="UXV198"/>
      <c r="UXW198"/>
      <c r="UXX198"/>
      <c r="UXY198"/>
      <c r="UXZ198"/>
      <c r="UYA198"/>
      <c r="UYB198"/>
      <c r="UYC198"/>
      <c r="UYD198"/>
      <c r="UYE198"/>
      <c r="UYF198"/>
      <c r="UYG198"/>
      <c r="UYH198"/>
      <c r="UYI198"/>
      <c r="UYJ198"/>
      <c r="UYK198"/>
      <c r="UYL198"/>
      <c r="UYM198"/>
      <c r="UYN198"/>
      <c r="UYO198"/>
      <c r="UYP198"/>
      <c r="UYQ198"/>
      <c r="UYR198"/>
      <c r="UYS198"/>
      <c r="UYT198"/>
      <c r="UYU198"/>
      <c r="UYV198"/>
      <c r="UYW198"/>
      <c r="UYX198"/>
      <c r="UYY198"/>
      <c r="UYZ198"/>
      <c r="UZA198"/>
      <c r="UZB198"/>
      <c r="UZC198"/>
      <c r="UZD198"/>
      <c r="UZE198"/>
      <c r="UZF198"/>
      <c r="UZG198"/>
      <c r="UZH198"/>
      <c r="UZI198"/>
      <c r="UZJ198"/>
      <c r="UZK198"/>
      <c r="UZL198"/>
      <c r="UZM198"/>
      <c r="UZN198"/>
      <c r="UZO198"/>
      <c r="UZP198"/>
      <c r="UZQ198"/>
      <c r="UZR198"/>
      <c r="UZS198"/>
      <c r="UZT198"/>
      <c r="UZU198"/>
      <c r="UZV198"/>
      <c r="UZW198"/>
      <c r="UZX198"/>
      <c r="UZY198"/>
      <c r="UZZ198"/>
      <c r="VAA198"/>
      <c r="VAB198"/>
      <c r="VAC198"/>
      <c r="VAD198"/>
      <c r="VAE198"/>
      <c r="VAF198"/>
      <c r="VAG198"/>
      <c r="VAH198"/>
      <c r="VAI198"/>
      <c r="VAJ198"/>
      <c r="VAK198"/>
      <c r="VAL198"/>
      <c r="VAM198"/>
      <c r="VAN198"/>
      <c r="VAO198"/>
      <c r="VAP198"/>
      <c r="VAQ198"/>
      <c r="VAR198"/>
      <c r="VAS198"/>
      <c r="VAT198"/>
      <c r="VAU198"/>
      <c r="VAV198"/>
      <c r="VAW198"/>
      <c r="VAX198"/>
      <c r="VAY198"/>
      <c r="VAZ198"/>
      <c r="VBA198"/>
      <c r="VBB198"/>
      <c r="VBC198"/>
      <c r="VBD198"/>
      <c r="VBE198"/>
      <c r="VBF198"/>
      <c r="VBG198"/>
      <c r="VBH198"/>
      <c r="VBI198"/>
      <c r="VBJ198"/>
      <c r="VBK198"/>
      <c r="VBL198"/>
      <c r="VBM198"/>
      <c r="VBN198"/>
      <c r="VBO198"/>
      <c r="VBP198"/>
      <c r="VBQ198"/>
      <c r="VBR198"/>
      <c r="VBS198"/>
      <c r="VBT198"/>
      <c r="VBU198"/>
      <c r="VBV198"/>
      <c r="VBW198"/>
      <c r="VBX198"/>
      <c r="VBY198"/>
      <c r="VBZ198"/>
      <c r="VCA198"/>
      <c r="VCB198"/>
      <c r="VCC198"/>
      <c r="VCD198"/>
      <c r="VCE198"/>
      <c r="VCF198"/>
      <c r="VCG198"/>
      <c r="VCH198"/>
      <c r="VCI198"/>
      <c r="VCJ198"/>
      <c r="VCK198"/>
      <c r="VCL198"/>
      <c r="VCM198"/>
      <c r="VCN198"/>
      <c r="VCO198"/>
      <c r="VCP198"/>
      <c r="VCQ198"/>
      <c r="VCR198"/>
      <c r="VCS198"/>
      <c r="VCT198"/>
      <c r="VCU198"/>
      <c r="VCV198"/>
      <c r="VCW198"/>
      <c r="VCX198"/>
      <c r="VCY198"/>
      <c r="VCZ198"/>
      <c r="VDA198"/>
      <c r="VDB198"/>
      <c r="VDC198"/>
      <c r="VDD198"/>
      <c r="VDE198"/>
      <c r="VDF198"/>
      <c r="VDG198"/>
      <c r="VDH198"/>
      <c r="VDI198"/>
      <c r="VDJ198"/>
      <c r="VDK198"/>
      <c r="VDL198"/>
      <c r="VDM198"/>
      <c r="VDN198"/>
      <c r="VDO198"/>
      <c r="VDP198"/>
      <c r="VDQ198"/>
      <c r="VDR198"/>
      <c r="VDS198"/>
      <c r="VDT198"/>
      <c r="VDU198"/>
      <c r="VDV198"/>
      <c r="VDW198"/>
      <c r="VDX198"/>
      <c r="VDY198"/>
      <c r="VDZ198"/>
      <c r="VEA198"/>
      <c r="VEB198"/>
      <c r="VEC198"/>
      <c r="VED198"/>
      <c r="VEE198"/>
      <c r="VEF198"/>
      <c r="VEG198"/>
      <c r="VEH198"/>
      <c r="VEI198"/>
      <c r="VEJ198"/>
      <c r="VEK198"/>
      <c r="VEL198"/>
      <c r="VEM198"/>
      <c r="VEN198"/>
      <c r="VEO198"/>
      <c r="VEP198"/>
      <c r="VEQ198"/>
      <c r="VER198"/>
      <c r="VES198"/>
      <c r="VET198"/>
      <c r="VEU198"/>
      <c r="VEV198"/>
      <c r="VEW198"/>
      <c r="VEX198"/>
      <c r="VEY198"/>
      <c r="VEZ198"/>
      <c r="VFA198"/>
      <c r="VFB198"/>
      <c r="VFC198"/>
      <c r="VFD198"/>
      <c r="VFE198"/>
      <c r="VFF198"/>
      <c r="VFG198"/>
      <c r="VFH198"/>
      <c r="VFI198"/>
      <c r="VFJ198"/>
      <c r="VFK198"/>
      <c r="VFL198"/>
      <c r="VFM198"/>
      <c r="VFN198"/>
      <c r="VFO198"/>
      <c r="VFP198"/>
      <c r="VFQ198"/>
      <c r="VFR198"/>
      <c r="VFS198"/>
      <c r="VFT198"/>
      <c r="VFU198"/>
      <c r="VFV198"/>
      <c r="VFW198"/>
      <c r="VFX198"/>
      <c r="VFY198"/>
      <c r="VFZ198"/>
      <c r="VGA198"/>
      <c r="VGB198"/>
      <c r="VGC198"/>
      <c r="VGD198"/>
      <c r="VGE198"/>
      <c r="VGF198"/>
      <c r="VGG198"/>
      <c r="VGH198"/>
      <c r="VGI198"/>
      <c r="VGJ198"/>
      <c r="VGK198"/>
      <c r="VGL198"/>
      <c r="VGM198"/>
      <c r="VGN198"/>
      <c r="VGO198"/>
      <c r="VGP198"/>
      <c r="VGQ198"/>
      <c r="VGR198"/>
      <c r="VGS198"/>
      <c r="VGT198"/>
      <c r="VGU198"/>
      <c r="VGV198"/>
      <c r="VGW198"/>
      <c r="VGX198"/>
      <c r="VGY198"/>
      <c r="VGZ198"/>
      <c r="VHA198"/>
      <c r="VHB198"/>
      <c r="VHC198"/>
      <c r="VHD198"/>
      <c r="VHE198"/>
      <c r="VHF198"/>
      <c r="VHG198"/>
      <c r="VHH198"/>
      <c r="VHI198"/>
      <c r="VHJ198"/>
      <c r="VHK198"/>
      <c r="VHL198"/>
      <c r="VHM198"/>
      <c r="VHN198"/>
      <c r="VHO198"/>
      <c r="VHP198"/>
      <c r="VHQ198"/>
      <c r="VHR198"/>
      <c r="VHS198"/>
      <c r="VHT198"/>
      <c r="VHU198"/>
      <c r="VHV198"/>
      <c r="VHW198"/>
      <c r="VHX198"/>
      <c r="VHY198"/>
      <c r="VHZ198"/>
      <c r="VIA198"/>
      <c r="VIB198"/>
      <c r="VIC198"/>
      <c r="VID198"/>
      <c r="VIE198"/>
      <c r="VIF198"/>
      <c r="VIG198"/>
      <c r="VIH198"/>
      <c r="VII198"/>
      <c r="VIJ198"/>
      <c r="VIK198"/>
      <c r="VIL198"/>
      <c r="VIM198"/>
      <c r="VIN198"/>
      <c r="VIO198"/>
      <c r="VIP198"/>
      <c r="VIQ198"/>
      <c r="VIR198"/>
      <c r="VIS198"/>
      <c r="VIT198"/>
      <c r="VIU198"/>
      <c r="VIV198"/>
      <c r="VIW198"/>
      <c r="VIX198"/>
      <c r="VIY198"/>
      <c r="VIZ198"/>
      <c r="VJA198"/>
      <c r="VJB198"/>
      <c r="VJC198"/>
      <c r="VJD198"/>
      <c r="VJE198"/>
      <c r="VJF198"/>
      <c r="VJG198"/>
      <c r="VJH198"/>
      <c r="VJI198"/>
      <c r="VJJ198"/>
      <c r="VJK198"/>
      <c r="VJL198"/>
      <c r="VJM198"/>
      <c r="VJN198"/>
      <c r="VJO198"/>
      <c r="VJP198"/>
      <c r="VJQ198"/>
      <c r="VJR198"/>
      <c r="VJS198"/>
      <c r="VJT198"/>
      <c r="VJU198"/>
      <c r="VJV198"/>
      <c r="VJW198"/>
      <c r="VJX198"/>
      <c r="VJY198"/>
      <c r="VJZ198"/>
      <c r="VKA198"/>
      <c r="VKB198"/>
      <c r="VKC198"/>
      <c r="VKD198"/>
      <c r="VKE198"/>
      <c r="VKF198"/>
      <c r="VKG198"/>
      <c r="VKH198"/>
      <c r="VKI198"/>
      <c r="VKJ198"/>
      <c r="VKK198"/>
      <c r="VKL198"/>
      <c r="VKM198"/>
      <c r="VKN198"/>
      <c r="VKO198"/>
      <c r="VKP198"/>
      <c r="VKQ198"/>
      <c r="VKR198"/>
      <c r="VKS198"/>
      <c r="VKT198"/>
      <c r="VKU198"/>
      <c r="VKV198"/>
      <c r="VKW198"/>
      <c r="VKX198"/>
      <c r="VKY198"/>
      <c r="VKZ198"/>
      <c r="VLA198"/>
      <c r="VLB198"/>
      <c r="VLC198"/>
      <c r="VLD198"/>
      <c r="VLE198"/>
      <c r="VLF198"/>
      <c r="VLG198"/>
      <c r="VLH198"/>
      <c r="VLI198"/>
      <c r="VLJ198"/>
      <c r="VLK198"/>
      <c r="VLL198"/>
      <c r="VLM198"/>
      <c r="VLN198"/>
      <c r="VLO198"/>
      <c r="VLP198"/>
      <c r="VLQ198"/>
      <c r="VLR198"/>
      <c r="VLS198"/>
      <c r="VLT198"/>
      <c r="VLU198"/>
      <c r="VLV198"/>
      <c r="VLW198"/>
      <c r="VLX198"/>
      <c r="VLY198"/>
      <c r="VLZ198"/>
      <c r="VMA198"/>
      <c r="VMB198"/>
      <c r="VMC198"/>
      <c r="VMD198"/>
      <c r="VME198"/>
      <c r="VMF198"/>
      <c r="VMG198"/>
      <c r="VMH198"/>
      <c r="VMI198"/>
      <c r="VMJ198"/>
      <c r="VMK198"/>
      <c r="VML198"/>
      <c r="VMM198"/>
      <c r="VMN198"/>
      <c r="VMO198"/>
      <c r="VMP198"/>
      <c r="VMQ198"/>
      <c r="VMR198"/>
      <c r="VMS198"/>
      <c r="VMT198"/>
      <c r="VMU198"/>
      <c r="VMV198"/>
      <c r="VMW198"/>
      <c r="VMX198"/>
      <c r="VMY198"/>
      <c r="VMZ198"/>
      <c r="VNA198"/>
      <c r="VNB198"/>
      <c r="VNC198"/>
      <c r="VND198"/>
      <c r="VNE198"/>
      <c r="VNF198"/>
      <c r="VNG198"/>
      <c r="VNH198"/>
      <c r="VNI198"/>
      <c r="VNJ198"/>
      <c r="VNK198"/>
      <c r="VNL198"/>
      <c r="VNM198"/>
      <c r="VNN198"/>
      <c r="VNO198"/>
      <c r="VNP198"/>
      <c r="VNQ198"/>
      <c r="VNR198"/>
      <c r="VNS198"/>
      <c r="VNT198"/>
      <c r="VNU198"/>
      <c r="VNV198"/>
      <c r="VNW198"/>
      <c r="VNX198"/>
      <c r="VNY198"/>
      <c r="VNZ198"/>
      <c r="VOA198"/>
      <c r="VOB198"/>
      <c r="VOC198"/>
      <c r="VOD198"/>
      <c r="VOE198"/>
      <c r="VOF198"/>
      <c r="VOG198"/>
      <c r="VOH198"/>
      <c r="VOI198"/>
      <c r="VOJ198"/>
      <c r="VOK198"/>
      <c r="VOL198"/>
      <c r="VOM198"/>
      <c r="VON198"/>
      <c r="VOO198"/>
      <c r="VOP198"/>
      <c r="VOQ198"/>
      <c r="VOR198"/>
      <c r="VOS198"/>
      <c r="VOT198"/>
      <c r="VOU198"/>
      <c r="VOV198"/>
      <c r="VOW198"/>
      <c r="VOX198"/>
      <c r="VOY198"/>
      <c r="VOZ198"/>
      <c r="VPA198"/>
      <c r="VPB198"/>
      <c r="VPC198"/>
      <c r="VPD198"/>
      <c r="VPE198"/>
      <c r="VPF198"/>
      <c r="VPG198"/>
      <c r="VPH198"/>
      <c r="VPI198"/>
      <c r="VPJ198"/>
      <c r="VPK198"/>
      <c r="VPL198"/>
      <c r="VPM198"/>
      <c r="VPN198"/>
      <c r="VPO198"/>
      <c r="VPP198"/>
      <c r="VPQ198"/>
      <c r="VPR198"/>
      <c r="VPS198"/>
      <c r="VPT198"/>
      <c r="VPU198"/>
      <c r="VPV198"/>
      <c r="VPW198"/>
      <c r="VPX198"/>
      <c r="VPY198"/>
      <c r="VPZ198"/>
      <c r="VQA198"/>
      <c r="VQB198"/>
      <c r="VQC198"/>
      <c r="VQD198"/>
      <c r="VQE198"/>
      <c r="VQF198"/>
      <c r="VQG198"/>
      <c r="VQH198"/>
      <c r="VQI198"/>
      <c r="VQJ198"/>
      <c r="VQK198"/>
      <c r="VQL198"/>
      <c r="VQM198"/>
      <c r="VQN198"/>
      <c r="VQO198"/>
      <c r="VQP198"/>
      <c r="VQQ198"/>
      <c r="VQR198"/>
      <c r="VQS198"/>
      <c r="VQT198"/>
      <c r="VQU198"/>
      <c r="VQV198"/>
      <c r="VQW198"/>
      <c r="VQX198"/>
      <c r="VQY198"/>
      <c r="VQZ198"/>
      <c r="VRA198"/>
      <c r="VRB198"/>
      <c r="VRC198"/>
      <c r="VRD198"/>
      <c r="VRE198"/>
      <c r="VRF198"/>
      <c r="VRG198"/>
      <c r="VRH198"/>
      <c r="VRI198"/>
      <c r="VRJ198"/>
      <c r="VRK198"/>
      <c r="VRL198"/>
      <c r="VRM198"/>
      <c r="VRN198"/>
      <c r="VRO198"/>
      <c r="VRP198"/>
      <c r="VRQ198"/>
      <c r="VRR198"/>
      <c r="VRS198"/>
      <c r="VRT198"/>
      <c r="VRU198"/>
      <c r="VRV198"/>
      <c r="VRW198"/>
      <c r="VRX198"/>
      <c r="VRY198"/>
      <c r="VRZ198"/>
      <c r="VSA198"/>
      <c r="VSB198"/>
      <c r="VSC198"/>
      <c r="VSD198"/>
      <c r="VSE198"/>
      <c r="VSF198"/>
      <c r="VSG198"/>
      <c r="VSH198"/>
      <c r="VSI198"/>
      <c r="VSJ198"/>
      <c r="VSK198"/>
      <c r="VSL198"/>
      <c r="VSM198"/>
      <c r="VSN198"/>
      <c r="VSO198"/>
      <c r="VSP198"/>
      <c r="VSQ198"/>
      <c r="VSR198"/>
      <c r="VSS198"/>
      <c r="VST198"/>
      <c r="VSU198"/>
      <c r="VSV198"/>
      <c r="VSW198"/>
      <c r="VSX198"/>
      <c r="VSY198"/>
      <c r="VSZ198"/>
      <c r="VTA198"/>
      <c r="VTB198"/>
      <c r="VTC198"/>
      <c r="VTD198"/>
      <c r="VTE198"/>
      <c r="VTF198"/>
      <c r="VTG198"/>
      <c r="VTH198"/>
      <c r="VTI198"/>
      <c r="VTJ198"/>
      <c r="VTK198"/>
      <c r="VTL198"/>
      <c r="VTM198"/>
      <c r="VTN198"/>
      <c r="VTO198"/>
      <c r="VTP198"/>
      <c r="VTQ198"/>
      <c r="VTR198"/>
      <c r="VTS198"/>
      <c r="VTT198"/>
      <c r="VTU198"/>
      <c r="VTV198"/>
      <c r="VTW198"/>
      <c r="VTX198"/>
      <c r="VTY198"/>
      <c r="VTZ198"/>
      <c r="VUA198"/>
      <c r="VUB198"/>
      <c r="VUC198"/>
      <c r="VUD198"/>
      <c r="VUE198"/>
      <c r="VUF198"/>
      <c r="VUG198"/>
      <c r="VUH198"/>
      <c r="VUI198"/>
      <c r="VUJ198"/>
      <c r="VUK198"/>
      <c r="VUL198"/>
      <c r="VUM198"/>
      <c r="VUN198"/>
      <c r="VUO198"/>
      <c r="VUP198"/>
      <c r="VUQ198"/>
      <c r="VUR198"/>
      <c r="VUS198"/>
      <c r="VUT198"/>
      <c r="VUU198"/>
      <c r="VUV198"/>
      <c r="VUW198"/>
      <c r="VUX198"/>
      <c r="VUY198"/>
      <c r="VUZ198"/>
      <c r="VVA198"/>
      <c r="VVB198"/>
      <c r="VVC198"/>
      <c r="VVD198"/>
      <c r="VVE198"/>
      <c r="VVF198"/>
      <c r="VVG198"/>
      <c r="VVH198"/>
      <c r="VVI198"/>
      <c r="VVJ198"/>
      <c r="VVK198"/>
      <c r="VVL198"/>
      <c r="VVM198"/>
      <c r="VVN198"/>
      <c r="VVO198"/>
      <c r="VVP198"/>
      <c r="VVQ198"/>
      <c r="VVR198"/>
      <c r="VVS198"/>
      <c r="VVT198"/>
      <c r="VVU198"/>
      <c r="VVV198"/>
      <c r="VVW198"/>
      <c r="VVX198"/>
      <c r="VVY198"/>
      <c r="VVZ198"/>
      <c r="VWA198"/>
      <c r="VWB198"/>
      <c r="VWC198"/>
      <c r="VWD198"/>
      <c r="VWE198"/>
      <c r="VWF198"/>
      <c r="VWG198"/>
      <c r="VWH198"/>
      <c r="VWI198"/>
      <c r="VWJ198"/>
      <c r="VWK198"/>
      <c r="VWL198"/>
      <c r="VWM198"/>
      <c r="VWN198"/>
      <c r="VWO198"/>
      <c r="VWP198"/>
      <c r="VWQ198"/>
      <c r="VWR198"/>
      <c r="VWS198"/>
      <c r="VWT198"/>
      <c r="VWU198"/>
      <c r="VWV198"/>
      <c r="VWW198"/>
      <c r="VWX198"/>
      <c r="VWY198"/>
      <c r="VWZ198"/>
      <c r="VXA198"/>
      <c r="VXB198"/>
      <c r="VXC198"/>
      <c r="VXD198"/>
      <c r="VXE198"/>
      <c r="VXF198"/>
      <c r="VXG198"/>
      <c r="VXH198"/>
      <c r="VXI198"/>
      <c r="VXJ198"/>
      <c r="VXK198"/>
      <c r="VXL198"/>
      <c r="VXM198"/>
      <c r="VXN198"/>
      <c r="VXO198"/>
      <c r="VXP198"/>
      <c r="VXQ198"/>
      <c r="VXR198"/>
      <c r="VXS198"/>
      <c r="VXT198"/>
      <c r="VXU198"/>
      <c r="VXV198"/>
      <c r="VXW198"/>
      <c r="VXX198"/>
      <c r="VXY198"/>
      <c r="VXZ198"/>
      <c r="VYA198"/>
      <c r="VYB198"/>
      <c r="VYC198"/>
      <c r="VYD198"/>
      <c r="VYE198"/>
      <c r="VYF198"/>
      <c r="VYG198"/>
      <c r="VYH198"/>
      <c r="VYI198"/>
      <c r="VYJ198"/>
      <c r="VYK198"/>
      <c r="VYL198"/>
      <c r="VYM198"/>
      <c r="VYN198"/>
      <c r="VYO198"/>
      <c r="VYP198"/>
      <c r="VYQ198"/>
      <c r="VYR198"/>
      <c r="VYS198"/>
      <c r="VYT198"/>
      <c r="VYU198"/>
      <c r="VYV198"/>
      <c r="VYW198"/>
      <c r="VYX198"/>
      <c r="VYY198"/>
      <c r="VYZ198"/>
      <c r="VZA198"/>
      <c r="VZB198"/>
      <c r="VZC198"/>
      <c r="VZD198"/>
      <c r="VZE198"/>
      <c r="VZF198"/>
      <c r="VZG198"/>
      <c r="VZH198"/>
      <c r="VZI198"/>
      <c r="VZJ198"/>
      <c r="VZK198"/>
      <c r="VZL198"/>
      <c r="VZM198"/>
      <c r="VZN198"/>
      <c r="VZO198"/>
      <c r="VZP198"/>
      <c r="VZQ198"/>
      <c r="VZR198"/>
      <c r="VZS198"/>
      <c r="VZT198"/>
      <c r="VZU198"/>
      <c r="VZV198"/>
      <c r="VZW198"/>
      <c r="VZX198"/>
      <c r="VZY198"/>
      <c r="VZZ198"/>
      <c r="WAA198"/>
      <c r="WAB198"/>
      <c r="WAC198"/>
      <c r="WAD198"/>
      <c r="WAE198"/>
      <c r="WAF198"/>
      <c r="WAG198"/>
      <c r="WAH198"/>
      <c r="WAI198"/>
      <c r="WAJ198"/>
      <c r="WAK198"/>
      <c r="WAL198"/>
      <c r="WAM198"/>
      <c r="WAN198"/>
      <c r="WAO198"/>
      <c r="WAP198"/>
      <c r="WAQ198"/>
      <c r="WAR198"/>
      <c r="WAS198"/>
      <c r="WAT198"/>
      <c r="WAU198"/>
      <c r="WAV198"/>
      <c r="WAW198"/>
      <c r="WAX198"/>
      <c r="WAY198"/>
      <c r="WAZ198"/>
      <c r="WBA198"/>
      <c r="WBB198"/>
      <c r="WBC198"/>
      <c r="WBD198"/>
      <c r="WBE198"/>
      <c r="WBF198"/>
      <c r="WBG198"/>
      <c r="WBH198"/>
      <c r="WBI198"/>
      <c r="WBJ198"/>
      <c r="WBK198"/>
      <c r="WBL198"/>
      <c r="WBM198"/>
      <c r="WBN198"/>
      <c r="WBO198"/>
      <c r="WBP198"/>
      <c r="WBQ198"/>
      <c r="WBR198"/>
      <c r="WBS198"/>
      <c r="WBT198"/>
      <c r="WBU198"/>
      <c r="WBV198"/>
      <c r="WBW198"/>
      <c r="WBX198"/>
      <c r="WBY198"/>
      <c r="WBZ198"/>
      <c r="WCA198"/>
      <c r="WCB198"/>
      <c r="WCC198"/>
      <c r="WCD198"/>
      <c r="WCE198"/>
      <c r="WCF198"/>
      <c r="WCG198"/>
      <c r="WCH198"/>
      <c r="WCI198"/>
      <c r="WCJ198"/>
      <c r="WCK198"/>
      <c r="WCL198"/>
      <c r="WCM198"/>
      <c r="WCN198"/>
      <c r="WCO198"/>
      <c r="WCP198"/>
      <c r="WCQ198"/>
      <c r="WCR198"/>
      <c r="WCS198"/>
      <c r="WCT198"/>
      <c r="WCU198"/>
      <c r="WCV198"/>
      <c r="WCW198"/>
      <c r="WCX198"/>
      <c r="WCY198"/>
      <c r="WCZ198"/>
      <c r="WDA198"/>
      <c r="WDB198"/>
      <c r="WDC198"/>
      <c r="WDD198"/>
      <c r="WDE198"/>
      <c r="WDF198"/>
      <c r="WDG198"/>
      <c r="WDH198"/>
      <c r="WDI198"/>
      <c r="WDJ198"/>
      <c r="WDK198"/>
      <c r="WDL198"/>
      <c r="WDM198"/>
      <c r="WDN198"/>
      <c r="WDO198"/>
      <c r="WDP198"/>
      <c r="WDQ198"/>
      <c r="WDR198"/>
      <c r="WDS198"/>
      <c r="WDT198"/>
      <c r="WDU198"/>
      <c r="WDV198"/>
      <c r="WDW198"/>
      <c r="WDX198"/>
      <c r="WDY198"/>
      <c r="WDZ198"/>
      <c r="WEA198"/>
      <c r="WEB198"/>
      <c r="WEC198"/>
      <c r="WED198"/>
      <c r="WEE198"/>
      <c r="WEF198"/>
      <c r="WEG198"/>
      <c r="WEH198"/>
      <c r="WEI198"/>
      <c r="WEJ198"/>
      <c r="WEK198"/>
      <c r="WEL198"/>
      <c r="WEM198"/>
      <c r="WEN198"/>
      <c r="WEO198"/>
      <c r="WEP198"/>
      <c r="WEQ198"/>
      <c r="WER198"/>
      <c r="WES198"/>
      <c r="WET198"/>
      <c r="WEU198"/>
      <c r="WEV198"/>
      <c r="WEW198"/>
      <c r="WEX198"/>
      <c r="WEY198"/>
      <c r="WEZ198"/>
      <c r="WFA198"/>
      <c r="WFB198"/>
      <c r="WFC198"/>
      <c r="WFD198"/>
      <c r="WFE198"/>
      <c r="WFF198"/>
      <c r="WFG198"/>
      <c r="WFH198"/>
      <c r="WFI198"/>
      <c r="WFJ198"/>
      <c r="WFK198"/>
      <c r="WFL198"/>
      <c r="WFM198"/>
      <c r="WFN198"/>
      <c r="WFO198"/>
      <c r="WFP198"/>
      <c r="WFQ198"/>
      <c r="WFR198"/>
      <c r="WFS198"/>
      <c r="WFT198"/>
      <c r="WFU198"/>
      <c r="WFV198"/>
      <c r="WFW198"/>
      <c r="WFX198"/>
      <c r="WFY198"/>
      <c r="WFZ198"/>
      <c r="WGA198"/>
      <c r="WGB198"/>
      <c r="WGC198"/>
      <c r="WGD198"/>
      <c r="WGE198"/>
      <c r="WGF198"/>
      <c r="WGG198"/>
      <c r="WGH198"/>
      <c r="WGI198"/>
      <c r="WGJ198"/>
      <c r="WGK198"/>
      <c r="WGL198"/>
      <c r="WGM198"/>
      <c r="WGN198"/>
      <c r="WGO198"/>
      <c r="WGP198"/>
      <c r="WGQ198"/>
      <c r="WGR198"/>
      <c r="WGS198"/>
      <c r="WGT198"/>
      <c r="WGU198"/>
      <c r="WGV198"/>
      <c r="WGW198"/>
      <c r="WGX198"/>
      <c r="WGY198"/>
      <c r="WGZ198"/>
      <c r="WHA198"/>
      <c r="WHB198"/>
      <c r="WHC198"/>
      <c r="WHD198"/>
      <c r="WHE198"/>
      <c r="WHF198"/>
      <c r="WHG198"/>
      <c r="WHH198"/>
      <c r="WHI198"/>
      <c r="WHJ198"/>
      <c r="WHK198"/>
      <c r="WHL198"/>
      <c r="WHM198"/>
      <c r="WHN198"/>
      <c r="WHO198"/>
      <c r="WHP198"/>
      <c r="WHQ198"/>
      <c r="WHR198"/>
      <c r="WHS198"/>
      <c r="WHT198"/>
      <c r="WHU198"/>
      <c r="WHV198"/>
      <c r="WHW198"/>
      <c r="WHX198"/>
      <c r="WHY198"/>
      <c r="WHZ198"/>
      <c r="WIA198"/>
      <c r="WIB198"/>
      <c r="WIC198"/>
      <c r="WID198"/>
      <c r="WIE198"/>
      <c r="WIF198"/>
      <c r="WIG198"/>
      <c r="WIH198"/>
      <c r="WII198"/>
      <c r="WIJ198"/>
      <c r="WIK198"/>
      <c r="WIL198"/>
      <c r="WIM198"/>
      <c r="WIN198"/>
      <c r="WIO198"/>
      <c r="WIP198"/>
      <c r="WIQ198"/>
      <c r="WIR198"/>
      <c r="WIS198"/>
      <c r="WIT198"/>
      <c r="WIU198"/>
      <c r="WIV198"/>
      <c r="WIW198"/>
      <c r="WIX198"/>
      <c r="WIY198"/>
      <c r="WIZ198"/>
      <c r="WJA198"/>
      <c r="WJB198"/>
      <c r="WJC198"/>
      <c r="WJD198"/>
      <c r="WJE198"/>
      <c r="WJF198"/>
      <c r="WJG198"/>
      <c r="WJH198"/>
      <c r="WJI198"/>
      <c r="WJJ198"/>
      <c r="WJK198"/>
      <c r="WJL198"/>
      <c r="WJM198"/>
      <c r="WJN198"/>
      <c r="WJO198"/>
      <c r="WJP198"/>
      <c r="WJQ198"/>
      <c r="WJR198"/>
      <c r="WJS198"/>
      <c r="WJT198"/>
      <c r="WJU198"/>
      <c r="WJV198"/>
      <c r="WJW198"/>
      <c r="WJX198"/>
      <c r="WJY198"/>
      <c r="WJZ198"/>
      <c r="WKA198"/>
      <c r="WKB198"/>
      <c r="WKC198"/>
      <c r="WKD198"/>
      <c r="WKE198"/>
      <c r="WKF198"/>
      <c r="WKG198"/>
      <c r="WKH198"/>
      <c r="WKI198"/>
      <c r="WKJ198"/>
      <c r="WKK198"/>
      <c r="WKL198"/>
      <c r="WKM198"/>
      <c r="WKN198"/>
      <c r="WKO198"/>
      <c r="WKP198"/>
      <c r="WKQ198"/>
      <c r="WKR198"/>
      <c r="WKS198"/>
      <c r="WKT198"/>
      <c r="WKU198"/>
      <c r="WKV198"/>
      <c r="WKW198"/>
      <c r="WKX198"/>
      <c r="WKY198"/>
      <c r="WKZ198"/>
      <c r="WLA198"/>
      <c r="WLB198"/>
      <c r="WLC198"/>
      <c r="WLD198"/>
      <c r="WLE198"/>
      <c r="WLF198"/>
      <c r="WLG198"/>
      <c r="WLH198"/>
      <c r="WLI198"/>
      <c r="WLJ198"/>
      <c r="WLK198"/>
      <c r="WLL198"/>
      <c r="WLM198"/>
      <c r="WLN198"/>
      <c r="WLO198"/>
      <c r="WLP198"/>
      <c r="WLQ198"/>
      <c r="WLR198"/>
      <c r="WLS198"/>
      <c r="WLT198"/>
      <c r="WLU198"/>
      <c r="WLV198"/>
      <c r="WLW198"/>
      <c r="WLX198"/>
      <c r="WLY198"/>
      <c r="WLZ198"/>
      <c r="WMA198"/>
      <c r="WMB198"/>
      <c r="WMC198"/>
      <c r="WMD198"/>
      <c r="WME198"/>
      <c r="WMF198"/>
      <c r="WMG198"/>
      <c r="WMH198"/>
      <c r="WMI198"/>
      <c r="WMJ198"/>
      <c r="WMK198"/>
      <c r="WML198"/>
      <c r="WMM198"/>
      <c r="WMN198"/>
      <c r="WMO198"/>
      <c r="WMP198"/>
      <c r="WMQ198"/>
      <c r="WMR198"/>
      <c r="WMS198"/>
      <c r="WMT198"/>
      <c r="WMU198"/>
      <c r="WMV198"/>
      <c r="WMW198"/>
      <c r="WMX198"/>
      <c r="WMY198"/>
      <c r="WMZ198"/>
      <c r="WNA198"/>
      <c r="WNB198"/>
      <c r="WNC198"/>
      <c r="WND198"/>
      <c r="WNE198"/>
      <c r="WNF198"/>
      <c r="WNG198"/>
      <c r="WNH198"/>
      <c r="WNI198"/>
      <c r="WNJ198"/>
      <c r="WNK198"/>
      <c r="WNL198"/>
      <c r="WNM198"/>
      <c r="WNN198"/>
      <c r="WNO198"/>
      <c r="WNP198"/>
      <c r="WNQ198"/>
      <c r="WNR198"/>
      <c r="WNS198"/>
      <c r="WNT198"/>
      <c r="WNU198"/>
      <c r="WNV198"/>
      <c r="WNW198"/>
      <c r="WNX198"/>
      <c r="WNY198"/>
      <c r="WNZ198"/>
      <c r="WOA198"/>
      <c r="WOB198"/>
      <c r="WOC198"/>
      <c r="WOD198"/>
      <c r="WOE198"/>
      <c r="WOF198"/>
      <c r="WOG198"/>
      <c r="WOH198"/>
      <c r="WOI198"/>
      <c r="WOJ198"/>
      <c r="WOK198"/>
      <c r="WOL198"/>
      <c r="WOM198"/>
      <c r="WON198"/>
      <c r="WOO198"/>
      <c r="WOP198"/>
      <c r="WOQ198"/>
      <c r="WOR198"/>
      <c r="WOS198"/>
      <c r="WOT198"/>
      <c r="WOU198"/>
      <c r="WOV198"/>
      <c r="WOW198"/>
      <c r="WOX198"/>
      <c r="WOY198"/>
      <c r="WOZ198"/>
      <c r="WPA198"/>
      <c r="WPB198"/>
      <c r="WPC198"/>
      <c r="WPD198"/>
      <c r="WPE198"/>
      <c r="WPF198"/>
      <c r="WPG198"/>
      <c r="WPH198"/>
      <c r="WPI198"/>
      <c r="WPJ198"/>
      <c r="WPK198"/>
      <c r="WPL198"/>
      <c r="WPM198"/>
      <c r="WPN198"/>
      <c r="WPO198"/>
      <c r="WPP198"/>
      <c r="WPQ198"/>
      <c r="WPR198"/>
      <c r="WPS198"/>
      <c r="WPT198"/>
      <c r="WPU198"/>
      <c r="WPV198"/>
      <c r="WPW198"/>
      <c r="WPX198"/>
      <c r="WPY198"/>
      <c r="WPZ198"/>
      <c r="WQA198"/>
      <c r="WQB198"/>
      <c r="WQC198"/>
      <c r="WQD198"/>
      <c r="WQE198"/>
      <c r="WQF198"/>
      <c r="WQG198"/>
      <c r="WQH198"/>
      <c r="WQI198"/>
      <c r="WQJ198"/>
      <c r="WQK198"/>
      <c r="WQL198"/>
      <c r="WQM198"/>
      <c r="WQN198"/>
      <c r="WQO198"/>
      <c r="WQP198"/>
      <c r="WQQ198"/>
      <c r="WQR198"/>
      <c r="WQS198"/>
      <c r="WQT198"/>
      <c r="WQU198"/>
      <c r="WQV198"/>
      <c r="WQW198"/>
      <c r="WQX198"/>
      <c r="WQY198"/>
      <c r="WQZ198"/>
      <c r="WRA198"/>
      <c r="WRB198"/>
      <c r="WRC198"/>
      <c r="WRD198"/>
      <c r="WRE198"/>
      <c r="WRF198"/>
      <c r="WRG198"/>
      <c r="WRH198"/>
      <c r="WRI198"/>
      <c r="WRJ198"/>
      <c r="WRK198"/>
      <c r="WRL198"/>
      <c r="WRM198"/>
      <c r="WRN198"/>
      <c r="WRO198"/>
      <c r="WRP198"/>
      <c r="WRQ198"/>
      <c r="WRR198"/>
      <c r="WRS198"/>
      <c r="WRT198"/>
      <c r="WRU198"/>
      <c r="WRV198"/>
      <c r="WRW198"/>
      <c r="WRX198"/>
      <c r="WRY198"/>
      <c r="WRZ198"/>
      <c r="WSA198"/>
      <c r="WSB198"/>
      <c r="WSC198"/>
      <c r="WSD198"/>
      <c r="WSE198"/>
      <c r="WSF198"/>
      <c r="WSG198"/>
      <c r="WSH198"/>
      <c r="WSI198"/>
      <c r="WSJ198"/>
      <c r="WSK198"/>
      <c r="WSL198"/>
      <c r="WSM198"/>
      <c r="WSN198"/>
      <c r="WSO198"/>
      <c r="WSP198"/>
      <c r="WSQ198"/>
      <c r="WSR198"/>
      <c r="WSS198"/>
      <c r="WST198"/>
      <c r="WSU198"/>
      <c r="WSV198"/>
      <c r="WSW198"/>
      <c r="WSX198"/>
      <c r="WSY198"/>
      <c r="WSZ198"/>
      <c r="WTA198"/>
      <c r="WTB198"/>
      <c r="WTC198"/>
      <c r="WTD198"/>
      <c r="WTE198"/>
      <c r="WTF198"/>
      <c r="WTG198"/>
      <c r="WTH198"/>
      <c r="WTI198"/>
      <c r="WTJ198"/>
      <c r="WTK198"/>
      <c r="WTL198"/>
      <c r="WTM198"/>
      <c r="WTN198"/>
      <c r="WTO198"/>
      <c r="WTP198"/>
      <c r="WTQ198"/>
      <c r="WTR198"/>
      <c r="WTS198"/>
      <c r="WTT198"/>
      <c r="WTU198"/>
      <c r="WTV198"/>
      <c r="WTW198"/>
      <c r="WTX198"/>
      <c r="WTY198"/>
      <c r="WTZ198"/>
      <c r="WUA198"/>
      <c r="WUB198"/>
      <c r="WUC198"/>
      <c r="WUD198"/>
      <c r="WUE198"/>
      <c r="WUF198"/>
      <c r="WUG198"/>
      <c r="WUH198"/>
      <c r="WUI198"/>
      <c r="WUJ198"/>
      <c r="WUK198"/>
      <c r="WUL198"/>
      <c r="WUM198"/>
      <c r="WUN198"/>
      <c r="WUO198"/>
      <c r="WUP198"/>
      <c r="WUQ198"/>
      <c r="WUR198"/>
      <c r="WUS198"/>
      <c r="WUT198"/>
      <c r="WUU198"/>
      <c r="WUV198"/>
      <c r="WUW198"/>
      <c r="WUX198"/>
      <c r="WUY198"/>
      <c r="WUZ198"/>
      <c r="WVA198"/>
      <c r="WVB198"/>
      <c r="WVC198"/>
      <c r="WVD198"/>
      <c r="WVE198"/>
      <c r="WVF198"/>
      <c r="WVG198"/>
      <c r="WVH198"/>
      <c r="WVI198"/>
      <c r="WVJ198"/>
      <c r="WVK198"/>
      <c r="WVL198"/>
      <c r="WVM198"/>
      <c r="WVN198"/>
      <c r="WVO198"/>
      <c r="WVP198"/>
      <c r="WVQ198"/>
      <c r="WVR198"/>
      <c r="WVS198"/>
      <c r="WVT198"/>
      <c r="WVU198"/>
      <c r="WVV198"/>
      <c r="WVW198"/>
      <c r="WVX198"/>
      <c r="WVY198"/>
      <c r="WVZ198"/>
      <c r="WWA198"/>
      <c r="WWB198"/>
      <c r="WWC198"/>
      <c r="WWD198"/>
      <c r="WWE198"/>
      <c r="WWF198"/>
      <c r="WWG198"/>
      <c r="WWH198"/>
      <c r="WWI198"/>
      <c r="WWJ198"/>
      <c r="WWK198"/>
      <c r="WWL198"/>
      <c r="WWM198"/>
      <c r="WWN198"/>
      <c r="WWO198"/>
      <c r="WWP198"/>
      <c r="WWQ198"/>
      <c r="WWR198"/>
      <c r="WWS198"/>
      <c r="WWT198"/>
      <c r="WWU198"/>
      <c r="WWV198"/>
      <c r="WWW198"/>
      <c r="WWX198"/>
      <c r="WWY198"/>
      <c r="WWZ198"/>
      <c r="WXA198"/>
      <c r="WXB198"/>
      <c r="WXC198"/>
      <c r="WXD198"/>
      <c r="WXE198"/>
      <c r="WXF198"/>
      <c r="WXG198"/>
      <c r="WXH198"/>
      <c r="WXI198"/>
      <c r="WXJ198"/>
      <c r="WXK198"/>
      <c r="WXL198"/>
      <c r="WXM198"/>
      <c r="WXN198"/>
      <c r="WXO198"/>
      <c r="WXP198"/>
      <c r="WXQ198"/>
      <c r="WXR198"/>
      <c r="WXS198"/>
      <c r="WXT198"/>
      <c r="WXU198"/>
      <c r="WXV198"/>
      <c r="WXW198"/>
      <c r="WXX198"/>
      <c r="WXY198"/>
      <c r="WXZ198"/>
      <c r="WYA198"/>
      <c r="WYB198"/>
      <c r="WYC198"/>
      <c r="WYD198"/>
      <c r="WYE198"/>
      <c r="WYF198"/>
      <c r="WYG198"/>
      <c r="WYH198"/>
      <c r="WYI198"/>
      <c r="WYJ198"/>
      <c r="WYK198"/>
      <c r="WYL198"/>
      <c r="WYM198"/>
      <c r="WYN198"/>
      <c r="WYO198"/>
      <c r="WYP198"/>
      <c r="WYQ198"/>
      <c r="WYR198"/>
      <c r="WYS198"/>
      <c r="WYT198"/>
      <c r="WYU198"/>
      <c r="WYV198"/>
      <c r="WYW198"/>
      <c r="WYX198"/>
      <c r="WYY198"/>
      <c r="WYZ198"/>
      <c r="WZA198"/>
      <c r="WZB198"/>
      <c r="WZC198"/>
      <c r="WZD198"/>
      <c r="WZE198"/>
      <c r="WZF198"/>
      <c r="WZG198"/>
      <c r="WZH198"/>
      <c r="WZI198"/>
      <c r="WZJ198"/>
      <c r="WZK198"/>
      <c r="WZL198"/>
      <c r="WZM198"/>
      <c r="WZN198"/>
      <c r="WZO198"/>
      <c r="WZP198"/>
      <c r="WZQ198"/>
      <c r="WZR198"/>
      <c r="WZS198"/>
      <c r="WZT198"/>
      <c r="WZU198"/>
      <c r="WZV198"/>
      <c r="WZW198"/>
      <c r="WZX198"/>
      <c r="WZY198"/>
      <c r="WZZ198"/>
      <c r="XAA198"/>
      <c r="XAB198"/>
      <c r="XAC198"/>
      <c r="XAD198"/>
      <c r="XAE198"/>
      <c r="XAF198"/>
      <c r="XAG198"/>
      <c r="XAH198"/>
      <c r="XAI198"/>
      <c r="XAJ198"/>
      <c r="XAK198"/>
      <c r="XAL198"/>
      <c r="XAM198"/>
      <c r="XAN198"/>
      <c r="XAO198"/>
      <c r="XAP198"/>
      <c r="XAQ198"/>
      <c r="XAR198"/>
      <c r="XAS198"/>
      <c r="XAT198"/>
      <c r="XAU198"/>
      <c r="XAV198"/>
      <c r="XAW198"/>
      <c r="XAX198"/>
      <c r="XAY198"/>
      <c r="XAZ198"/>
      <c r="XBA198"/>
      <c r="XBB198"/>
      <c r="XBC198"/>
      <c r="XBD198"/>
      <c r="XBE198"/>
      <c r="XBF198"/>
      <c r="XBG198"/>
      <c r="XBH198"/>
      <c r="XBI198"/>
      <c r="XBJ198"/>
      <c r="XBK198"/>
      <c r="XBL198"/>
      <c r="XBM198"/>
      <c r="XBN198"/>
      <c r="XBO198"/>
      <c r="XBP198"/>
      <c r="XBQ198"/>
      <c r="XBR198"/>
      <c r="XBS198"/>
      <c r="XBT198"/>
      <c r="XBU198"/>
      <c r="XBV198"/>
      <c r="XBW198"/>
      <c r="XBX198"/>
      <c r="XBY198"/>
      <c r="XBZ198"/>
      <c r="XCA198"/>
      <c r="XCB198"/>
      <c r="XCC198"/>
      <c r="XCD198"/>
      <c r="XCE198"/>
      <c r="XCF198"/>
      <c r="XCG198"/>
      <c r="XCH198"/>
      <c r="XCI198"/>
      <c r="XCJ198"/>
      <c r="XCK198"/>
      <c r="XCL198"/>
      <c r="XCM198"/>
      <c r="XCN198"/>
      <c r="XCO198"/>
      <c r="XCP198"/>
      <c r="XCQ198"/>
      <c r="XCR198"/>
      <c r="XCS198"/>
      <c r="XCT198"/>
      <c r="XCU198"/>
      <c r="XCV198"/>
      <c r="XCW198"/>
      <c r="XCX198"/>
      <c r="XCY198"/>
      <c r="XCZ198"/>
      <c r="XDA198"/>
      <c r="XDB198"/>
      <c r="XDC198"/>
      <c r="XDD198"/>
      <c r="XDE198"/>
      <c r="XDF198"/>
      <c r="XDG198"/>
      <c r="XDH198"/>
      <c r="XDI198"/>
      <c r="XDJ198"/>
      <c r="XDK198"/>
      <c r="XDL198"/>
      <c r="XDM198"/>
      <c r="XDN198"/>
      <c r="XDO198"/>
      <c r="XDP198"/>
      <c r="XDQ198"/>
      <c r="XDR198"/>
      <c r="XDS198"/>
      <c r="XDT198"/>
      <c r="XDU198"/>
      <c r="XDV198"/>
      <c r="XDW198"/>
      <c r="XDX198"/>
      <c r="XDY198"/>
      <c r="XDZ198"/>
      <c r="XEA198"/>
      <c r="XEB198"/>
      <c r="XEC198"/>
      <c r="XED198"/>
      <c r="XEE198"/>
      <c r="XEF198"/>
      <c r="XEG198"/>
      <c r="XEH198"/>
      <c r="XEI198"/>
      <c r="XEJ198"/>
      <c r="XEK198"/>
      <c r="XEL198"/>
      <c r="XEM198"/>
      <c r="XEN198"/>
      <c r="XEO198"/>
      <c r="XEP198"/>
      <c r="XEQ198"/>
      <c r="XER198"/>
      <c r="XES198"/>
      <c r="XET198"/>
      <c r="XEU198"/>
      <c r="XEV198"/>
      <c r="XEW198"/>
      <c r="XEX198"/>
      <c r="XEY198"/>
      <c r="XEZ198"/>
      <c r="XFA198"/>
      <c r="XFB198"/>
      <c r="XFC198"/>
      <c r="XFD198"/>
    </row>
    <row r="199" s="29" customFormat="1" spans="1:1638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 s="30"/>
      <c r="AN199" s="73"/>
      <c r="AO199" s="31"/>
      <c r="AP199"/>
      <c r="AQ199"/>
      <c r="AR199" s="32"/>
      <c r="AS199" s="30"/>
      <c r="AT199" s="30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/>
      <c r="VUC199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  <c r="WER199"/>
      <c r="WES199"/>
      <c r="WET199"/>
      <c r="WEU199"/>
      <c r="WEV199"/>
      <c r="WEW199"/>
      <c r="WEX199"/>
      <c r="WEY199"/>
      <c r="WEZ199"/>
      <c r="WFA199"/>
      <c r="WFB199"/>
      <c r="WFC199"/>
      <c r="WFD199"/>
      <c r="WFE199"/>
      <c r="WFF199"/>
      <c r="WFG199"/>
      <c r="WFH199"/>
      <c r="WFI199"/>
      <c r="WFJ199"/>
      <c r="WFK199"/>
      <c r="WFL199"/>
      <c r="WFM199"/>
      <c r="WFN199"/>
      <c r="WFO199"/>
      <c r="WFP199"/>
      <c r="WFQ199"/>
      <c r="WFR199"/>
      <c r="WFS199"/>
      <c r="WFT199"/>
      <c r="WFU199"/>
      <c r="WFV199"/>
      <c r="WFW199"/>
      <c r="WFX199"/>
      <c r="WFY199"/>
      <c r="WFZ199"/>
      <c r="WGA199"/>
      <c r="WGB199"/>
      <c r="WGC199"/>
      <c r="WGD199"/>
      <c r="WGE199"/>
      <c r="WGF199"/>
      <c r="WGG199"/>
      <c r="WGH199"/>
      <c r="WGI199"/>
      <c r="WGJ199"/>
      <c r="WGK199"/>
      <c r="WGL199"/>
      <c r="WGM199"/>
      <c r="WGN199"/>
      <c r="WGO199"/>
      <c r="WGP199"/>
      <c r="WGQ199"/>
      <c r="WGR199"/>
      <c r="WGS199"/>
      <c r="WGT199"/>
      <c r="WGU199"/>
      <c r="WGV199"/>
      <c r="WGW199"/>
      <c r="WGX199"/>
      <c r="WGY199"/>
      <c r="WGZ199"/>
      <c r="WHA199"/>
      <c r="WHB199"/>
      <c r="WHC199"/>
      <c r="WHD199"/>
      <c r="WHE199"/>
      <c r="WHF199"/>
      <c r="WHG199"/>
      <c r="WHH199"/>
      <c r="WHI199"/>
      <c r="WHJ199"/>
      <c r="WHK199"/>
      <c r="WHL199"/>
      <c r="WHM199"/>
      <c r="WHN199"/>
      <c r="WHO199"/>
      <c r="WHP199"/>
      <c r="WHQ199"/>
      <c r="WHR199"/>
      <c r="WHS199"/>
      <c r="WHT199"/>
      <c r="WHU199"/>
      <c r="WHV199"/>
      <c r="WHW199"/>
      <c r="WHX199"/>
      <c r="WHY199"/>
      <c r="WHZ199"/>
      <c r="WIA199"/>
      <c r="WIB199"/>
      <c r="WIC199"/>
      <c r="WID199"/>
      <c r="WIE199"/>
      <c r="WIF199"/>
      <c r="WIG199"/>
      <c r="WIH199"/>
      <c r="WII199"/>
      <c r="WIJ199"/>
      <c r="WIK199"/>
      <c r="WIL199"/>
      <c r="WIM199"/>
      <c r="WIN199"/>
      <c r="WIO199"/>
      <c r="WIP199"/>
      <c r="WIQ199"/>
      <c r="WIR199"/>
      <c r="WIS199"/>
      <c r="WIT199"/>
      <c r="WIU199"/>
      <c r="WIV199"/>
      <c r="WIW199"/>
      <c r="WIX199"/>
      <c r="WIY199"/>
      <c r="WIZ199"/>
      <c r="WJA199"/>
      <c r="WJB199"/>
      <c r="WJC199"/>
      <c r="WJD199"/>
      <c r="WJE199"/>
      <c r="WJF199"/>
      <c r="WJG199"/>
      <c r="WJH199"/>
      <c r="WJI199"/>
      <c r="WJJ199"/>
      <c r="WJK199"/>
      <c r="WJL199"/>
      <c r="WJM199"/>
      <c r="WJN199"/>
      <c r="WJO199"/>
      <c r="WJP199"/>
      <c r="WJQ199"/>
      <c r="WJR199"/>
      <c r="WJS199"/>
      <c r="WJT199"/>
      <c r="WJU199"/>
      <c r="WJV199"/>
      <c r="WJW199"/>
      <c r="WJX199"/>
      <c r="WJY199"/>
      <c r="WJZ199"/>
      <c r="WKA199"/>
      <c r="WKB199"/>
      <c r="WKC199"/>
      <c r="WKD199"/>
      <c r="WKE199"/>
      <c r="WKF199"/>
      <c r="WKG199"/>
      <c r="WKH199"/>
      <c r="WKI199"/>
      <c r="WKJ199"/>
      <c r="WKK199"/>
      <c r="WKL199"/>
      <c r="WKM199"/>
      <c r="WKN199"/>
      <c r="WKO199"/>
      <c r="WKP199"/>
      <c r="WKQ199"/>
      <c r="WKR199"/>
      <c r="WKS199"/>
      <c r="WKT199"/>
      <c r="WKU199"/>
      <c r="WKV199"/>
      <c r="WKW199"/>
      <c r="WKX199"/>
      <c r="WKY199"/>
      <c r="WKZ199"/>
      <c r="WLA199"/>
      <c r="WLB199"/>
      <c r="WLC199"/>
      <c r="WLD199"/>
      <c r="WLE199"/>
      <c r="WLF199"/>
      <c r="WLG199"/>
      <c r="WLH199"/>
      <c r="WLI199"/>
      <c r="WLJ199"/>
      <c r="WLK199"/>
      <c r="WLL199"/>
      <c r="WLM199"/>
      <c r="WLN199"/>
      <c r="WLO199"/>
      <c r="WLP199"/>
      <c r="WLQ199"/>
      <c r="WLR199"/>
      <c r="WLS199"/>
      <c r="WLT199"/>
      <c r="WLU199"/>
      <c r="WLV199"/>
      <c r="WLW199"/>
      <c r="WLX199"/>
      <c r="WLY199"/>
      <c r="WLZ199"/>
      <c r="WMA199"/>
      <c r="WMB199"/>
      <c r="WMC199"/>
      <c r="WMD199"/>
      <c r="WME199"/>
      <c r="WMF199"/>
      <c r="WMG199"/>
      <c r="WMH199"/>
      <c r="WMI199"/>
      <c r="WMJ199"/>
      <c r="WMK199"/>
      <c r="WML199"/>
      <c r="WMM199"/>
      <c r="WMN199"/>
      <c r="WMO199"/>
      <c r="WMP199"/>
      <c r="WMQ199"/>
      <c r="WMR199"/>
      <c r="WMS199"/>
      <c r="WMT199"/>
      <c r="WMU199"/>
      <c r="WMV199"/>
      <c r="WMW199"/>
      <c r="WMX199"/>
      <c r="WMY199"/>
      <c r="WMZ199"/>
      <c r="WNA199"/>
      <c r="WNB199"/>
      <c r="WNC199"/>
      <c r="WND199"/>
      <c r="WNE199"/>
      <c r="WNF199"/>
      <c r="WNG199"/>
      <c r="WNH199"/>
      <c r="WNI199"/>
      <c r="WNJ199"/>
      <c r="WNK199"/>
      <c r="WNL199"/>
      <c r="WNM199"/>
      <c r="WNN199"/>
      <c r="WNO199"/>
      <c r="WNP199"/>
      <c r="WNQ199"/>
      <c r="WNR199"/>
      <c r="WNS199"/>
      <c r="WNT199"/>
      <c r="WNU199"/>
      <c r="WNV199"/>
      <c r="WNW199"/>
      <c r="WNX199"/>
      <c r="WNY199"/>
      <c r="WNZ199"/>
      <c r="WOA199"/>
      <c r="WOB199"/>
      <c r="WOC199"/>
      <c r="WOD199"/>
      <c r="WOE199"/>
      <c r="WOF199"/>
      <c r="WOG199"/>
      <c r="WOH199"/>
      <c r="WOI199"/>
      <c r="WOJ199"/>
      <c r="WOK199"/>
      <c r="WOL199"/>
      <c r="WOM199"/>
      <c r="WON199"/>
      <c r="WOO199"/>
      <c r="WOP199"/>
      <c r="WOQ199"/>
      <c r="WOR199"/>
      <c r="WOS199"/>
      <c r="WOT199"/>
      <c r="WOU199"/>
      <c r="WOV199"/>
      <c r="WOW199"/>
      <c r="WOX199"/>
      <c r="WOY199"/>
      <c r="WOZ199"/>
      <c r="WPA199"/>
      <c r="WPB199"/>
      <c r="WPC199"/>
      <c r="WPD199"/>
      <c r="WPE199"/>
      <c r="WPF199"/>
      <c r="WPG199"/>
      <c r="WPH199"/>
      <c r="WPI199"/>
      <c r="WPJ199"/>
      <c r="WPK199"/>
      <c r="WPL199"/>
      <c r="WPM199"/>
      <c r="WPN199"/>
      <c r="WPO199"/>
      <c r="WPP199"/>
      <c r="WPQ199"/>
      <c r="WPR199"/>
      <c r="WPS199"/>
      <c r="WPT199"/>
      <c r="WPU199"/>
      <c r="WPV199"/>
      <c r="WPW199"/>
      <c r="WPX199"/>
      <c r="WPY199"/>
      <c r="WPZ199"/>
      <c r="WQA199"/>
      <c r="WQB199"/>
      <c r="WQC199"/>
      <c r="WQD199"/>
      <c r="WQE199"/>
      <c r="WQF199"/>
      <c r="WQG199"/>
      <c r="WQH199"/>
      <c r="WQI199"/>
      <c r="WQJ199"/>
      <c r="WQK199"/>
      <c r="WQL199"/>
      <c r="WQM199"/>
      <c r="WQN199"/>
      <c r="WQO199"/>
      <c r="WQP199"/>
      <c r="WQQ199"/>
      <c r="WQR199"/>
      <c r="WQS199"/>
      <c r="WQT199"/>
      <c r="WQU199"/>
      <c r="WQV199"/>
      <c r="WQW199"/>
      <c r="WQX199"/>
      <c r="WQY199"/>
      <c r="WQZ199"/>
      <c r="WRA199"/>
      <c r="WRB199"/>
      <c r="WRC199"/>
      <c r="WRD199"/>
      <c r="WRE199"/>
      <c r="WRF199"/>
      <c r="WRG199"/>
      <c r="WRH199"/>
      <c r="WRI199"/>
      <c r="WRJ199"/>
      <c r="WRK199"/>
      <c r="WRL199"/>
      <c r="WRM199"/>
      <c r="WRN199"/>
      <c r="WRO199"/>
      <c r="WRP199"/>
      <c r="WRQ199"/>
      <c r="WRR199"/>
      <c r="WRS199"/>
      <c r="WRT199"/>
      <c r="WRU199"/>
      <c r="WRV199"/>
      <c r="WRW199"/>
      <c r="WRX199"/>
      <c r="WRY199"/>
      <c r="WRZ199"/>
      <c r="WSA199"/>
      <c r="WSB199"/>
      <c r="WSC199"/>
      <c r="WSD199"/>
      <c r="WSE199"/>
      <c r="WSF199"/>
      <c r="WSG199"/>
      <c r="WSH199"/>
      <c r="WSI199"/>
      <c r="WSJ199"/>
      <c r="WSK199"/>
      <c r="WSL199"/>
      <c r="WSM199"/>
      <c r="WSN199"/>
      <c r="WSO199"/>
      <c r="WSP199"/>
      <c r="WSQ199"/>
      <c r="WSR199"/>
      <c r="WSS199"/>
      <c r="WST199"/>
      <c r="WSU199"/>
      <c r="WSV199"/>
      <c r="WSW199"/>
      <c r="WSX199"/>
      <c r="WSY199"/>
      <c r="WSZ199"/>
      <c r="WTA199"/>
      <c r="WTB199"/>
      <c r="WTC199"/>
      <c r="WTD199"/>
      <c r="WTE199"/>
      <c r="WTF199"/>
      <c r="WTG199"/>
      <c r="WTH199"/>
      <c r="WTI199"/>
      <c r="WTJ199"/>
      <c r="WTK199"/>
      <c r="WTL199"/>
      <c r="WTM199"/>
      <c r="WTN199"/>
      <c r="WTO199"/>
      <c r="WTP199"/>
      <c r="WTQ199"/>
      <c r="WTR199"/>
      <c r="WTS199"/>
      <c r="WTT199"/>
      <c r="WTU199"/>
      <c r="WTV199"/>
      <c r="WTW199"/>
      <c r="WTX199"/>
      <c r="WTY199"/>
      <c r="WTZ199"/>
      <c r="WUA199"/>
      <c r="WUB199"/>
      <c r="WUC199"/>
      <c r="WUD199"/>
      <c r="WUE199"/>
      <c r="WUF199"/>
      <c r="WUG199"/>
      <c r="WUH199"/>
      <c r="WUI199"/>
      <c r="WUJ199"/>
      <c r="WUK199"/>
      <c r="WUL199"/>
      <c r="WUM199"/>
      <c r="WUN199"/>
      <c r="WUO199"/>
      <c r="WUP199"/>
      <c r="WUQ199"/>
      <c r="WUR199"/>
      <c r="WUS199"/>
      <c r="WUT199"/>
      <c r="WUU199"/>
      <c r="WUV199"/>
      <c r="WUW199"/>
      <c r="WUX199"/>
      <c r="WUY199"/>
      <c r="WUZ199"/>
      <c r="WVA199"/>
      <c r="WVB199"/>
      <c r="WVC199"/>
      <c r="WVD199"/>
      <c r="WVE199"/>
      <c r="WVF199"/>
      <c r="WVG199"/>
      <c r="WVH199"/>
      <c r="WVI199"/>
      <c r="WVJ199"/>
      <c r="WVK199"/>
      <c r="WVL199"/>
      <c r="WVM199"/>
      <c r="WVN199"/>
      <c r="WVO199"/>
      <c r="WVP199"/>
      <c r="WVQ199"/>
      <c r="WVR199"/>
      <c r="WVS199"/>
      <c r="WVT199"/>
      <c r="WVU199"/>
      <c r="WVV199"/>
      <c r="WVW199"/>
      <c r="WVX199"/>
      <c r="WVY199"/>
      <c r="WVZ199"/>
      <c r="WWA199"/>
      <c r="WWB199"/>
      <c r="WWC199"/>
      <c r="WWD199"/>
      <c r="WWE199"/>
      <c r="WWF199"/>
      <c r="WWG199"/>
      <c r="WWH199"/>
      <c r="WWI199"/>
      <c r="WWJ199"/>
      <c r="WWK199"/>
      <c r="WWL199"/>
      <c r="WWM199"/>
      <c r="WWN199"/>
      <c r="WWO199"/>
      <c r="WWP199"/>
      <c r="WWQ199"/>
      <c r="WWR199"/>
      <c r="WWS199"/>
      <c r="WWT199"/>
      <c r="WWU199"/>
      <c r="WWV199"/>
      <c r="WWW199"/>
      <c r="WWX199"/>
      <c r="WWY199"/>
      <c r="WWZ199"/>
      <c r="WXA199"/>
      <c r="WXB199"/>
      <c r="WXC199"/>
      <c r="WXD199"/>
      <c r="WXE199"/>
      <c r="WXF199"/>
      <c r="WXG199"/>
      <c r="WXH199"/>
      <c r="WXI199"/>
      <c r="WXJ199"/>
      <c r="WXK199"/>
      <c r="WXL199"/>
      <c r="WXM199"/>
      <c r="WXN199"/>
      <c r="WXO199"/>
      <c r="WXP199"/>
      <c r="WXQ199"/>
      <c r="WXR199"/>
      <c r="WXS199"/>
      <c r="WXT199"/>
      <c r="WXU199"/>
      <c r="WXV199"/>
      <c r="WXW199"/>
      <c r="WXX199"/>
      <c r="WXY199"/>
      <c r="WXZ199"/>
      <c r="WYA199"/>
      <c r="WYB199"/>
      <c r="WYC199"/>
      <c r="WYD199"/>
      <c r="WYE199"/>
      <c r="WYF199"/>
      <c r="WYG199"/>
      <c r="WYH199"/>
      <c r="WYI199"/>
      <c r="WYJ199"/>
      <c r="WYK199"/>
      <c r="WYL199"/>
      <c r="WYM199"/>
      <c r="WYN199"/>
      <c r="WYO199"/>
      <c r="WYP199"/>
      <c r="WYQ199"/>
      <c r="WYR199"/>
      <c r="WYS199"/>
      <c r="WYT199"/>
      <c r="WYU199"/>
      <c r="WYV199"/>
      <c r="WYW199"/>
      <c r="WYX199"/>
      <c r="WYY199"/>
      <c r="WYZ199"/>
      <c r="WZA199"/>
      <c r="WZB199"/>
      <c r="WZC199"/>
      <c r="WZD199"/>
      <c r="WZE199"/>
      <c r="WZF199"/>
      <c r="WZG199"/>
      <c r="WZH199"/>
      <c r="WZI199"/>
      <c r="WZJ199"/>
      <c r="WZK199"/>
      <c r="WZL199"/>
      <c r="WZM199"/>
      <c r="WZN199"/>
      <c r="WZO199"/>
      <c r="WZP199"/>
      <c r="WZQ199"/>
      <c r="WZR199"/>
      <c r="WZS199"/>
      <c r="WZT199"/>
      <c r="WZU199"/>
      <c r="WZV199"/>
      <c r="WZW199"/>
      <c r="WZX199"/>
      <c r="WZY199"/>
      <c r="WZZ199"/>
      <c r="XAA199"/>
      <c r="XAB199"/>
      <c r="XAC199"/>
      <c r="XAD199"/>
      <c r="XAE199"/>
      <c r="XAF199"/>
      <c r="XAG199"/>
      <c r="XAH199"/>
      <c r="XAI199"/>
      <c r="XAJ199"/>
      <c r="XAK199"/>
      <c r="XAL199"/>
      <c r="XAM199"/>
      <c r="XAN199"/>
      <c r="XAO199"/>
      <c r="XAP199"/>
      <c r="XAQ199"/>
      <c r="XAR199"/>
      <c r="XAS199"/>
      <c r="XAT199"/>
      <c r="XAU199"/>
      <c r="XAV199"/>
      <c r="XAW199"/>
      <c r="XAX199"/>
      <c r="XAY199"/>
      <c r="XAZ199"/>
      <c r="XBA199"/>
      <c r="XBB199"/>
      <c r="XBC199"/>
      <c r="XBD199"/>
      <c r="XBE199"/>
      <c r="XBF199"/>
      <c r="XBG199"/>
      <c r="XBH199"/>
      <c r="XBI199"/>
      <c r="XBJ199"/>
      <c r="XBK199"/>
      <c r="XBL199"/>
      <c r="XBM199"/>
      <c r="XBN199"/>
      <c r="XBO199"/>
      <c r="XBP199"/>
      <c r="XBQ199"/>
      <c r="XBR199"/>
      <c r="XBS199"/>
      <c r="XBT199"/>
      <c r="XBU199"/>
      <c r="XBV199"/>
      <c r="XBW199"/>
      <c r="XBX199"/>
      <c r="XBY199"/>
      <c r="XBZ199"/>
      <c r="XCA199"/>
      <c r="XCB199"/>
      <c r="XCC199"/>
      <c r="XCD199"/>
      <c r="XCE199"/>
      <c r="XCF199"/>
      <c r="XCG199"/>
      <c r="XCH199"/>
      <c r="XCI199"/>
      <c r="XCJ199"/>
      <c r="XCK199"/>
      <c r="XCL199"/>
      <c r="XCM199"/>
      <c r="XCN199"/>
      <c r="XCO199"/>
      <c r="XCP199"/>
      <c r="XCQ199"/>
      <c r="XCR199"/>
      <c r="XCS199"/>
      <c r="XCT199"/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  <c r="XEG199"/>
      <c r="XEH199"/>
      <c r="XEI199"/>
      <c r="XEJ199"/>
      <c r="XEK199"/>
      <c r="XEL199"/>
      <c r="XEM199"/>
      <c r="XEN199"/>
      <c r="XEO199"/>
      <c r="XEP199"/>
      <c r="XEQ199"/>
      <c r="XER199"/>
      <c r="XES199"/>
      <c r="XET199"/>
      <c r="XEU199"/>
      <c r="XEV199"/>
      <c r="XEW199"/>
      <c r="XEX199"/>
      <c r="XEY199"/>
      <c r="XEZ199"/>
      <c r="XFA199"/>
      <c r="XFB199"/>
      <c r="XFC199"/>
      <c r="XFD199"/>
    </row>
    <row r="200" s="29" customFormat="1" spans="1:1638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 s="30"/>
      <c r="AN200" s="73"/>
      <c r="AO200" s="31"/>
      <c r="AP200"/>
      <c r="AQ200"/>
      <c r="AR200" s="32"/>
      <c r="AS200" s="30"/>
      <c r="AT200" s="3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  <c r="XEM200"/>
      <c r="XEN200"/>
      <c r="XEO200"/>
      <c r="XEP200"/>
      <c r="XEQ200"/>
      <c r="XER200"/>
      <c r="XES200"/>
      <c r="XET200"/>
      <c r="XEU200"/>
      <c r="XEV200"/>
      <c r="XEW200"/>
      <c r="XEX200"/>
      <c r="XEY200"/>
      <c r="XEZ200"/>
      <c r="XFA200"/>
      <c r="XFB200"/>
      <c r="XFC200"/>
      <c r="XFD200"/>
    </row>
    <row r="201" s="29" customFormat="1" spans="1:1638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 s="30"/>
      <c r="AN201" s="73"/>
      <c r="AO201" s="31"/>
      <c r="AP201"/>
      <c r="AQ201"/>
      <c r="AR201" s="32"/>
      <c r="AS201" s="30"/>
      <c r="AT201" s="30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  <c r="XEM201"/>
      <c r="XEN201"/>
      <c r="XEO201"/>
      <c r="XEP201"/>
      <c r="XEQ201"/>
      <c r="XER201"/>
      <c r="XES201"/>
      <c r="XET201"/>
      <c r="XEU201"/>
      <c r="XEV201"/>
      <c r="XEW201"/>
      <c r="XEX201"/>
      <c r="XEY201"/>
      <c r="XEZ201"/>
      <c r="XFA201"/>
      <c r="XFB201"/>
      <c r="XFC201"/>
      <c r="XFD201"/>
    </row>
    <row r="202" s="29" customFormat="1" spans="1:1638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 s="30"/>
      <c r="AN202" s="73"/>
      <c r="AO202" s="31"/>
      <c r="AP202"/>
      <c r="AQ202"/>
      <c r="AR202" s="32"/>
      <c r="AS202" s="30"/>
      <c r="AT202" s="30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  <c r="XEM202"/>
      <c r="XEN202"/>
      <c r="XEO202"/>
      <c r="XEP202"/>
      <c r="XEQ202"/>
      <c r="XER202"/>
      <c r="XES202"/>
      <c r="XET202"/>
      <c r="XEU202"/>
      <c r="XEV202"/>
      <c r="XEW202"/>
      <c r="XEX202"/>
      <c r="XEY202"/>
      <c r="XEZ202"/>
      <c r="XFA202"/>
      <c r="XFB202"/>
      <c r="XFC202"/>
      <c r="XFD202"/>
    </row>
    <row r="203" s="29" customFormat="1" spans="1:1638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 s="30"/>
      <c r="AN203" s="73"/>
      <c r="AO203" s="31"/>
      <c r="AP203"/>
      <c r="AQ203"/>
      <c r="AR203" s="32"/>
      <c r="AS203" s="30"/>
      <c r="AT203" s="30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/>
      <c r="VUC20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  <c r="WER203"/>
      <c r="WES203"/>
      <c r="WET203"/>
      <c r="WEU203"/>
      <c r="WEV203"/>
      <c r="WEW203"/>
      <c r="WEX203"/>
      <c r="WEY203"/>
      <c r="WEZ203"/>
      <c r="WFA203"/>
      <c r="WFB203"/>
      <c r="WFC203"/>
      <c r="WFD203"/>
      <c r="WFE203"/>
      <c r="WFF203"/>
      <c r="WFG203"/>
      <c r="WFH203"/>
      <c r="WFI203"/>
      <c r="WFJ203"/>
      <c r="WFK203"/>
      <c r="WFL203"/>
      <c r="WFM203"/>
      <c r="WFN203"/>
      <c r="WFO203"/>
      <c r="WFP203"/>
      <c r="WFQ203"/>
      <c r="WFR203"/>
      <c r="WFS203"/>
      <c r="WFT203"/>
      <c r="WFU203"/>
      <c r="WFV203"/>
      <c r="WFW203"/>
      <c r="WFX203"/>
      <c r="WFY203"/>
      <c r="WFZ203"/>
      <c r="WGA203"/>
      <c r="WGB203"/>
      <c r="WGC203"/>
      <c r="WGD203"/>
      <c r="WGE203"/>
      <c r="WGF203"/>
      <c r="WGG203"/>
      <c r="WGH203"/>
      <c r="WGI203"/>
      <c r="WGJ203"/>
      <c r="WGK203"/>
      <c r="WGL203"/>
      <c r="WGM203"/>
      <c r="WGN203"/>
      <c r="WGO203"/>
      <c r="WGP203"/>
      <c r="WGQ203"/>
      <c r="WGR203"/>
      <c r="WGS203"/>
      <c r="WGT203"/>
      <c r="WGU203"/>
      <c r="WGV203"/>
      <c r="WGW203"/>
      <c r="WGX203"/>
      <c r="WGY203"/>
      <c r="WGZ203"/>
      <c r="WHA203"/>
      <c r="WHB203"/>
      <c r="WHC203"/>
      <c r="WHD203"/>
      <c r="WHE203"/>
      <c r="WHF203"/>
      <c r="WHG203"/>
      <c r="WHH203"/>
      <c r="WHI203"/>
      <c r="WHJ203"/>
      <c r="WHK203"/>
      <c r="WHL203"/>
      <c r="WHM203"/>
      <c r="WHN203"/>
      <c r="WHO203"/>
      <c r="WHP203"/>
      <c r="WHQ203"/>
      <c r="WHR203"/>
      <c r="WHS203"/>
      <c r="WHT203"/>
      <c r="WHU203"/>
      <c r="WHV203"/>
      <c r="WHW203"/>
      <c r="WHX203"/>
      <c r="WHY203"/>
      <c r="WHZ203"/>
      <c r="WIA203"/>
      <c r="WIB203"/>
      <c r="WIC203"/>
      <c r="WID203"/>
      <c r="WIE203"/>
      <c r="WIF203"/>
      <c r="WIG203"/>
      <c r="WIH203"/>
      <c r="WII203"/>
      <c r="WIJ203"/>
      <c r="WIK203"/>
      <c r="WIL203"/>
      <c r="WIM203"/>
      <c r="WIN203"/>
      <c r="WIO203"/>
      <c r="WIP203"/>
      <c r="WIQ203"/>
      <c r="WIR203"/>
      <c r="WIS203"/>
      <c r="WIT203"/>
      <c r="WIU203"/>
      <c r="WIV203"/>
      <c r="WIW203"/>
      <c r="WIX203"/>
      <c r="WIY203"/>
      <c r="WIZ203"/>
      <c r="WJA203"/>
      <c r="WJB203"/>
      <c r="WJC203"/>
      <c r="WJD203"/>
      <c r="WJE203"/>
      <c r="WJF203"/>
      <c r="WJG203"/>
      <c r="WJH203"/>
      <c r="WJI203"/>
      <c r="WJJ203"/>
      <c r="WJK203"/>
      <c r="WJL203"/>
      <c r="WJM203"/>
      <c r="WJN203"/>
      <c r="WJO203"/>
      <c r="WJP203"/>
      <c r="WJQ203"/>
      <c r="WJR203"/>
      <c r="WJS203"/>
      <c r="WJT203"/>
      <c r="WJU203"/>
      <c r="WJV203"/>
      <c r="WJW203"/>
      <c r="WJX203"/>
      <c r="WJY203"/>
      <c r="WJZ203"/>
      <c r="WKA203"/>
      <c r="WKB203"/>
      <c r="WKC203"/>
      <c r="WKD203"/>
      <c r="WKE203"/>
      <c r="WKF203"/>
      <c r="WKG203"/>
      <c r="WKH203"/>
      <c r="WKI203"/>
      <c r="WKJ203"/>
      <c r="WKK203"/>
      <c r="WKL203"/>
      <c r="WKM203"/>
      <c r="WKN203"/>
      <c r="WKO203"/>
      <c r="WKP203"/>
      <c r="WKQ203"/>
      <c r="WKR203"/>
      <c r="WKS203"/>
      <c r="WKT203"/>
      <c r="WKU203"/>
      <c r="WKV203"/>
      <c r="WKW203"/>
      <c r="WKX203"/>
      <c r="WKY203"/>
      <c r="WKZ203"/>
      <c r="WLA203"/>
      <c r="WLB203"/>
      <c r="WLC203"/>
      <c r="WLD203"/>
      <c r="WLE203"/>
      <c r="WLF203"/>
      <c r="WLG203"/>
      <c r="WLH203"/>
      <c r="WLI203"/>
      <c r="WLJ203"/>
      <c r="WLK203"/>
      <c r="WLL203"/>
      <c r="WLM203"/>
      <c r="WLN203"/>
      <c r="WLO203"/>
      <c r="WLP203"/>
      <c r="WLQ203"/>
      <c r="WLR203"/>
      <c r="WLS203"/>
      <c r="WLT203"/>
      <c r="WLU203"/>
      <c r="WLV203"/>
      <c r="WLW203"/>
      <c r="WLX203"/>
      <c r="WLY203"/>
      <c r="WLZ203"/>
      <c r="WMA203"/>
      <c r="WMB203"/>
      <c r="WMC203"/>
      <c r="WMD203"/>
      <c r="WME203"/>
      <c r="WMF203"/>
      <c r="WMG203"/>
      <c r="WMH203"/>
      <c r="WMI203"/>
      <c r="WMJ203"/>
      <c r="WMK203"/>
      <c r="WML203"/>
      <c r="WMM203"/>
      <c r="WMN203"/>
      <c r="WMO203"/>
      <c r="WMP203"/>
      <c r="WMQ203"/>
      <c r="WMR203"/>
      <c r="WMS203"/>
      <c r="WMT203"/>
      <c r="WMU203"/>
      <c r="WMV203"/>
      <c r="WMW203"/>
      <c r="WMX203"/>
      <c r="WMY203"/>
      <c r="WMZ203"/>
      <c r="WNA203"/>
      <c r="WNB203"/>
      <c r="WNC203"/>
      <c r="WND203"/>
      <c r="WNE203"/>
      <c r="WNF203"/>
      <c r="WNG203"/>
      <c r="WNH203"/>
      <c r="WNI203"/>
      <c r="WNJ203"/>
      <c r="WNK203"/>
      <c r="WNL203"/>
      <c r="WNM203"/>
      <c r="WNN203"/>
      <c r="WNO203"/>
      <c r="WNP203"/>
      <c r="WNQ203"/>
      <c r="WNR203"/>
      <c r="WNS203"/>
      <c r="WNT203"/>
      <c r="WNU203"/>
      <c r="WNV203"/>
      <c r="WNW203"/>
      <c r="WNX203"/>
      <c r="WNY203"/>
      <c r="WNZ203"/>
      <c r="WOA203"/>
      <c r="WOB203"/>
      <c r="WOC203"/>
      <c r="WOD203"/>
      <c r="WOE203"/>
      <c r="WOF203"/>
      <c r="WOG203"/>
      <c r="WOH203"/>
      <c r="WOI203"/>
      <c r="WOJ203"/>
      <c r="WOK203"/>
      <c r="WOL203"/>
      <c r="WOM203"/>
      <c r="WON203"/>
      <c r="WOO203"/>
      <c r="WOP203"/>
      <c r="WOQ203"/>
      <c r="WOR203"/>
      <c r="WOS203"/>
      <c r="WOT203"/>
      <c r="WOU203"/>
      <c r="WOV203"/>
      <c r="WOW203"/>
      <c r="WOX203"/>
      <c r="WOY203"/>
      <c r="WOZ203"/>
      <c r="WPA203"/>
      <c r="WPB203"/>
      <c r="WPC203"/>
      <c r="WPD203"/>
      <c r="WPE203"/>
      <c r="WPF203"/>
      <c r="WPG203"/>
      <c r="WPH203"/>
      <c r="WPI203"/>
      <c r="WPJ203"/>
      <c r="WPK203"/>
      <c r="WPL203"/>
      <c r="WPM203"/>
      <c r="WPN203"/>
      <c r="WPO203"/>
      <c r="WPP203"/>
      <c r="WPQ203"/>
      <c r="WPR203"/>
      <c r="WPS203"/>
      <c r="WPT203"/>
      <c r="WPU203"/>
      <c r="WPV203"/>
      <c r="WPW203"/>
      <c r="WPX203"/>
      <c r="WPY203"/>
      <c r="WPZ203"/>
      <c r="WQA203"/>
      <c r="WQB203"/>
      <c r="WQC203"/>
      <c r="WQD203"/>
      <c r="WQE203"/>
      <c r="WQF203"/>
      <c r="WQG203"/>
      <c r="WQH203"/>
      <c r="WQI203"/>
      <c r="WQJ203"/>
      <c r="WQK203"/>
      <c r="WQL203"/>
      <c r="WQM203"/>
      <c r="WQN203"/>
      <c r="WQO203"/>
      <c r="WQP203"/>
      <c r="WQQ203"/>
      <c r="WQR203"/>
      <c r="WQS203"/>
      <c r="WQT203"/>
      <c r="WQU203"/>
      <c r="WQV203"/>
      <c r="WQW203"/>
      <c r="WQX203"/>
      <c r="WQY203"/>
      <c r="WQZ203"/>
      <c r="WRA203"/>
      <c r="WRB203"/>
      <c r="WRC203"/>
      <c r="WRD203"/>
      <c r="WRE203"/>
      <c r="WRF203"/>
      <c r="WRG203"/>
      <c r="WRH203"/>
      <c r="WRI203"/>
      <c r="WRJ203"/>
      <c r="WRK203"/>
      <c r="WRL203"/>
      <c r="WRM203"/>
      <c r="WRN203"/>
      <c r="WRO203"/>
      <c r="WRP203"/>
      <c r="WRQ203"/>
      <c r="WRR203"/>
      <c r="WRS203"/>
      <c r="WRT203"/>
      <c r="WRU203"/>
      <c r="WRV203"/>
      <c r="WRW203"/>
      <c r="WRX203"/>
      <c r="WRY203"/>
      <c r="WRZ203"/>
      <c r="WSA203"/>
      <c r="WSB203"/>
      <c r="WSC203"/>
      <c r="WSD203"/>
      <c r="WSE203"/>
      <c r="WSF203"/>
      <c r="WSG203"/>
      <c r="WSH203"/>
      <c r="WSI203"/>
      <c r="WSJ203"/>
      <c r="WSK203"/>
      <c r="WSL203"/>
      <c r="WSM203"/>
      <c r="WSN203"/>
      <c r="WSO203"/>
      <c r="WSP203"/>
      <c r="WSQ203"/>
      <c r="WSR203"/>
      <c r="WSS203"/>
      <c r="WST203"/>
      <c r="WSU203"/>
      <c r="WSV203"/>
      <c r="WSW203"/>
      <c r="WSX203"/>
      <c r="WSY203"/>
      <c r="WSZ203"/>
      <c r="WTA203"/>
      <c r="WTB203"/>
      <c r="WTC203"/>
      <c r="WTD203"/>
      <c r="WTE203"/>
      <c r="WTF203"/>
      <c r="WTG203"/>
      <c r="WTH203"/>
      <c r="WTI203"/>
      <c r="WTJ203"/>
      <c r="WTK203"/>
      <c r="WTL203"/>
      <c r="WTM203"/>
      <c r="WTN203"/>
      <c r="WTO203"/>
      <c r="WTP203"/>
      <c r="WTQ203"/>
      <c r="WTR203"/>
      <c r="WTS203"/>
      <c r="WTT203"/>
      <c r="WTU203"/>
      <c r="WTV203"/>
      <c r="WTW203"/>
      <c r="WTX203"/>
      <c r="WTY203"/>
      <c r="WTZ203"/>
      <c r="WUA203"/>
      <c r="WUB203"/>
      <c r="WUC203"/>
      <c r="WUD203"/>
      <c r="WUE203"/>
      <c r="WUF203"/>
      <c r="WUG203"/>
      <c r="WUH203"/>
      <c r="WUI203"/>
      <c r="WUJ203"/>
      <c r="WUK203"/>
      <c r="WUL203"/>
      <c r="WUM203"/>
      <c r="WUN203"/>
      <c r="WUO203"/>
      <c r="WUP203"/>
      <c r="WUQ203"/>
      <c r="WUR203"/>
      <c r="WUS203"/>
      <c r="WUT203"/>
      <c r="WUU203"/>
      <c r="WUV203"/>
      <c r="WUW203"/>
      <c r="WUX203"/>
      <c r="WUY203"/>
      <c r="WUZ203"/>
      <c r="WVA203"/>
      <c r="WVB203"/>
      <c r="WVC203"/>
      <c r="WVD203"/>
      <c r="WVE203"/>
      <c r="WVF203"/>
      <c r="WVG203"/>
      <c r="WVH203"/>
      <c r="WVI203"/>
      <c r="WVJ203"/>
      <c r="WVK203"/>
      <c r="WVL203"/>
      <c r="WVM203"/>
      <c r="WVN203"/>
      <c r="WVO203"/>
      <c r="WVP203"/>
      <c r="WVQ203"/>
      <c r="WVR203"/>
      <c r="WVS203"/>
      <c r="WVT203"/>
      <c r="WVU203"/>
      <c r="WVV203"/>
      <c r="WVW203"/>
      <c r="WVX203"/>
      <c r="WVY203"/>
      <c r="WVZ203"/>
      <c r="WWA203"/>
      <c r="WWB203"/>
      <c r="WWC203"/>
      <c r="WWD203"/>
      <c r="WWE203"/>
      <c r="WWF203"/>
      <c r="WWG203"/>
      <c r="WWH203"/>
      <c r="WWI203"/>
      <c r="WWJ203"/>
      <c r="WWK203"/>
      <c r="WWL203"/>
      <c r="WWM203"/>
      <c r="WWN203"/>
      <c r="WWO203"/>
      <c r="WWP203"/>
      <c r="WWQ203"/>
      <c r="WWR203"/>
      <c r="WWS203"/>
      <c r="WWT203"/>
      <c r="WWU203"/>
      <c r="WWV203"/>
      <c r="WWW203"/>
      <c r="WWX203"/>
      <c r="WWY203"/>
      <c r="WWZ203"/>
      <c r="WXA203"/>
      <c r="WXB203"/>
      <c r="WXC203"/>
      <c r="WXD203"/>
      <c r="WXE203"/>
      <c r="WXF203"/>
      <c r="WXG203"/>
      <c r="WXH203"/>
      <c r="WXI203"/>
      <c r="WXJ203"/>
      <c r="WXK203"/>
      <c r="WXL203"/>
      <c r="WXM203"/>
      <c r="WXN203"/>
      <c r="WXO203"/>
      <c r="WXP203"/>
      <c r="WXQ203"/>
      <c r="WXR203"/>
      <c r="WXS203"/>
      <c r="WXT203"/>
      <c r="WXU203"/>
      <c r="WXV203"/>
      <c r="WXW203"/>
      <c r="WXX203"/>
      <c r="WXY203"/>
      <c r="WXZ203"/>
      <c r="WYA203"/>
      <c r="WYB203"/>
      <c r="WYC203"/>
      <c r="WYD203"/>
      <c r="WYE203"/>
      <c r="WYF203"/>
      <c r="WYG203"/>
      <c r="WYH203"/>
      <c r="WYI203"/>
      <c r="WYJ203"/>
      <c r="WYK203"/>
      <c r="WYL203"/>
      <c r="WYM203"/>
      <c r="WYN203"/>
      <c r="WYO203"/>
      <c r="WYP203"/>
      <c r="WYQ203"/>
      <c r="WYR203"/>
      <c r="WYS203"/>
      <c r="WYT203"/>
      <c r="WYU203"/>
      <c r="WYV203"/>
      <c r="WYW203"/>
      <c r="WYX203"/>
      <c r="WYY203"/>
      <c r="WYZ203"/>
      <c r="WZA203"/>
      <c r="WZB203"/>
      <c r="WZC203"/>
      <c r="WZD203"/>
      <c r="WZE203"/>
      <c r="WZF203"/>
      <c r="WZG203"/>
      <c r="WZH203"/>
      <c r="WZI203"/>
      <c r="WZJ203"/>
      <c r="WZK203"/>
      <c r="WZL203"/>
      <c r="WZM203"/>
      <c r="WZN203"/>
      <c r="WZO203"/>
      <c r="WZP203"/>
      <c r="WZQ203"/>
      <c r="WZR203"/>
      <c r="WZS203"/>
      <c r="WZT203"/>
      <c r="WZU203"/>
      <c r="WZV203"/>
      <c r="WZW203"/>
      <c r="WZX203"/>
      <c r="WZY203"/>
      <c r="WZZ203"/>
      <c r="XAA203"/>
      <c r="XAB203"/>
      <c r="XAC203"/>
      <c r="XAD203"/>
      <c r="XAE203"/>
      <c r="XAF203"/>
      <c r="XAG203"/>
      <c r="XAH203"/>
      <c r="XAI203"/>
      <c r="XAJ203"/>
      <c r="XAK203"/>
      <c r="XAL203"/>
      <c r="XAM203"/>
      <c r="XAN203"/>
      <c r="XAO203"/>
      <c r="XAP203"/>
      <c r="XAQ203"/>
      <c r="XAR203"/>
      <c r="XAS203"/>
      <c r="XAT203"/>
      <c r="XAU203"/>
      <c r="XAV203"/>
      <c r="XAW203"/>
      <c r="XAX203"/>
      <c r="XAY203"/>
      <c r="XAZ203"/>
      <c r="XBA203"/>
      <c r="XBB203"/>
      <c r="XBC203"/>
      <c r="XBD203"/>
      <c r="XBE203"/>
      <c r="XBF203"/>
      <c r="XBG203"/>
      <c r="XBH203"/>
      <c r="XBI203"/>
      <c r="XBJ203"/>
      <c r="XBK203"/>
      <c r="XBL203"/>
      <c r="XBM203"/>
      <c r="XBN203"/>
      <c r="XBO203"/>
      <c r="XBP203"/>
      <c r="XBQ203"/>
      <c r="XBR203"/>
      <c r="XBS203"/>
      <c r="XBT203"/>
      <c r="XBU203"/>
      <c r="XBV203"/>
      <c r="XBW203"/>
      <c r="XBX203"/>
      <c r="XBY203"/>
      <c r="XBZ203"/>
      <c r="XCA203"/>
      <c r="XCB203"/>
      <c r="XCC203"/>
      <c r="XCD203"/>
      <c r="XCE203"/>
      <c r="XCF203"/>
      <c r="XCG203"/>
      <c r="XCH203"/>
      <c r="XCI203"/>
      <c r="XCJ203"/>
      <c r="XCK203"/>
      <c r="XCL203"/>
      <c r="XCM203"/>
      <c r="XCN203"/>
      <c r="XCO203"/>
      <c r="XCP203"/>
      <c r="XCQ203"/>
      <c r="XCR203"/>
      <c r="XCS203"/>
      <c r="XCT203"/>
      <c r="XCU203"/>
      <c r="XCV203"/>
      <c r="XCW203"/>
      <c r="XCX203"/>
      <c r="XCY203"/>
      <c r="XCZ203"/>
      <c r="XDA203"/>
      <c r="XDB203"/>
      <c r="XDC203"/>
      <c r="XDD203"/>
      <c r="XDE203"/>
      <c r="XDF203"/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  <c r="XEM203"/>
      <c r="XEN203"/>
      <c r="XEO203"/>
      <c r="XEP203"/>
      <c r="XEQ203"/>
      <c r="XER203"/>
      <c r="XES203"/>
      <c r="XET203"/>
      <c r="XEU203"/>
      <c r="XEV203"/>
      <c r="XEW203"/>
      <c r="XEX203"/>
      <c r="XEY203"/>
      <c r="XEZ203"/>
      <c r="XFA203"/>
      <c r="XFB203"/>
      <c r="XFC203"/>
      <c r="XFD203"/>
    </row>
    <row r="204" s="29" customFormat="1" spans="1:1638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 s="30"/>
      <c r="AN204" s="73"/>
      <c r="AO204" s="31"/>
      <c r="AP204"/>
      <c r="AQ204"/>
      <c r="AR204" s="32"/>
      <c r="AS204" s="30"/>
      <c r="AT204" s="30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  <c r="QXM204"/>
      <c r="QXN204"/>
      <c r="QXO204"/>
      <c r="QXP204"/>
      <c r="QXQ204"/>
      <c r="QXR204"/>
      <c r="QXS204"/>
      <c r="QXT204"/>
      <c r="QXU204"/>
      <c r="QXV204"/>
      <c r="QXW204"/>
      <c r="QXX204"/>
      <c r="QXY204"/>
      <c r="QXZ204"/>
      <c r="QYA204"/>
      <c r="QYB204"/>
      <c r="QYC204"/>
      <c r="QYD204"/>
      <c r="QYE204"/>
      <c r="QYF204"/>
      <c r="QYG204"/>
      <c r="QYH204"/>
      <c r="QYI204"/>
      <c r="QYJ204"/>
      <c r="QYK204"/>
      <c r="QYL204"/>
      <c r="QYM204"/>
      <c r="QYN204"/>
      <c r="QYO204"/>
      <c r="QYP204"/>
      <c r="QYQ204"/>
      <c r="QYR204"/>
      <c r="QYS204"/>
      <c r="QYT204"/>
      <c r="QYU204"/>
      <c r="QYV204"/>
      <c r="QYW204"/>
      <c r="QYX204"/>
      <c r="QYY204"/>
      <c r="QYZ204"/>
      <c r="QZA204"/>
      <c r="QZB204"/>
      <c r="QZC204"/>
      <c r="QZD204"/>
      <c r="QZE204"/>
      <c r="QZF204"/>
      <c r="QZG204"/>
      <c r="QZH204"/>
      <c r="QZI204"/>
      <c r="QZJ204"/>
      <c r="QZK204"/>
      <c r="QZL204"/>
      <c r="QZM204"/>
      <c r="QZN204"/>
      <c r="QZO204"/>
      <c r="QZP204"/>
      <c r="QZQ204"/>
      <c r="QZR204"/>
      <c r="QZS204"/>
      <c r="QZT204"/>
      <c r="QZU204"/>
      <c r="QZV204"/>
      <c r="QZW204"/>
      <c r="QZX204"/>
      <c r="QZY204"/>
      <c r="QZZ204"/>
      <c r="RAA204"/>
      <c r="RAB204"/>
      <c r="RAC204"/>
      <c r="RAD204"/>
      <c r="RAE204"/>
      <c r="RAF204"/>
      <c r="RAG204"/>
      <c r="RAH204"/>
      <c r="RAI204"/>
      <c r="RAJ204"/>
      <c r="RAK204"/>
      <c r="RAL204"/>
      <c r="RAM204"/>
      <c r="RAN204"/>
      <c r="RAO204"/>
      <c r="RAP204"/>
      <c r="RAQ204"/>
      <c r="RAR204"/>
      <c r="RAS204"/>
      <c r="RAT204"/>
      <c r="RAU204"/>
      <c r="RAV204"/>
      <c r="RAW204"/>
      <c r="RAX204"/>
      <c r="RAY204"/>
      <c r="RAZ204"/>
      <c r="RBA204"/>
      <c r="RBB204"/>
      <c r="RBC204"/>
      <c r="RBD204"/>
      <c r="RBE204"/>
      <c r="RBF204"/>
      <c r="RBG204"/>
      <c r="RBH204"/>
      <c r="RBI204"/>
      <c r="RBJ204"/>
      <c r="RBK204"/>
      <c r="RBL204"/>
      <c r="RBM204"/>
      <c r="RBN204"/>
      <c r="RBO204"/>
      <c r="RBP204"/>
      <c r="RBQ204"/>
      <c r="RBR204"/>
      <c r="RBS204"/>
      <c r="RBT204"/>
      <c r="RBU204"/>
      <c r="RBV204"/>
      <c r="RBW204"/>
      <c r="RBX204"/>
      <c r="RBY204"/>
      <c r="RBZ204"/>
      <c r="RCA204"/>
      <c r="RCB204"/>
      <c r="RCC204"/>
      <c r="RCD204"/>
      <c r="RCE204"/>
      <c r="RCF204"/>
      <c r="RCG204"/>
      <c r="RCH204"/>
      <c r="RCI204"/>
      <c r="RCJ204"/>
      <c r="RCK204"/>
      <c r="RCL204"/>
      <c r="RCM204"/>
      <c r="RCN204"/>
      <c r="RCO204"/>
      <c r="RCP204"/>
      <c r="RCQ204"/>
      <c r="RCR204"/>
      <c r="RCS204"/>
      <c r="RCT204"/>
      <c r="RCU204"/>
      <c r="RCV204"/>
      <c r="RCW204"/>
      <c r="RCX204"/>
      <c r="RCY204"/>
      <c r="RCZ204"/>
      <c r="RDA204"/>
      <c r="RDB204"/>
      <c r="RDC204"/>
      <c r="RDD204"/>
      <c r="RDE204"/>
      <c r="RDF204"/>
      <c r="RDG204"/>
      <c r="RDH204"/>
      <c r="RDI204"/>
      <c r="RDJ204"/>
      <c r="RDK204"/>
      <c r="RDL204"/>
      <c r="RDM204"/>
      <c r="RDN204"/>
      <c r="RDO204"/>
      <c r="RDP204"/>
      <c r="RDQ204"/>
      <c r="RDR204"/>
      <c r="RDS204"/>
      <c r="RDT204"/>
      <c r="RDU204"/>
      <c r="RDV204"/>
      <c r="RDW204"/>
      <c r="RDX204"/>
      <c r="RDY204"/>
      <c r="RDZ204"/>
      <c r="REA204"/>
      <c r="REB204"/>
      <c r="REC204"/>
      <c r="RED204"/>
      <c r="REE204"/>
      <c r="REF204"/>
      <c r="REG204"/>
      <c r="REH204"/>
      <c r="REI204"/>
      <c r="REJ204"/>
      <c r="REK204"/>
      <c r="REL204"/>
      <c r="REM204"/>
      <c r="REN204"/>
      <c r="REO204"/>
      <c r="REP204"/>
      <c r="REQ204"/>
      <c r="RER204"/>
      <c r="RES204"/>
      <c r="RET204"/>
      <c r="REU204"/>
      <c r="REV204"/>
      <c r="REW204"/>
      <c r="REX204"/>
      <c r="REY204"/>
      <c r="REZ204"/>
      <c r="RFA204"/>
      <c r="RFB204"/>
      <c r="RFC204"/>
      <c r="RFD204"/>
      <c r="RFE204"/>
      <c r="RFF204"/>
      <c r="RFG204"/>
      <c r="RFH204"/>
      <c r="RFI204"/>
      <c r="RFJ204"/>
      <c r="RFK204"/>
      <c r="RFL204"/>
      <c r="RFM204"/>
      <c r="RFN204"/>
      <c r="RFO204"/>
      <c r="RFP204"/>
      <c r="RFQ204"/>
      <c r="RFR204"/>
      <c r="RFS204"/>
      <c r="RFT204"/>
      <c r="RFU204"/>
      <c r="RFV204"/>
      <c r="RFW204"/>
      <c r="RFX204"/>
      <c r="RFY204"/>
      <c r="RFZ204"/>
      <c r="RGA204"/>
      <c r="RGB204"/>
      <c r="RGC204"/>
      <c r="RGD204"/>
      <c r="RGE204"/>
      <c r="RGF204"/>
      <c r="RGG204"/>
      <c r="RGH204"/>
      <c r="RGI204"/>
      <c r="RGJ204"/>
      <c r="RGK204"/>
      <c r="RGL204"/>
      <c r="RGM204"/>
      <c r="RGN204"/>
      <c r="RGO204"/>
      <c r="RGP204"/>
      <c r="RGQ204"/>
      <c r="RGR204"/>
      <c r="RGS204"/>
      <c r="RGT204"/>
      <c r="RGU204"/>
      <c r="RGV204"/>
      <c r="RGW204"/>
      <c r="RGX204"/>
      <c r="RGY204"/>
      <c r="RGZ204"/>
      <c r="RHA204"/>
      <c r="RHB204"/>
      <c r="RHC204"/>
      <c r="RHD204"/>
      <c r="RHE204"/>
      <c r="RHF204"/>
      <c r="RHG204"/>
      <c r="RHH204"/>
      <c r="RHI204"/>
      <c r="RHJ204"/>
      <c r="RHK204"/>
      <c r="RHL204"/>
      <c r="RHM204"/>
      <c r="RHN204"/>
      <c r="RHO204"/>
      <c r="RHP204"/>
      <c r="RHQ204"/>
      <c r="RHR204"/>
      <c r="RHS204"/>
      <c r="RHT204"/>
      <c r="RHU204"/>
      <c r="RHV204"/>
      <c r="RHW204"/>
      <c r="RHX204"/>
      <c r="RHY204"/>
      <c r="RHZ204"/>
      <c r="RIA204"/>
      <c r="RIB204"/>
      <c r="RIC204"/>
      <c r="RID204"/>
      <c r="RIE204"/>
      <c r="RIF204"/>
      <c r="RIG204"/>
      <c r="RIH204"/>
      <c r="RII204"/>
      <c r="RIJ204"/>
      <c r="RIK204"/>
      <c r="RIL204"/>
      <c r="RIM204"/>
      <c r="RIN204"/>
      <c r="RIO204"/>
      <c r="RIP204"/>
      <c r="RIQ204"/>
      <c r="RIR204"/>
      <c r="RIS204"/>
      <c r="RIT204"/>
      <c r="RIU204"/>
      <c r="RIV204"/>
      <c r="RIW204"/>
      <c r="RIX204"/>
      <c r="RIY204"/>
      <c r="RIZ204"/>
      <c r="RJA204"/>
      <c r="RJB204"/>
      <c r="RJC204"/>
      <c r="RJD204"/>
      <c r="RJE204"/>
      <c r="RJF204"/>
      <c r="RJG204"/>
      <c r="RJH204"/>
      <c r="RJI204"/>
      <c r="RJJ204"/>
      <c r="RJK204"/>
      <c r="RJL204"/>
      <c r="RJM204"/>
      <c r="RJN204"/>
      <c r="RJO204"/>
      <c r="RJP204"/>
      <c r="RJQ204"/>
      <c r="RJR204"/>
      <c r="RJS204"/>
      <c r="RJT204"/>
      <c r="RJU204"/>
      <c r="RJV204"/>
      <c r="RJW204"/>
      <c r="RJX204"/>
      <c r="RJY204"/>
      <c r="RJZ204"/>
      <c r="RKA204"/>
      <c r="RKB204"/>
      <c r="RKC204"/>
      <c r="RKD204"/>
      <c r="RKE204"/>
      <c r="RKF204"/>
      <c r="RKG204"/>
      <c r="RKH204"/>
      <c r="RKI204"/>
      <c r="RKJ204"/>
      <c r="RKK204"/>
      <c r="RKL204"/>
      <c r="RKM204"/>
      <c r="RKN204"/>
      <c r="RKO204"/>
      <c r="RKP204"/>
      <c r="RKQ204"/>
      <c r="RKR204"/>
      <c r="RKS204"/>
      <c r="RKT204"/>
      <c r="RKU204"/>
      <c r="RKV204"/>
      <c r="RKW204"/>
      <c r="RKX204"/>
      <c r="RKY204"/>
      <c r="RKZ204"/>
      <c r="RLA204"/>
      <c r="RLB204"/>
      <c r="RLC204"/>
      <c r="RLD204"/>
      <c r="RLE204"/>
      <c r="RLF204"/>
      <c r="RLG204"/>
      <c r="RLH204"/>
      <c r="RLI204"/>
      <c r="RLJ204"/>
      <c r="RLK204"/>
      <c r="RLL204"/>
      <c r="RLM204"/>
      <c r="RLN204"/>
      <c r="RLO204"/>
      <c r="RLP204"/>
      <c r="RLQ204"/>
      <c r="RLR204"/>
      <c r="RLS204"/>
      <c r="RLT204"/>
      <c r="RLU204"/>
      <c r="RLV204"/>
      <c r="RLW204"/>
      <c r="RLX204"/>
      <c r="RLY204"/>
      <c r="RLZ204"/>
      <c r="RMA204"/>
      <c r="RMB204"/>
      <c r="RMC204"/>
      <c r="RMD204"/>
      <c r="RME204"/>
      <c r="RMF204"/>
      <c r="RMG204"/>
      <c r="RMH204"/>
      <c r="RMI204"/>
      <c r="RMJ204"/>
      <c r="RMK204"/>
      <c r="RML204"/>
      <c r="RMM204"/>
      <c r="RMN204"/>
      <c r="RMO204"/>
      <c r="RMP204"/>
      <c r="RMQ204"/>
      <c r="RMR204"/>
      <c r="RMS204"/>
      <c r="RMT204"/>
      <c r="RMU204"/>
      <c r="RMV204"/>
      <c r="RMW204"/>
      <c r="RMX204"/>
      <c r="RMY204"/>
      <c r="RMZ204"/>
      <c r="RNA204"/>
      <c r="RNB204"/>
      <c r="RNC204"/>
      <c r="RND204"/>
      <c r="RNE204"/>
      <c r="RNF204"/>
      <c r="RNG204"/>
      <c r="RNH204"/>
      <c r="RNI204"/>
      <c r="RNJ204"/>
      <c r="RNK204"/>
      <c r="RNL204"/>
      <c r="RNM204"/>
      <c r="RNN204"/>
      <c r="RNO204"/>
      <c r="RNP204"/>
      <c r="RNQ204"/>
      <c r="RNR204"/>
      <c r="RNS204"/>
      <c r="RNT204"/>
      <c r="RNU204"/>
      <c r="RNV204"/>
      <c r="RNW204"/>
      <c r="RNX204"/>
      <c r="RNY204"/>
      <c r="RNZ204"/>
      <c r="ROA204"/>
      <c r="ROB204"/>
      <c r="ROC204"/>
      <c r="ROD204"/>
      <c r="ROE204"/>
      <c r="ROF204"/>
      <c r="ROG204"/>
      <c r="ROH204"/>
      <c r="ROI204"/>
      <c r="ROJ204"/>
      <c r="ROK204"/>
      <c r="ROL204"/>
      <c r="ROM204"/>
      <c r="RON204"/>
      <c r="ROO204"/>
      <c r="ROP204"/>
      <c r="ROQ204"/>
      <c r="ROR204"/>
      <c r="ROS204"/>
      <c r="ROT204"/>
      <c r="ROU204"/>
      <c r="ROV204"/>
      <c r="ROW204"/>
      <c r="ROX204"/>
      <c r="ROY204"/>
      <c r="ROZ204"/>
      <c r="RPA204"/>
      <c r="RPB204"/>
      <c r="RPC204"/>
      <c r="RPD204"/>
      <c r="RPE204"/>
      <c r="RPF204"/>
      <c r="RPG204"/>
      <c r="RPH204"/>
      <c r="RPI204"/>
      <c r="RPJ204"/>
      <c r="RPK204"/>
      <c r="RPL204"/>
      <c r="RPM204"/>
      <c r="RPN204"/>
      <c r="RPO204"/>
      <c r="RPP204"/>
      <c r="RPQ204"/>
      <c r="RPR204"/>
      <c r="RPS204"/>
      <c r="RPT204"/>
      <c r="RPU204"/>
      <c r="RPV204"/>
      <c r="RPW204"/>
      <c r="RPX204"/>
      <c r="RPY204"/>
      <c r="RPZ204"/>
      <c r="RQA204"/>
      <c r="RQB204"/>
      <c r="RQC204"/>
      <c r="RQD204"/>
      <c r="RQE204"/>
      <c r="RQF204"/>
      <c r="RQG204"/>
      <c r="RQH204"/>
      <c r="RQI204"/>
      <c r="RQJ204"/>
      <c r="RQK204"/>
      <c r="RQL204"/>
      <c r="RQM204"/>
      <c r="RQN204"/>
      <c r="RQO204"/>
      <c r="RQP204"/>
      <c r="RQQ204"/>
      <c r="RQR204"/>
      <c r="RQS204"/>
      <c r="RQT204"/>
      <c r="RQU204"/>
      <c r="RQV204"/>
      <c r="RQW204"/>
      <c r="RQX204"/>
      <c r="RQY204"/>
      <c r="RQZ204"/>
      <c r="RRA204"/>
      <c r="RRB204"/>
      <c r="RRC204"/>
      <c r="RRD204"/>
      <c r="RRE204"/>
      <c r="RRF204"/>
      <c r="RRG204"/>
      <c r="RRH204"/>
      <c r="RRI204"/>
      <c r="RRJ204"/>
      <c r="RRK204"/>
      <c r="RRL204"/>
      <c r="RRM204"/>
      <c r="RRN204"/>
      <c r="RRO204"/>
      <c r="RRP204"/>
      <c r="RRQ204"/>
      <c r="RRR204"/>
      <c r="RRS204"/>
      <c r="RRT204"/>
      <c r="RRU204"/>
      <c r="RRV204"/>
      <c r="RRW204"/>
      <c r="RRX204"/>
      <c r="RRY204"/>
      <c r="RRZ204"/>
      <c r="RSA204"/>
      <c r="RSB204"/>
      <c r="RSC204"/>
      <c r="RSD204"/>
      <c r="RSE204"/>
      <c r="RSF204"/>
      <c r="RSG204"/>
      <c r="RSH204"/>
      <c r="RSI204"/>
      <c r="RSJ204"/>
      <c r="RSK204"/>
      <c r="RSL204"/>
      <c r="RSM204"/>
      <c r="RSN204"/>
      <c r="RSO204"/>
      <c r="RSP204"/>
      <c r="RSQ204"/>
      <c r="RSR204"/>
      <c r="RSS204"/>
      <c r="RST204"/>
      <c r="RSU204"/>
      <c r="RSV204"/>
      <c r="RSW204"/>
      <c r="RSX204"/>
      <c r="RSY204"/>
      <c r="RSZ204"/>
      <c r="RTA204"/>
      <c r="RTB204"/>
      <c r="RTC204"/>
      <c r="RTD204"/>
      <c r="RTE204"/>
      <c r="RTF204"/>
      <c r="RTG204"/>
      <c r="RTH204"/>
      <c r="RTI204"/>
      <c r="RTJ204"/>
      <c r="RTK204"/>
      <c r="RTL204"/>
      <c r="RTM204"/>
      <c r="RTN204"/>
      <c r="RTO204"/>
      <c r="RTP204"/>
      <c r="RTQ204"/>
      <c r="RTR204"/>
      <c r="RTS204"/>
      <c r="RTT204"/>
      <c r="RTU204"/>
      <c r="RTV204"/>
      <c r="RTW204"/>
      <c r="RTX204"/>
      <c r="RTY204"/>
      <c r="RTZ204"/>
      <c r="RUA204"/>
      <c r="RUB204"/>
      <c r="RUC204"/>
      <c r="RUD204"/>
      <c r="RUE204"/>
      <c r="RUF204"/>
      <c r="RUG204"/>
      <c r="RUH204"/>
      <c r="RUI204"/>
      <c r="RUJ204"/>
      <c r="RUK204"/>
      <c r="RUL204"/>
      <c r="RUM204"/>
      <c r="RUN204"/>
      <c r="RUO204"/>
      <c r="RUP204"/>
      <c r="RUQ204"/>
      <c r="RUR204"/>
      <c r="RUS204"/>
      <c r="RUT204"/>
      <c r="RUU204"/>
      <c r="RUV204"/>
      <c r="RUW204"/>
      <c r="RUX204"/>
      <c r="RUY204"/>
      <c r="RUZ204"/>
      <c r="RVA204"/>
      <c r="RVB204"/>
      <c r="RVC204"/>
      <c r="RVD204"/>
      <c r="RVE204"/>
      <c r="RVF204"/>
      <c r="RVG204"/>
      <c r="RVH204"/>
      <c r="RVI204"/>
      <c r="RVJ204"/>
      <c r="RVK204"/>
      <c r="RVL204"/>
      <c r="RVM204"/>
      <c r="RVN204"/>
      <c r="RVO204"/>
      <c r="RVP204"/>
      <c r="RVQ204"/>
      <c r="RVR204"/>
      <c r="RVS204"/>
      <c r="RVT204"/>
      <c r="RVU204"/>
      <c r="RVV204"/>
      <c r="RVW204"/>
      <c r="RVX204"/>
      <c r="RVY204"/>
      <c r="RVZ204"/>
      <c r="RWA204"/>
      <c r="RWB204"/>
      <c r="RWC204"/>
      <c r="RWD204"/>
      <c r="RWE204"/>
      <c r="RWF204"/>
      <c r="RWG204"/>
      <c r="RWH204"/>
      <c r="RWI204"/>
      <c r="RWJ204"/>
      <c r="RWK204"/>
      <c r="RWL204"/>
      <c r="RWM204"/>
      <c r="RWN204"/>
      <c r="RWO204"/>
      <c r="RWP204"/>
      <c r="RWQ204"/>
      <c r="RWR204"/>
      <c r="RWS204"/>
      <c r="RWT204"/>
      <c r="RWU204"/>
      <c r="RWV204"/>
      <c r="RWW204"/>
      <c r="RWX204"/>
      <c r="RWY204"/>
      <c r="RWZ204"/>
      <c r="RXA204"/>
      <c r="RXB204"/>
      <c r="RXC204"/>
      <c r="RXD204"/>
      <c r="RXE204"/>
      <c r="RXF204"/>
      <c r="RXG204"/>
      <c r="RXH204"/>
      <c r="RXI204"/>
      <c r="RXJ204"/>
      <c r="RXK204"/>
      <c r="RXL204"/>
      <c r="RXM204"/>
      <c r="RXN204"/>
      <c r="RXO204"/>
      <c r="RXP204"/>
      <c r="RXQ204"/>
      <c r="RXR204"/>
      <c r="RXS204"/>
      <c r="RXT204"/>
      <c r="RXU204"/>
      <c r="RXV204"/>
      <c r="RXW204"/>
      <c r="RXX204"/>
      <c r="RXY204"/>
      <c r="RXZ204"/>
      <c r="RYA204"/>
      <c r="RYB204"/>
      <c r="RYC204"/>
      <c r="RYD204"/>
      <c r="RYE204"/>
      <c r="RYF204"/>
      <c r="RYG204"/>
      <c r="RYH204"/>
      <c r="RYI204"/>
      <c r="RYJ204"/>
      <c r="RYK204"/>
      <c r="RYL204"/>
      <c r="RYM204"/>
      <c r="RYN204"/>
      <c r="RYO204"/>
      <c r="RYP204"/>
      <c r="RYQ204"/>
      <c r="RYR204"/>
      <c r="RYS204"/>
      <c r="RYT204"/>
      <c r="RYU204"/>
      <c r="RYV204"/>
      <c r="RYW204"/>
      <c r="RYX204"/>
      <c r="RYY204"/>
      <c r="RYZ204"/>
      <c r="RZA204"/>
      <c r="RZB204"/>
      <c r="RZC204"/>
      <c r="RZD204"/>
      <c r="RZE204"/>
      <c r="RZF204"/>
      <c r="RZG204"/>
      <c r="RZH204"/>
      <c r="RZI204"/>
      <c r="RZJ204"/>
      <c r="RZK204"/>
      <c r="RZL204"/>
      <c r="RZM204"/>
      <c r="RZN204"/>
      <c r="RZO204"/>
      <c r="RZP204"/>
      <c r="RZQ204"/>
      <c r="RZR204"/>
      <c r="RZS204"/>
      <c r="RZT204"/>
      <c r="RZU204"/>
      <c r="RZV204"/>
      <c r="RZW204"/>
      <c r="RZX204"/>
      <c r="RZY204"/>
      <c r="RZZ204"/>
      <c r="SAA204"/>
      <c r="SAB204"/>
      <c r="SAC204"/>
      <c r="SAD204"/>
      <c r="SAE204"/>
      <c r="SAF204"/>
      <c r="SAG204"/>
      <c r="SAH204"/>
      <c r="SAI204"/>
      <c r="SAJ204"/>
      <c r="SAK204"/>
      <c r="SAL204"/>
      <c r="SAM204"/>
      <c r="SAN204"/>
      <c r="SAO204"/>
      <c r="SAP204"/>
      <c r="SAQ204"/>
      <c r="SAR204"/>
      <c r="SAS204"/>
      <c r="SAT204"/>
      <c r="SAU204"/>
      <c r="SAV204"/>
      <c r="SAW204"/>
      <c r="SAX204"/>
      <c r="SAY204"/>
      <c r="SAZ204"/>
      <c r="SBA204"/>
      <c r="SBB204"/>
      <c r="SBC204"/>
      <c r="SBD204"/>
      <c r="SBE204"/>
      <c r="SBF204"/>
      <c r="SBG204"/>
      <c r="SBH204"/>
      <c r="SBI204"/>
      <c r="SBJ204"/>
      <c r="SBK204"/>
      <c r="SBL204"/>
      <c r="SBM204"/>
      <c r="SBN204"/>
      <c r="SBO204"/>
      <c r="SBP204"/>
      <c r="SBQ204"/>
      <c r="SBR204"/>
      <c r="SBS204"/>
      <c r="SBT204"/>
      <c r="SBU204"/>
      <c r="SBV204"/>
      <c r="SBW204"/>
      <c r="SBX204"/>
      <c r="SBY204"/>
      <c r="SBZ204"/>
      <c r="SCA204"/>
      <c r="SCB204"/>
      <c r="SCC204"/>
      <c r="SCD204"/>
      <c r="SCE204"/>
      <c r="SCF204"/>
      <c r="SCG204"/>
      <c r="SCH204"/>
      <c r="SCI204"/>
      <c r="SCJ204"/>
      <c r="SCK204"/>
      <c r="SCL204"/>
      <c r="SCM204"/>
      <c r="SCN204"/>
      <c r="SCO204"/>
      <c r="SCP204"/>
      <c r="SCQ204"/>
      <c r="SCR204"/>
      <c r="SCS204"/>
      <c r="SCT204"/>
      <c r="SCU204"/>
      <c r="SCV204"/>
      <c r="SCW204"/>
      <c r="SCX204"/>
      <c r="SCY204"/>
      <c r="SCZ204"/>
      <c r="SDA204"/>
      <c r="SDB204"/>
      <c r="SDC204"/>
      <c r="SDD204"/>
      <c r="SDE204"/>
      <c r="SDF204"/>
      <c r="SDG204"/>
      <c r="SDH204"/>
      <c r="SDI204"/>
      <c r="SDJ204"/>
      <c r="SDK204"/>
      <c r="SDL204"/>
      <c r="SDM204"/>
      <c r="SDN204"/>
      <c r="SDO204"/>
      <c r="SDP204"/>
      <c r="SDQ204"/>
      <c r="SDR204"/>
      <c r="SDS204"/>
      <c r="SDT204"/>
      <c r="SDU204"/>
      <c r="SDV204"/>
      <c r="SDW204"/>
      <c r="SDX204"/>
      <c r="SDY204"/>
      <c r="SDZ204"/>
      <c r="SEA204"/>
      <c r="SEB204"/>
      <c r="SEC204"/>
      <c r="SED204"/>
      <c r="SEE204"/>
      <c r="SEF204"/>
      <c r="SEG204"/>
      <c r="SEH204"/>
      <c r="SEI204"/>
      <c r="SEJ204"/>
      <c r="SEK204"/>
      <c r="SEL204"/>
      <c r="SEM204"/>
      <c r="SEN204"/>
      <c r="SEO204"/>
      <c r="SEP204"/>
      <c r="SEQ204"/>
      <c r="SER204"/>
      <c r="SES204"/>
      <c r="SET204"/>
      <c r="SEU204"/>
      <c r="SEV204"/>
      <c r="SEW204"/>
      <c r="SEX204"/>
      <c r="SEY204"/>
      <c r="SEZ204"/>
      <c r="SFA204"/>
      <c r="SFB204"/>
      <c r="SFC204"/>
      <c r="SFD204"/>
      <c r="SFE204"/>
      <c r="SFF204"/>
      <c r="SFG204"/>
      <c r="SFH204"/>
      <c r="SFI204"/>
      <c r="SFJ204"/>
      <c r="SFK204"/>
      <c r="SFL204"/>
      <c r="SFM204"/>
      <c r="SFN204"/>
      <c r="SFO204"/>
      <c r="SFP204"/>
      <c r="SFQ204"/>
      <c r="SFR204"/>
      <c r="SFS204"/>
      <c r="SFT204"/>
      <c r="SFU204"/>
      <c r="SFV204"/>
      <c r="SFW204"/>
      <c r="SFX204"/>
      <c r="SFY204"/>
      <c r="SFZ204"/>
      <c r="SGA204"/>
      <c r="SGB204"/>
      <c r="SGC204"/>
      <c r="SGD204"/>
      <c r="SGE204"/>
      <c r="SGF204"/>
      <c r="SGG204"/>
      <c r="SGH204"/>
      <c r="SGI204"/>
      <c r="SGJ204"/>
      <c r="SGK204"/>
      <c r="SGL204"/>
      <c r="SGM204"/>
      <c r="SGN204"/>
      <c r="SGO204"/>
      <c r="SGP204"/>
      <c r="SGQ204"/>
      <c r="SGR204"/>
      <c r="SGS204"/>
      <c r="SGT204"/>
      <c r="SGU204"/>
      <c r="SGV204"/>
      <c r="SGW204"/>
      <c r="SGX204"/>
      <c r="SGY204"/>
      <c r="SGZ204"/>
      <c r="SHA204"/>
      <c r="SHB204"/>
      <c r="SHC204"/>
      <c r="SHD204"/>
      <c r="SHE204"/>
      <c r="SHF204"/>
      <c r="SHG204"/>
      <c r="SHH204"/>
      <c r="SHI204"/>
      <c r="SHJ204"/>
      <c r="SHK204"/>
      <c r="SHL204"/>
      <c r="SHM204"/>
      <c r="SHN204"/>
      <c r="SHO204"/>
      <c r="SHP204"/>
      <c r="SHQ204"/>
      <c r="SHR204"/>
      <c r="SHS204"/>
      <c r="SHT204"/>
      <c r="SHU204"/>
      <c r="SHV204"/>
      <c r="SHW204"/>
      <c r="SHX204"/>
      <c r="SHY204"/>
      <c r="SHZ204"/>
      <c r="SIA204"/>
      <c r="SIB204"/>
      <c r="SIC204"/>
      <c r="SID204"/>
      <c r="SIE204"/>
      <c r="SIF204"/>
      <c r="SIG204"/>
      <c r="SIH204"/>
      <c r="SII204"/>
      <c r="SIJ204"/>
      <c r="SIK204"/>
      <c r="SIL204"/>
      <c r="SIM204"/>
      <c r="SIN204"/>
      <c r="SIO204"/>
      <c r="SIP204"/>
      <c r="SIQ204"/>
      <c r="SIR204"/>
      <c r="SIS204"/>
      <c r="SIT204"/>
      <c r="SIU204"/>
      <c r="SIV204"/>
      <c r="SIW204"/>
      <c r="SIX204"/>
      <c r="SIY204"/>
      <c r="SIZ204"/>
      <c r="SJA204"/>
      <c r="SJB204"/>
      <c r="SJC204"/>
      <c r="SJD204"/>
      <c r="SJE204"/>
      <c r="SJF204"/>
      <c r="SJG204"/>
      <c r="SJH204"/>
      <c r="SJI204"/>
      <c r="SJJ204"/>
      <c r="SJK204"/>
      <c r="SJL204"/>
      <c r="SJM204"/>
      <c r="SJN204"/>
      <c r="SJO204"/>
      <c r="SJP204"/>
      <c r="SJQ204"/>
      <c r="SJR204"/>
      <c r="SJS204"/>
      <c r="SJT204"/>
      <c r="SJU204"/>
      <c r="SJV204"/>
      <c r="SJW204"/>
      <c r="SJX204"/>
      <c r="SJY204"/>
      <c r="SJZ204"/>
      <c r="SKA204"/>
      <c r="SKB204"/>
      <c r="SKC204"/>
      <c r="SKD204"/>
      <c r="SKE204"/>
      <c r="SKF204"/>
      <c r="SKG204"/>
      <c r="SKH204"/>
      <c r="SKI204"/>
      <c r="SKJ204"/>
      <c r="SKK204"/>
      <c r="SKL204"/>
      <c r="SKM204"/>
      <c r="SKN204"/>
      <c r="SKO204"/>
      <c r="SKP204"/>
      <c r="SKQ204"/>
      <c r="SKR204"/>
      <c r="SKS204"/>
      <c r="SKT204"/>
      <c r="SKU204"/>
      <c r="SKV204"/>
      <c r="SKW204"/>
      <c r="SKX204"/>
      <c r="SKY204"/>
      <c r="SKZ204"/>
      <c r="SLA204"/>
      <c r="SLB204"/>
      <c r="SLC204"/>
      <c r="SLD204"/>
      <c r="SLE204"/>
      <c r="SLF204"/>
      <c r="SLG204"/>
      <c r="SLH204"/>
      <c r="SLI204"/>
      <c r="SLJ204"/>
      <c r="SLK204"/>
      <c r="SLL204"/>
      <c r="SLM204"/>
      <c r="SLN204"/>
      <c r="SLO204"/>
      <c r="SLP204"/>
      <c r="SLQ204"/>
      <c r="SLR204"/>
      <c r="SLS204"/>
      <c r="SLT204"/>
      <c r="SLU204"/>
      <c r="SLV204"/>
      <c r="SLW204"/>
      <c r="SLX204"/>
      <c r="SLY204"/>
      <c r="SLZ204"/>
      <c r="SMA204"/>
      <c r="SMB204"/>
      <c r="SMC204"/>
      <c r="SMD204"/>
      <c r="SME204"/>
      <c r="SMF204"/>
      <c r="SMG204"/>
      <c r="SMH204"/>
      <c r="SMI204"/>
      <c r="SMJ204"/>
      <c r="SMK204"/>
      <c r="SML204"/>
      <c r="SMM204"/>
      <c r="SMN204"/>
      <c r="SMO204"/>
      <c r="SMP204"/>
      <c r="SMQ204"/>
      <c r="SMR204"/>
      <c r="SMS204"/>
      <c r="SMT204"/>
      <c r="SMU204"/>
      <c r="SMV204"/>
      <c r="SMW204"/>
      <c r="SMX204"/>
      <c r="SMY204"/>
      <c r="SMZ204"/>
      <c r="SNA204"/>
      <c r="SNB204"/>
      <c r="SNC204"/>
      <c r="SND204"/>
      <c r="SNE204"/>
      <c r="SNF204"/>
      <c r="SNG204"/>
      <c r="SNH204"/>
      <c r="SNI204"/>
      <c r="SNJ204"/>
      <c r="SNK204"/>
      <c r="SNL204"/>
      <c r="SNM204"/>
      <c r="SNN204"/>
      <c r="SNO204"/>
      <c r="SNP204"/>
      <c r="SNQ204"/>
      <c r="SNR204"/>
      <c r="SNS204"/>
      <c r="SNT204"/>
      <c r="SNU204"/>
      <c r="SNV204"/>
      <c r="SNW204"/>
      <c r="SNX204"/>
      <c r="SNY204"/>
      <c r="SNZ204"/>
      <c r="SOA204"/>
      <c r="SOB204"/>
      <c r="SOC204"/>
      <c r="SOD204"/>
      <c r="SOE204"/>
      <c r="SOF204"/>
      <c r="SOG204"/>
      <c r="SOH204"/>
      <c r="SOI204"/>
      <c r="SOJ204"/>
      <c r="SOK204"/>
      <c r="SOL204"/>
      <c r="SOM204"/>
      <c r="SON204"/>
      <c r="SOO204"/>
      <c r="SOP204"/>
      <c r="SOQ204"/>
      <c r="SOR204"/>
      <c r="SOS204"/>
      <c r="SOT204"/>
      <c r="SOU204"/>
      <c r="SOV204"/>
      <c r="SOW204"/>
      <c r="SOX204"/>
      <c r="SOY204"/>
      <c r="SOZ204"/>
      <c r="SPA204"/>
      <c r="SPB204"/>
      <c r="SPC204"/>
      <c r="SPD204"/>
      <c r="SPE204"/>
      <c r="SPF204"/>
      <c r="SPG204"/>
      <c r="SPH204"/>
      <c r="SPI204"/>
      <c r="SPJ204"/>
      <c r="SPK204"/>
      <c r="SPL204"/>
      <c r="SPM204"/>
      <c r="SPN204"/>
      <c r="SPO204"/>
      <c r="SPP204"/>
      <c r="SPQ204"/>
      <c r="SPR204"/>
      <c r="SPS204"/>
      <c r="SPT204"/>
      <c r="SPU204"/>
      <c r="SPV204"/>
      <c r="SPW204"/>
      <c r="SPX204"/>
      <c r="SPY204"/>
      <c r="SPZ204"/>
      <c r="SQA204"/>
      <c r="SQB204"/>
      <c r="SQC204"/>
      <c r="SQD204"/>
      <c r="SQE204"/>
      <c r="SQF204"/>
      <c r="SQG204"/>
      <c r="SQH204"/>
      <c r="SQI204"/>
      <c r="SQJ204"/>
      <c r="SQK204"/>
      <c r="SQL204"/>
      <c r="SQM204"/>
      <c r="SQN204"/>
      <c r="SQO204"/>
      <c r="SQP204"/>
      <c r="SQQ204"/>
      <c r="SQR204"/>
      <c r="SQS204"/>
      <c r="SQT204"/>
      <c r="SQU204"/>
      <c r="SQV204"/>
      <c r="SQW204"/>
      <c r="SQX204"/>
      <c r="SQY204"/>
      <c r="SQZ204"/>
      <c r="SRA204"/>
      <c r="SRB204"/>
      <c r="SRC204"/>
      <c r="SRD204"/>
      <c r="SRE204"/>
      <c r="SRF204"/>
      <c r="SRG204"/>
      <c r="SRH204"/>
      <c r="SRI204"/>
      <c r="SRJ204"/>
      <c r="SRK204"/>
      <c r="SRL204"/>
      <c r="SRM204"/>
      <c r="SRN204"/>
      <c r="SRO204"/>
      <c r="SRP204"/>
      <c r="SRQ204"/>
      <c r="SRR204"/>
      <c r="SRS204"/>
      <c r="SRT204"/>
      <c r="SRU204"/>
      <c r="SRV204"/>
      <c r="SRW204"/>
      <c r="SRX204"/>
      <c r="SRY204"/>
      <c r="SRZ204"/>
      <c r="SSA204"/>
      <c r="SSB204"/>
      <c r="SSC204"/>
      <c r="SSD204"/>
      <c r="SSE204"/>
      <c r="SSF204"/>
      <c r="SSG204"/>
      <c r="SSH204"/>
      <c r="SSI204"/>
      <c r="SSJ204"/>
      <c r="SSK204"/>
      <c r="SSL204"/>
      <c r="SSM204"/>
      <c r="SSN204"/>
      <c r="SSO204"/>
      <c r="SSP204"/>
      <c r="SSQ204"/>
      <c r="SSR204"/>
      <c r="SSS204"/>
      <c r="SST204"/>
      <c r="SSU204"/>
      <c r="SSV204"/>
      <c r="SSW204"/>
      <c r="SSX204"/>
      <c r="SSY204"/>
      <c r="SSZ204"/>
      <c r="STA204"/>
      <c r="STB204"/>
      <c r="STC204"/>
      <c r="STD204"/>
      <c r="STE204"/>
      <c r="STF204"/>
      <c r="STG204"/>
      <c r="STH204"/>
      <c r="STI204"/>
      <c r="STJ204"/>
      <c r="STK204"/>
      <c r="STL204"/>
      <c r="STM204"/>
      <c r="STN204"/>
      <c r="STO204"/>
      <c r="STP204"/>
      <c r="STQ204"/>
      <c r="STR204"/>
      <c r="STS204"/>
      <c r="STT204"/>
      <c r="STU204"/>
      <c r="STV204"/>
      <c r="STW204"/>
      <c r="STX204"/>
      <c r="STY204"/>
      <c r="STZ204"/>
      <c r="SUA204"/>
      <c r="SUB204"/>
      <c r="SUC204"/>
      <c r="SUD204"/>
      <c r="SUE204"/>
      <c r="SUF204"/>
      <c r="SUG204"/>
      <c r="SUH204"/>
      <c r="SUI204"/>
      <c r="SUJ204"/>
      <c r="SUK204"/>
      <c r="SUL204"/>
      <c r="SUM204"/>
      <c r="SUN204"/>
      <c r="SUO204"/>
      <c r="SUP204"/>
      <c r="SUQ204"/>
      <c r="SUR204"/>
      <c r="SUS204"/>
      <c r="SUT204"/>
      <c r="SUU204"/>
      <c r="SUV204"/>
      <c r="SUW204"/>
      <c r="SUX204"/>
      <c r="SUY204"/>
      <c r="SUZ204"/>
      <c r="SVA204"/>
      <c r="SVB204"/>
      <c r="SVC204"/>
      <c r="SVD204"/>
      <c r="SVE204"/>
      <c r="SVF204"/>
      <c r="SVG204"/>
      <c r="SVH204"/>
      <c r="SVI204"/>
      <c r="SVJ204"/>
      <c r="SVK204"/>
      <c r="SVL204"/>
      <c r="SVM204"/>
      <c r="SVN204"/>
      <c r="SVO204"/>
      <c r="SVP204"/>
      <c r="SVQ204"/>
      <c r="SVR204"/>
      <c r="SVS204"/>
      <c r="SVT204"/>
      <c r="SVU204"/>
      <c r="SVV204"/>
      <c r="SVW204"/>
      <c r="SVX204"/>
      <c r="SVY204"/>
      <c r="SVZ204"/>
      <c r="SWA204"/>
      <c r="SWB204"/>
      <c r="SWC204"/>
      <c r="SWD204"/>
      <c r="SWE204"/>
      <c r="SWF204"/>
      <c r="SWG204"/>
      <c r="SWH204"/>
      <c r="SWI204"/>
      <c r="SWJ204"/>
      <c r="SWK204"/>
      <c r="SWL204"/>
      <c r="SWM204"/>
      <c r="SWN204"/>
      <c r="SWO204"/>
      <c r="SWP204"/>
      <c r="SWQ204"/>
      <c r="SWR204"/>
      <c r="SWS204"/>
      <c r="SWT204"/>
      <c r="SWU204"/>
      <c r="SWV204"/>
      <c r="SWW204"/>
      <c r="SWX204"/>
      <c r="SWY204"/>
      <c r="SWZ204"/>
      <c r="SXA204"/>
      <c r="SXB204"/>
      <c r="SXC204"/>
      <c r="SXD204"/>
      <c r="SXE204"/>
      <c r="SXF204"/>
      <c r="SXG204"/>
      <c r="SXH204"/>
      <c r="SXI204"/>
      <c r="SXJ204"/>
      <c r="SXK204"/>
      <c r="SXL204"/>
      <c r="SXM204"/>
      <c r="SXN204"/>
      <c r="SXO204"/>
      <c r="SXP204"/>
      <c r="SXQ204"/>
      <c r="SXR204"/>
      <c r="SXS204"/>
      <c r="SXT204"/>
      <c r="SXU204"/>
      <c r="SXV204"/>
      <c r="SXW204"/>
      <c r="SXX204"/>
      <c r="SXY204"/>
      <c r="SXZ204"/>
      <c r="SYA204"/>
      <c r="SYB204"/>
      <c r="SYC204"/>
      <c r="SYD204"/>
      <c r="SYE204"/>
      <c r="SYF204"/>
      <c r="SYG204"/>
      <c r="SYH204"/>
      <c r="SYI204"/>
      <c r="SYJ204"/>
      <c r="SYK204"/>
      <c r="SYL204"/>
      <c r="SYM204"/>
      <c r="SYN204"/>
      <c r="SYO204"/>
      <c r="SYP204"/>
      <c r="SYQ204"/>
      <c r="SYR204"/>
      <c r="SYS204"/>
      <c r="SYT204"/>
      <c r="SYU204"/>
      <c r="SYV204"/>
      <c r="SYW204"/>
      <c r="SYX204"/>
      <c r="SYY204"/>
      <c r="SYZ204"/>
      <c r="SZA204"/>
      <c r="SZB204"/>
      <c r="SZC204"/>
      <c r="SZD204"/>
      <c r="SZE204"/>
      <c r="SZF204"/>
      <c r="SZG204"/>
      <c r="SZH204"/>
      <c r="SZI204"/>
      <c r="SZJ204"/>
      <c r="SZK204"/>
      <c r="SZL204"/>
      <c r="SZM204"/>
      <c r="SZN204"/>
      <c r="SZO204"/>
      <c r="SZP204"/>
      <c r="SZQ204"/>
      <c r="SZR204"/>
      <c r="SZS204"/>
      <c r="SZT204"/>
      <c r="SZU204"/>
      <c r="SZV204"/>
      <c r="SZW204"/>
      <c r="SZX204"/>
      <c r="SZY204"/>
      <c r="SZZ204"/>
      <c r="TAA204"/>
      <c r="TAB204"/>
      <c r="TAC204"/>
      <c r="TAD204"/>
      <c r="TAE204"/>
      <c r="TAF204"/>
      <c r="TAG204"/>
      <c r="TAH204"/>
      <c r="TAI204"/>
      <c r="TAJ204"/>
      <c r="TAK204"/>
      <c r="TAL204"/>
      <c r="TAM204"/>
      <c r="TAN204"/>
      <c r="TAO204"/>
      <c r="TAP204"/>
      <c r="TAQ204"/>
      <c r="TAR204"/>
      <c r="TAS204"/>
      <c r="TAT204"/>
      <c r="TAU204"/>
      <c r="TAV204"/>
      <c r="TAW204"/>
      <c r="TAX204"/>
      <c r="TAY204"/>
      <c r="TAZ204"/>
      <c r="TBA204"/>
      <c r="TBB204"/>
      <c r="TBC204"/>
      <c r="TBD204"/>
      <c r="TBE204"/>
      <c r="TBF204"/>
      <c r="TBG204"/>
      <c r="TBH204"/>
      <c r="TBI204"/>
      <c r="TBJ204"/>
      <c r="TBK204"/>
      <c r="TBL204"/>
      <c r="TBM204"/>
      <c r="TBN204"/>
      <c r="TBO204"/>
      <c r="TBP204"/>
      <c r="TBQ204"/>
      <c r="TBR204"/>
      <c r="TBS204"/>
      <c r="TBT204"/>
      <c r="TBU204"/>
      <c r="TBV204"/>
      <c r="TBW204"/>
      <c r="TBX204"/>
      <c r="TBY204"/>
      <c r="TBZ204"/>
      <c r="TCA204"/>
      <c r="TCB204"/>
      <c r="TCC204"/>
      <c r="TCD204"/>
      <c r="TCE204"/>
      <c r="TCF204"/>
      <c r="TCG204"/>
      <c r="TCH204"/>
      <c r="TCI204"/>
      <c r="TCJ204"/>
      <c r="TCK204"/>
      <c r="TCL204"/>
      <c r="TCM204"/>
      <c r="TCN204"/>
      <c r="TCO204"/>
      <c r="TCP204"/>
      <c r="TCQ204"/>
      <c r="TCR204"/>
      <c r="TCS204"/>
      <c r="TCT204"/>
      <c r="TCU204"/>
      <c r="TCV204"/>
      <c r="TCW204"/>
      <c r="TCX204"/>
      <c r="TCY204"/>
      <c r="TCZ204"/>
      <c r="TDA204"/>
      <c r="TDB204"/>
      <c r="TDC204"/>
      <c r="TDD204"/>
      <c r="TDE204"/>
      <c r="TDF204"/>
      <c r="TDG204"/>
      <c r="TDH204"/>
      <c r="TDI204"/>
      <c r="TDJ204"/>
      <c r="TDK204"/>
      <c r="TDL204"/>
      <c r="TDM204"/>
      <c r="TDN204"/>
      <c r="TDO204"/>
      <c r="TDP204"/>
      <c r="TDQ204"/>
      <c r="TDR204"/>
      <c r="TDS204"/>
      <c r="TDT204"/>
      <c r="TDU204"/>
      <c r="TDV204"/>
      <c r="TDW204"/>
      <c r="TDX204"/>
      <c r="TDY204"/>
      <c r="TDZ204"/>
      <c r="TEA204"/>
      <c r="TEB204"/>
      <c r="TEC204"/>
      <c r="TED204"/>
      <c r="TEE204"/>
      <c r="TEF204"/>
      <c r="TEG204"/>
      <c r="TEH204"/>
      <c r="TEI204"/>
      <c r="TEJ204"/>
      <c r="TEK204"/>
      <c r="TEL204"/>
      <c r="TEM204"/>
      <c r="TEN204"/>
      <c r="TEO204"/>
      <c r="TEP204"/>
      <c r="TEQ204"/>
      <c r="TER204"/>
      <c r="TES204"/>
      <c r="TET204"/>
      <c r="TEU204"/>
      <c r="TEV204"/>
      <c r="TEW204"/>
      <c r="TEX204"/>
      <c r="TEY204"/>
      <c r="TEZ204"/>
      <c r="TFA204"/>
      <c r="TFB204"/>
      <c r="TFC204"/>
      <c r="TFD204"/>
      <c r="TFE204"/>
      <c r="TFF204"/>
      <c r="TFG204"/>
      <c r="TFH204"/>
      <c r="TFI204"/>
      <c r="TFJ204"/>
      <c r="TFK204"/>
      <c r="TFL204"/>
      <c r="TFM204"/>
      <c r="TFN204"/>
      <c r="TFO204"/>
      <c r="TFP204"/>
      <c r="TFQ204"/>
      <c r="TFR204"/>
      <c r="TFS204"/>
      <c r="TFT204"/>
      <c r="TFU204"/>
      <c r="TFV204"/>
      <c r="TFW204"/>
      <c r="TFX204"/>
      <c r="TFY204"/>
      <c r="TFZ204"/>
      <c r="TGA204"/>
      <c r="TGB204"/>
      <c r="TGC204"/>
      <c r="TGD204"/>
      <c r="TGE204"/>
      <c r="TGF204"/>
      <c r="TGG204"/>
      <c r="TGH204"/>
      <c r="TGI204"/>
      <c r="TGJ204"/>
      <c r="TGK204"/>
      <c r="TGL204"/>
      <c r="TGM204"/>
      <c r="TGN204"/>
      <c r="TGO204"/>
      <c r="TGP204"/>
      <c r="TGQ204"/>
      <c r="TGR204"/>
      <c r="TGS204"/>
      <c r="TGT204"/>
      <c r="TGU204"/>
      <c r="TGV204"/>
      <c r="TGW204"/>
      <c r="TGX204"/>
      <c r="TGY204"/>
      <c r="TGZ204"/>
      <c r="THA204"/>
      <c r="THB204"/>
      <c r="THC204"/>
      <c r="THD204"/>
      <c r="THE204"/>
      <c r="THF204"/>
      <c r="THG204"/>
      <c r="THH204"/>
      <c r="THI204"/>
      <c r="THJ204"/>
      <c r="THK204"/>
      <c r="THL204"/>
      <c r="THM204"/>
      <c r="THN204"/>
      <c r="THO204"/>
      <c r="THP204"/>
      <c r="THQ204"/>
      <c r="THR204"/>
      <c r="THS204"/>
      <c r="THT204"/>
      <c r="THU204"/>
      <c r="THV204"/>
      <c r="THW204"/>
      <c r="THX204"/>
      <c r="THY204"/>
      <c r="THZ204"/>
      <c r="TIA204"/>
      <c r="TIB204"/>
      <c r="TIC204"/>
      <c r="TID204"/>
      <c r="TIE204"/>
      <c r="TIF204"/>
      <c r="TIG204"/>
      <c r="TIH204"/>
      <c r="TII204"/>
      <c r="TIJ204"/>
      <c r="TIK204"/>
      <c r="TIL204"/>
      <c r="TIM204"/>
      <c r="TIN204"/>
      <c r="TIO204"/>
      <c r="TIP204"/>
      <c r="TIQ204"/>
      <c r="TIR204"/>
      <c r="TIS204"/>
      <c r="TIT204"/>
      <c r="TIU204"/>
      <c r="TIV204"/>
      <c r="TIW204"/>
      <c r="TIX204"/>
      <c r="TIY204"/>
      <c r="TIZ204"/>
      <c r="TJA204"/>
      <c r="TJB204"/>
      <c r="TJC204"/>
      <c r="TJD204"/>
      <c r="TJE204"/>
      <c r="TJF204"/>
      <c r="TJG204"/>
      <c r="TJH204"/>
      <c r="TJI204"/>
      <c r="TJJ204"/>
      <c r="TJK204"/>
      <c r="TJL204"/>
      <c r="TJM204"/>
      <c r="TJN204"/>
      <c r="TJO204"/>
      <c r="TJP204"/>
      <c r="TJQ204"/>
      <c r="TJR204"/>
      <c r="TJS204"/>
      <c r="TJT204"/>
      <c r="TJU204"/>
      <c r="TJV204"/>
      <c r="TJW204"/>
      <c r="TJX204"/>
      <c r="TJY204"/>
      <c r="TJZ204"/>
      <c r="TKA204"/>
      <c r="TKB204"/>
      <c r="TKC204"/>
      <c r="TKD204"/>
      <c r="TKE204"/>
      <c r="TKF204"/>
      <c r="TKG204"/>
      <c r="TKH204"/>
      <c r="TKI204"/>
      <c r="TKJ204"/>
      <c r="TKK204"/>
      <c r="TKL204"/>
      <c r="TKM204"/>
      <c r="TKN204"/>
      <c r="TKO204"/>
      <c r="TKP204"/>
      <c r="TKQ204"/>
      <c r="TKR204"/>
      <c r="TKS204"/>
      <c r="TKT204"/>
      <c r="TKU204"/>
      <c r="TKV204"/>
      <c r="TKW204"/>
      <c r="TKX204"/>
      <c r="TKY204"/>
      <c r="TKZ204"/>
      <c r="TLA204"/>
      <c r="TLB204"/>
      <c r="TLC204"/>
      <c r="TLD204"/>
      <c r="TLE204"/>
      <c r="TLF204"/>
      <c r="TLG204"/>
      <c r="TLH204"/>
      <c r="TLI204"/>
      <c r="TLJ204"/>
      <c r="TLK204"/>
      <c r="TLL204"/>
      <c r="TLM204"/>
      <c r="TLN204"/>
      <c r="TLO204"/>
      <c r="TLP204"/>
      <c r="TLQ204"/>
      <c r="TLR204"/>
      <c r="TLS204"/>
      <c r="TLT204"/>
      <c r="TLU204"/>
      <c r="TLV204"/>
      <c r="TLW204"/>
      <c r="TLX204"/>
      <c r="TLY204"/>
      <c r="TLZ204"/>
      <c r="TMA204"/>
      <c r="TMB204"/>
      <c r="TMC204"/>
      <c r="TMD204"/>
      <c r="TME204"/>
      <c r="TMF204"/>
      <c r="TMG204"/>
      <c r="TMH204"/>
      <c r="TMI204"/>
      <c r="TMJ204"/>
      <c r="TMK204"/>
      <c r="TML204"/>
      <c r="TMM204"/>
      <c r="TMN204"/>
      <c r="TMO204"/>
      <c r="TMP204"/>
      <c r="TMQ204"/>
      <c r="TMR204"/>
      <c r="TMS204"/>
      <c r="TMT204"/>
      <c r="TMU204"/>
      <c r="TMV204"/>
      <c r="TMW204"/>
      <c r="TMX204"/>
      <c r="TMY204"/>
      <c r="TMZ204"/>
      <c r="TNA204"/>
      <c r="TNB204"/>
      <c r="TNC204"/>
      <c r="TND204"/>
      <c r="TNE204"/>
      <c r="TNF204"/>
      <c r="TNG204"/>
      <c r="TNH204"/>
      <c r="TNI204"/>
      <c r="TNJ204"/>
      <c r="TNK204"/>
      <c r="TNL204"/>
      <c r="TNM204"/>
      <c r="TNN204"/>
      <c r="TNO204"/>
      <c r="TNP204"/>
      <c r="TNQ204"/>
      <c r="TNR204"/>
      <c r="TNS204"/>
      <c r="TNT204"/>
      <c r="TNU204"/>
      <c r="TNV204"/>
      <c r="TNW204"/>
      <c r="TNX204"/>
      <c r="TNY204"/>
      <c r="TNZ204"/>
      <c r="TOA204"/>
      <c r="TOB204"/>
      <c r="TOC204"/>
      <c r="TOD204"/>
      <c r="TOE204"/>
      <c r="TOF204"/>
      <c r="TOG204"/>
      <c r="TOH204"/>
      <c r="TOI204"/>
      <c r="TOJ204"/>
      <c r="TOK204"/>
      <c r="TOL204"/>
      <c r="TOM204"/>
      <c r="TON204"/>
      <c r="TOO204"/>
      <c r="TOP204"/>
      <c r="TOQ204"/>
      <c r="TOR204"/>
      <c r="TOS204"/>
      <c r="TOT204"/>
      <c r="TOU204"/>
      <c r="TOV204"/>
      <c r="TOW204"/>
      <c r="TOX204"/>
      <c r="TOY204"/>
      <c r="TOZ204"/>
      <c r="TPA204"/>
      <c r="TPB204"/>
      <c r="TPC204"/>
      <c r="TPD204"/>
      <c r="TPE204"/>
      <c r="TPF204"/>
      <c r="TPG204"/>
      <c r="TPH204"/>
      <c r="TPI204"/>
      <c r="TPJ204"/>
      <c r="TPK204"/>
      <c r="TPL204"/>
      <c r="TPM204"/>
      <c r="TPN204"/>
      <c r="TPO204"/>
      <c r="TPP204"/>
      <c r="TPQ204"/>
      <c r="TPR204"/>
      <c r="TPS204"/>
      <c r="TPT204"/>
      <c r="TPU204"/>
      <c r="TPV204"/>
      <c r="TPW204"/>
      <c r="TPX204"/>
      <c r="TPY204"/>
      <c r="TPZ204"/>
      <c r="TQA204"/>
      <c r="TQB204"/>
      <c r="TQC204"/>
      <c r="TQD204"/>
      <c r="TQE204"/>
      <c r="TQF204"/>
      <c r="TQG204"/>
      <c r="TQH204"/>
      <c r="TQI204"/>
      <c r="TQJ204"/>
      <c r="TQK204"/>
      <c r="TQL204"/>
      <c r="TQM204"/>
      <c r="TQN204"/>
      <c r="TQO204"/>
      <c r="TQP204"/>
      <c r="TQQ204"/>
      <c r="TQR204"/>
      <c r="TQS204"/>
      <c r="TQT204"/>
      <c r="TQU204"/>
      <c r="TQV204"/>
      <c r="TQW204"/>
      <c r="TQX204"/>
      <c r="TQY204"/>
      <c r="TQZ204"/>
      <c r="TRA204"/>
      <c r="TRB204"/>
      <c r="TRC204"/>
      <c r="TRD204"/>
      <c r="TRE204"/>
      <c r="TRF204"/>
      <c r="TRG204"/>
      <c r="TRH204"/>
      <c r="TRI204"/>
      <c r="TRJ204"/>
      <c r="TRK204"/>
      <c r="TRL204"/>
      <c r="TRM204"/>
      <c r="TRN204"/>
      <c r="TRO204"/>
      <c r="TRP204"/>
      <c r="TRQ204"/>
      <c r="TRR204"/>
      <c r="TRS204"/>
      <c r="TRT204"/>
      <c r="TRU204"/>
      <c r="TRV204"/>
      <c r="TRW204"/>
      <c r="TRX204"/>
      <c r="TRY204"/>
      <c r="TRZ204"/>
      <c r="TSA204"/>
      <c r="TSB204"/>
      <c r="TSC204"/>
      <c r="TSD204"/>
      <c r="TSE204"/>
      <c r="TSF204"/>
      <c r="TSG204"/>
      <c r="TSH204"/>
      <c r="TSI204"/>
      <c r="TSJ204"/>
      <c r="TSK204"/>
      <c r="TSL204"/>
      <c r="TSM204"/>
      <c r="TSN204"/>
      <c r="TSO204"/>
      <c r="TSP204"/>
      <c r="TSQ204"/>
      <c r="TSR204"/>
      <c r="TSS204"/>
      <c r="TST204"/>
      <c r="TSU204"/>
      <c r="TSV204"/>
      <c r="TSW204"/>
      <c r="TSX204"/>
      <c r="TSY204"/>
      <c r="TSZ204"/>
      <c r="TTA204"/>
      <c r="TTB204"/>
      <c r="TTC204"/>
      <c r="TTD204"/>
      <c r="TTE204"/>
      <c r="TTF204"/>
      <c r="TTG204"/>
      <c r="TTH204"/>
      <c r="TTI204"/>
      <c r="TTJ204"/>
      <c r="TTK204"/>
      <c r="TTL204"/>
      <c r="TTM204"/>
      <c r="TTN204"/>
      <c r="TTO204"/>
      <c r="TTP204"/>
      <c r="TTQ204"/>
      <c r="TTR204"/>
      <c r="TTS204"/>
      <c r="TTT204"/>
      <c r="TTU204"/>
      <c r="TTV204"/>
      <c r="TTW204"/>
      <c r="TTX204"/>
      <c r="TTY204"/>
      <c r="TTZ204"/>
      <c r="TUA204"/>
      <c r="TUB204"/>
      <c r="TUC204"/>
      <c r="TUD204"/>
      <c r="TUE204"/>
      <c r="TUF204"/>
      <c r="TUG204"/>
      <c r="TUH204"/>
      <c r="TUI204"/>
      <c r="TUJ204"/>
      <c r="TUK204"/>
      <c r="TUL204"/>
      <c r="TUM204"/>
      <c r="TUN204"/>
      <c r="TUO204"/>
      <c r="TUP204"/>
      <c r="TUQ204"/>
      <c r="TUR204"/>
      <c r="TUS204"/>
      <c r="TUT204"/>
      <c r="TUU204"/>
      <c r="TUV204"/>
      <c r="TUW204"/>
      <c r="TUX204"/>
      <c r="TUY204"/>
      <c r="TUZ204"/>
      <c r="TVA204"/>
      <c r="TVB204"/>
      <c r="TVC204"/>
      <c r="TVD204"/>
      <c r="TVE204"/>
      <c r="TVF204"/>
      <c r="TVG204"/>
      <c r="TVH204"/>
      <c r="TVI204"/>
      <c r="TVJ204"/>
      <c r="TVK204"/>
      <c r="TVL204"/>
      <c r="TVM204"/>
      <c r="TVN204"/>
      <c r="TVO204"/>
      <c r="TVP204"/>
      <c r="TVQ204"/>
      <c r="TVR204"/>
      <c r="TVS204"/>
      <c r="TVT204"/>
      <c r="TVU204"/>
      <c r="TVV204"/>
      <c r="TVW204"/>
      <c r="TVX204"/>
      <c r="TVY204"/>
      <c r="TVZ204"/>
      <c r="TWA204"/>
      <c r="TWB204"/>
      <c r="TWC204"/>
      <c r="TWD204"/>
      <c r="TWE204"/>
      <c r="TWF204"/>
      <c r="TWG204"/>
      <c r="TWH204"/>
      <c r="TWI204"/>
      <c r="TWJ204"/>
      <c r="TWK204"/>
      <c r="TWL204"/>
      <c r="TWM204"/>
      <c r="TWN204"/>
      <c r="TWO204"/>
      <c r="TWP204"/>
      <c r="TWQ204"/>
      <c r="TWR204"/>
      <c r="TWS204"/>
      <c r="TWT204"/>
      <c r="TWU204"/>
      <c r="TWV204"/>
      <c r="TWW204"/>
      <c r="TWX204"/>
      <c r="TWY204"/>
      <c r="TWZ204"/>
      <c r="TXA204"/>
      <c r="TXB204"/>
      <c r="TXC204"/>
      <c r="TXD204"/>
      <c r="TXE204"/>
      <c r="TXF204"/>
      <c r="TXG204"/>
      <c r="TXH204"/>
      <c r="TXI204"/>
      <c r="TXJ204"/>
      <c r="TXK204"/>
      <c r="TXL204"/>
      <c r="TXM204"/>
      <c r="TXN204"/>
      <c r="TXO204"/>
      <c r="TXP204"/>
      <c r="TXQ204"/>
      <c r="TXR204"/>
      <c r="TXS204"/>
      <c r="TXT204"/>
      <c r="TXU204"/>
      <c r="TXV204"/>
      <c r="TXW204"/>
      <c r="TXX204"/>
      <c r="TXY204"/>
      <c r="TXZ204"/>
      <c r="TYA204"/>
      <c r="TYB204"/>
      <c r="TYC204"/>
      <c r="TYD204"/>
      <c r="TYE204"/>
      <c r="TYF204"/>
      <c r="TYG204"/>
      <c r="TYH204"/>
      <c r="TYI204"/>
      <c r="TYJ204"/>
      <c r="TYK204"/>
      <c r="TYL204"/>
      <c r="TYM204"/>
      <c r="TYN204"/>
      <c r="TYO204"/>
      <c r="TYP204"/>
      <c r="TYQ204"/>
      <c r="TYR204"/>
      <c r="TYS204"/>
      <c r="TYT204"/>
      <c r="TYU204"/>
      <c r="TYV204"/>
      <c r="TYW204"/>
      <c r="TYX204"/>
      <c r="TYY204"/>
      <c r="TYZ204"/>
      <c r="TZA204"/>
      <c r="TZB204"/>
      <c r="TZC204"/>
      <c r="TZD204"/>
      <c r="TZE204"/>
      <c r="TZF204"/>
      <c r="TZG204"/>
      <c r="TZH204"/>
      <c r="TZI204"/>
      <c r="TZJ204"/>
      <c r="TZK204"/>
      <c r="TZL204"/>
      <c r="TZM204"/>
      <c r="TZN204"/>
      <c r="TZO204"/>
      <c r="TZP204"/>
      <c r="TZQ204"/>
      <c r="TZR204"/>
      <c r="TZS204"/>
      <c r="TZT204"/>
      <c r="TZU204"/>
      <c r="TZV204"/>
      <c r="TZW204"/>
      <c r="TZX204"/>
      <c r="TZY204"/>
      <c r="TZZ204"/>
      <c r="UAA204"/>
      <c r="UAB204"/>
      <c r="UAC204"/>
      <c r="UAD204"/>
      <c r="UAE204"/>
      <c r="UAF204"/>
      <c r="UAG204"/>
      <c r="UAH204"/>
      <c r="UAI204"/>
      <c r="UAJ204"/>
      <c r="UAK204"/>
      <c r="UAL204"/>
      <c r="UAM204"/>
      <c r="UAN204"/>
      <c r="UAO204"/>
      <c r="UAP204"/>
      <c r="UAQ204"/>
      <c r="UAR204"/>
      <c r="UAS204"/>
      <c r="UAT204"/>
      <c r="UAU204"/>
      <c r="UAV204"/>
      <c r="UAW204"/>
      <c r="UAX204"/>
      <c r="UAY204"/>
      <c r="UAZ204"/>
      <c r="UBA204"/>
      <c r="UBB204"/>
      <c r="UBC204"/>
      <c r="UBD204"/>
      <c r="UBE204"/>
      <c r="UBF204"/>
      <c r="UBG204"/>
      <c r="UBH204"/>
      <c r="UBI204"/>
      <c r="UBJ204"/>
      <c r="UBK204"/>
      <c r="UBL204"/>
      <c r="UBM204"/>
      <c r="UBN204"/>
      <c r="UBO204"/>
      <c r="UBP204"/>
      <c r="UBQ204"/>
      <c r="UBR204"/>
      <c r="UBS204"/>
      <c r="UBT204"/>
      <c r="UBU204"/>
      <c r="UBV204"/>
      <c r="UBW204"/>
      <c r="UBX204"/>
      <c r="UBY204"/>
      <c r="UBZ204"/>
      <c r="UCA204"/>
      <c r="UCB204"/>
      <c r="UCC204"/>
      <c r="UCD204"/>
      <c r="UCE204"/>
      <c r="UCF204"/>
      <c r="UCG204"/>
      <c r="UCH204"/>
      <c r="UCI204"/>
      <c r="UCJ204"/>
      <c r="UCK204"/>
      <c r="UCL204"/>
      <c r="UCM204"/>
      <c r="UCN204"/>
      <c r="UCO204"/>
      <c r="UCP204"/>
      <c r="UCQ204"/>
      <c r="UCR204"/>
      <c r="UCS204"/>
      <c r="UCT204"/>
      <c r="UCU204"/>
      <c r="UCV204"/>
      <c r="UCW204"/>
      <c r="UCX204"/>
      <c r="UCY204"/>
      <c r="UCZ204"/>
      <c r="UDA204"/>
      <c r="UDB204"/>
      <c r="UDC204"/>
      <c r="UDD204"/>
      <c r="UDE204"/>
      <c r="UDF204"/>
      <c r="UDG204"/>
      <c r="UDH204"/>
      <c r="UDI204"/>
      <c r="UDJ204"/>
      <c r="UDK204"/>
      <c r="UDL204"/>
      <c r="UDM204"/>
      <c r="UDN204"/>
      <c r="UDO204"/>
      <c r="UDP204"/>
      <c r="UDQ204"/>
      <c r="UDR204"/>
      <c r="UDS204"/>
      <c r="UDT204"/>
      <c r="UDU204"/>
      <c r="UDV204"/>
      <c r="UDW204"/>
      <c r="UDX204"/>
      <c r="UDY204"/>
      <c r="UDZ204"/>
      <c r="UEA204"/>
      <c r="UEB204"/>
      <c r="UEC204"/>
      <c r="UED204"/>
      <c r="UEE204"/>
      <c r="UEF204"/>
      <c r="UEG204"/>
      <c r="UEH204"/>
      <c r="UEI204"/>
      <c r="UEJ204"/>
      <c r="UEK204"/>
      <c r="UEL204"/>
      <c r="UEM204"/>
      <c r="UEN204"/>
      <c r="UEO204"/>
      <c r="UEP204"/>
      <c r="UEQ204"/>
      <c r="UER204"/>
      <c r="UES204"/>
      <c r="UET204"/>
      <c r="UEU204"/>
      <c r="UEV204"/>
      <c r="UEW204"/>
      <c r="UEX204"/>
      <c r="UEY204"/>
      <c r="UEZ204"/>
      <c r="UFA204"/>
      <c r="UFB204"/>
      <c r="UFC204"/>
      <c r="UFD204"/>
      <c r="UFE204"/>
      <c r="UFF204"/>
      <c r="UFG204"/>
      <c r="UFH204"/>
      <c r="UFI204"/>
      <c r="UFJ204"/>
      <c r="UFK204"/>
      <c r="UFL204"/>
      <c r="UFM204"/>
      <c r="UFN204"/>
      <c r="UFO204"/>
      <c r="UFP204"/>
      <c r="UFQ204"/>
      <c r="UFR204"/>
      <c r="UFS204"/>
      <c r="UFT204"/>
      <c r="UFU204"/>
      <c r="UFV204"/>
      <c r="UFW204"/>
      <c r="UFX204"/>
      <c r="UFY204"/>
      <c r="UFZ204"/>
      <c r="UGA204"/>
      <c r="UGB204"/>
      <c r="UGC204"/>
      <c r="UGD204"/>
      <c r="UGE204"/>
      <c r="UGF204"/>
      <c r="UGG204"/>
      <c r="UGH204"/>
      <c r="UGI204"/>
      <c r="UGJ204"/>
      <c r="UGK204"/>
      <c r="UGL204"/>
      <c r="UGM204"/>
      <c r="UGN204"/>
      <c r="UGO204"/>
      <c r="UGP204"/>
      <c r="UGQ204"/>
      <c r="UGR204"/>
      <c r="UGS204"/>
      <c r="UGT204"/>
      <c r="UGU204"/>
      <c r="UGV204"/>
      <c r="UGW204"/>
      <c r="UGX204"/>
      <c r="UGY204"/>
      <c r="UGZ204"/>
      <c r="UHA204"/>
      <c r="UHB204"/>
      <c r="UHC204"/>
      <c r="UHD204"/>
      <c r="UHE204"/>
      <c r="UHF204"/>
      <c r="UHG204"/>
      <c r="UHH204"/>
      <c r="UHI204"/>
      <c r="UHJ204"/>
      <c r="UHK204"/>
      <c r="UHL204"/>
      <c r="UHM204"/>
      <c r="UHN204"/>
      <c r="UHO204"/>
      <c r="UHP204"/>
      <c r="UHQ204"/>
      <c r="UHR204"/>
      <c r="UHS204"/>
      <c r="UHT204"/>
      <c r="UHU204"/>
      <c r="UHV204"/>
      <c r="UHW204"/>
      <c r="UHX204"/>
      <c r="UHY204"/>
      <c r="UHZ204"/>
      <c r="UIA204"/>
      <c r="UIB204"/>
      <c r="UIC204"/>
      <c r="UID204"/>
      <c r="UIE204"/>
      <c r="UIF204"/>
      <c r="UIG204"/>
      <c r="UIH204"/>
      <c r="UII204"/>
      <c r="UIJ204"/>
      <c r="UIK204"/>
      <c r="UIL204"/>
      <c r="UIM204"/>
      <c r="UIN204"/>
      <c r="UIO204"/>
      <c r="UIP204"/>
      <c r="UIQ204"/>
      <c r="UIR204"/>
      <c r="UIS204"/>
      <c r="UIT204"/>
      <c r="UIU204"/>
      <c r="UIV204"/>
      <c r="UIW204"/>
      <c r="UIX204"/>
      <c r="UIY204"/>
      <c r="UIZ204"/>
      <c r="UJA204"/>
      <c r="UJB204"/>
      <c r="UJC204"/>
      <c r="UJD204"/>
      <c r="UJE204"/>
      <c r="UJF204"/>
      <c r="UJG204"/>
      <c r="UJH204"/>
      <c r="UJI204"/>
      <c r="UJJ204"/>
      <c r="UJK204"/>
      <c r="UJL204"/>
      <c r="UJM204"/>
      <c r="UJN204"/>
      <c r="UJO204"/>
      <c r="UJP204"/>
      <c r="UJQ204"/>
      <c r="UJR204"/>
      <c r="UJS204"/>
      <c r="UJT204"/>
      <c r="UJU204"/>
      <c r="UJV204"/>
      <c r="UJW204"/>
      <c r="UJX204"/>
      <c r="UJY204"/>
      <c r="UJZ204"/>
      <c r="UKA204"/>
      <c r="UKB204"/>
      <c r="UKC204"/>
      <c r="UKD204"/>
      <c r="UKE204"/>
      <c r="UKF204"/>
      <c r="UKG204"/>
      <c r="UKH204"/>
      <c r="UKI204"/>
      <c r="UKJ204"/>
      <c r="UKK204"/>
      <c r="UKL204"/>
      <c r="UKM204"/>
      <c r="UKN204"/>
      <c r="UKO204"/>
      <c r="UKP204"/>
      <c r="UKQ204"/>
      <c r="UKR204"/>
      <c r="UKS204"/>
      <c r="UKT204"/>
      <c r="UKU204"/>
      <c r="UKV204"/>
      <c r="UKW204"/>
      <c r="UKX204"/>
      <c r="UKY204"/>
      <c r="UKZ204"/>
      <c r="ULA204"/>
      <c r="ULB204"/>
      <c r="ULC204"/>
      <c r="ULD204"/>
      <c r="ULE204"/>
      <c r="ULF204"/>
      <c r="ULG204"/>
      <c r="ULH204"/>
      <c r="ULI204"/>
      <c r="ULJ204"/>
      <c r="ULK204"/>
      <c r="ULL204"/>
      <c r="ULM204"/>
      <c r="ULN204"/>
      <c r="ULO204"/>
      <c r="ULP204"/>
      <c r="ULQ204"/>
      <c r="ULR204"/>
      <c r="ULS204"/>
      <c r="ULT204"/>
      <c r="ULU204"/>
      <c r="ULV204"/>
      <c r="ULW204"/>
      <c r="ULX204"/>
      <c r="ULY204"/>
      <c r="ULZ204"/>
      <c r="UMA204"/>
      <c r="UMB204"/>
      <c r="UMC204"/>
      <c r="UMD204"/>
      <c r="UME204"/>
      <c r="UMF204"/>
      <c r="UMG204"/>
      <c r="UMH204"/>
      <c r="UMI204"/>
      <c r="UMJ204"/>
      <c r="UMK204"/>
      <c r="UML204"/>
      <c r="UMM204"/>
      <c r="UMN204"/>
      <c r="UMO204"/>
      <c r="UMP204"/>
      <c r="UMQ204"/>
      <c r="UMR204"/>
      <c r="UMS204"/>
      <c r="UMT204"/>
      <c r="UMU204"/>
      <c r="UMV204"/>
      <c r="UMW204"/>
      <c r="UMX204"/>
      <c r="UMY204"/>
      <c r="UMZ204"/>
      <c r="UNA204"/>
      <c r="UNB204"/>
      <c r="UNC204"/>
      <c r="UND204"/>
      <c r="UNE204"/>
      <c r="UNF204"/>
      <c r="UNG204"/>
      <c r="UNH204"/>
      <c r="UNI204"/>
      <c r="UNJ204"/>
      <c r="UNK204"/>
      <c r="UNL204"/>
      <c r="UNM204"/>
      <c r="UNN204"/>
      <c r="UNO204"/>
      <c r="UNP204"/>
      <c r="UNQ204"/>
      <c r="UNR204"/>
      <c r="UNS204"/>
      <c r="UNT204"/>
      <c r="UNU204"/>
      <c r="UNV204"/>
      <c r="UNW204"/>
      <c r="UNX204"/>
      <c r="UNY204"/>
      <c r="UNZ204"/>
      <c r="UOA204"/>
      <c r="UOB204"/>
      <c r="UOC204"/>
      <c r="UOD204"/>
      <c r="UOE204"/>
      <c r="UOF204"/>
      <c r="UOG204"/>
      <c r="UOH204"/>
      <c r="UOI204"/>
      <c r="UOJ204"/>
      <c r="UOK204"/>
      <c r="UOL204"/>
      <c r="UOM204"/>
      <c r="UON204"/>
      <c r="UOO204"/>
      <c r="UOP204"/>
      <c r="UOQ204"/>
      <c r="UOR204"/>
      <c r="UOS204"/>
      <c r="UOT204"/>
      <c r="UOU204"/>
      <c r="UOV204"/>
      <c r="UOW204"/>
      <c r="UOX204"/>
      <c r="UOY204"/>
      <c r="UOZ204"/>
      <c r="UPA204"/>
      <c r="UPB204"/>
      <c r="UPC204"/>
      <c r="UPD204"/>
      <c r="UPE204"/>
      <c r="UPF204"/>
      <c r="UPG204"/>
      <c r="UPH204"/>
      <c r="UPI204"/>
      <c r="UPJ204"/>
      <c r="UPK204"/>
      <c r="UPL204"/>
      <c r="UPM204"/>
      <c r="UPN204"/>
      <c r="UPO204"/>
      <c r="UPP204"/>
      <c r="UPQ204"/>
      <c r="UPR204"/>
      <c r="UPS204"/>
      <c r="UPT204"/>
      <c r="UPU204"/>
      <c r="UPV204"/>
      <c r="UPW204"/>
      <c r="UPX204"/>
      <c r="UPY204"/>
      <c r="UPZ204"/>
      <c r="UQA204"/>
      <c r="UQB204"/>
      <c r="UQC204"/>
      <c r="UQD204"/>
      <c r="UQE204"/>
      <c r="UQF204"/>
      <c r="UQG204"/>
      <c r="UQH204"/>
      <c r="UQI204"/>
      <c r="UQJ204"/>
      <c r="UQK204"/>
      <c r="UQL204"/>
      <c r="UQM204"/>
      <c r="UQN204"/>
      <c r="UQO204"/>
      <c r="UQP204"/>
      <c r="UQQ204"/>
      <c r="UQR204"/>
      <c r="UQS204"/>
      <c r="UQT204"/>
      <c r="UQU204"/>
      <c r="UQV204"/>
      <c r="UQW204"/>
      <c r="UQX204"/>
      <c r="UQY204"/>
      <c r="UQZ204"/>
      <c r="URA204"/>
      <c r="URB204"/>
      <c r="URC204"/>
      <c r="URD204"/>
      <c r="URE204"/>
      <c r="URF204"/>
      <c r="URG204"/>
      <c r="URH204"/>
      <c r="URI204"/>
      <c r="URJ204"/>
      <c r="URK204"/>
      <c r="URL204"/>
      <c r="URM204"/>
      <c r="URN204"/>
      <c r="URO204"/>
      <c r="URP204"/>
      <c r="URQ204"/>
      <c r="URR204"/>
      <c r="URS204"/>
      <c r="URT204"/>
      <c r="URU204"/>
      <c r="URV204"/>
      <c r="URW204"/>
      <c r="URX204"/>
      <c r="URY204"/>
      <c r="URZ204"/>
      <c r="USA204"/>
      <c r="USB204"/>
      <c r="USC204"/>
      <c r="USD204"/>
      <c r="USE204"/>
      <c r="USF204"/>
      <c r="USG204"/>
      <c r="USH204"/>
      <c r="USI204"/>
      <c r="USJ204"/>
      <c r="USK204"/>
      <c r="USL204"/>
      <c r="USM204"/>
      <c r="USN204"/>
      <c r="USO204"/>
      <c r="USP204"/>
      <c r="USQ204"/>
      <c r="USR204"/>
      <c r="USS204"/>
      <c r="UST204"/>
      <c r="USU204"/>
      <c r="USV204"/>
      <c r="USW204"/>
      <c r="USX204"/>
      <c r="USY204"/>
      <c r="USZ204"/>
      <c r="UTA204"/>
      <c r="UTB204"/>
      <c r="UTC204"/>
      <c r="UTD204"/>
      <c r="UTE204"/>
      <c r="UTF204"/>
      <c r="UTG204"/>
      <c r="UTH204"/>
      <c r="UTI204"/>
      <c r="UTJ204"/>
      <c r="UTK204"/>
      <c r="UTL204"/>
      <c r="UTM204"/>
      <c r="UTN204"/>
      <c r="UTO204"/>
      <c r="UTP204"/>
      <c r="UTQ204"/>
      <c r="UTR204"/>
      <c r="UTS204"/>
      <c r="UTT204"/>
      <c r="UTU204"/>
      <c r="UTV204"/>
      <c r="UTW204"/>
      <c r="UTX204"/>
      <c r="UTY204"/>
      <c r="UTZ204"/>
      <c r="UUA204"/>
      <c r="UUB204"/>
      <c r="UUC204"/>
      <c r="UUD204"/>
      <c r="UUE204"/>
      <c r="UUF204"/>
      <c r="UUG204"/>
      <c r="UUH204"/>
      <c r="UUI204"/>
      <c r="UUJ204"/>
      <c r="UUK204"/>
      <c r="UUL204"/>
      <c r="UUM204"/>
      <c r="UUN204"/>
      <c r="UUO204"/>
      <c r="UUP204"/>
      <c r="UUQ204"/>
      <c r="UUR204"/>
      <c r="UUS204"/>
      <c r="UUT204"/>
      <c r="UUU204"/>
      <c r="UUV204"/>
      <c r="UUW204"/>
      <c r="UUX204"/>
      <c r="UUY204"/>
      <c r="UUZ204"/>
      <c r="UVA204"/>
      <c r="UVB204"/>
      <c r="UVC204"/>
      <c r="UVD204"/>
      <c r="UVE204"/>
      <c r="UVF204"/>
      <c r="UVG204"/>
      <c r="UVH204"/>
      <c r="UVI204"/>
      <c r="UVJ204"/>
      <c r="UVK204"/>
      <c r="UVL204"/>
      <c r="UVM204"/>
      <c r="UVN204"/>
      <c r="UVO204"/>
      <c r="UVP204"/>
      <c r="UVQ204"/>
      <c r="UVR204"/>
      <c r="UVS204"/>
      <c r="UVT204"/>
      <c r="UVU204"/>
      <c r="UVV204"/>
      <c r="UVW204"/>
      <c r="UVX204"/>
      <c r="UVY204"/>
      <c r="UVZ204"/>
      <c r="UWA204"/>
      <c r="UWB204"/>
      <c r="UWC204"/>
      <c r="UWD204"/>
      <c r="UWE204"/>
      <c r="UWF204"/>
      <c r="UWG204"/>
      <c r="UWH204"/>
      <c r="UWI204"/>
      <c r="UWJ204"/>
      <c r="UWK204"/>
      <c r="UWL204"/>
      <c r="UWM204"/>
      <c r="UWN204"/>
      <c r="UWO204"/>
      <c r="UWP204"/>
      <c r="UWQ204"/>
      <c r="UWR204"/>
      <c r="UWS204"/>
      <c r="UWT204"/>
      <c r="UWU204"/>
      <c r="UWV204"/>
      <c r="UWW204"/>
      <c r="UWX204"/>
      <c r="UWY204"/>
      <c r="UWZ204"/>
      <c r="UXA204"/>
      <c r="UXB204"/>
      <c r="UXC204"/>
      <c r="UXD204"/>
      <c r="UXE204"/>
      <c r="UXF204"/>
      <c r="UXG204"/>
      <c r="UXH204"/>
      <c r="UXI204"/>
      <c r="UXJ204"/>
      <c r="UXK204"/>
      <c r="UXL204"/>
      <c r="UXM204"/>
      <c r="UXN204"/>
      <c r="UXO204"/>
      <c r="UXP204"/>
      <c r="UXQ204"/>
      <c r="UXR204"/>
      <c r="UXS204"/>
      <c r="UXT204"/>
      <c r="UXU204"/>
      <c r="UXV204"/>
      <c r="UXW204"/>
      <c r="UXX204"/>
      <c r="UXY204"/>
      <c r="UXZ204"/>
      <c r="UYA204"/>
      <c r="UYB204"/>
      <c r="UYC204"/>
      <c r="UYD204"/>
      <c r="UYE204"/>
      <c r="UYF204"/>
      <c r="UYG204"/>
      <c r="UYH204"/>
      <c r="UYI204"/>
      <c r="UYJ204"/>
      <c r="UYK204"/>
      <c r="UYL204"/>
      <c r="UYM204"/>
      <c r="UYN204"/>
      <c r="UYO204"/>
      <c r="UYP204"/>
      <c r="UYQ204"/>
      <c r="UYR204"/>
      <c r="UYS204"/>
      <c r="UYT204"/>
      <c r="UYU204"/>
      <c r="UYV204"/>
      <c r="UYW204"/>
      <c r="UYX204"/>
      <c r="UYY204"/>
      <c r="UYZ204"/>
      <c r="UZA204"/>
      <c r="UZB204"/>
      <c r="UZC204"/>
      <c r="UZD204"/>
      <c r="UZE204"/>
      <c r="UZF204"/>
      <c r="UZG204"/>
      <c r="UZH204"/>
      <c r="UZI204"/>
      <c r="UZJ204"/>
      <c r="UZK204"/>
      <c r="UZL204"/>
      <c r="UZM204"/>
      <c r="UZN204"/>
      <c r="UZO204"/>
      <c r="UZP204"/>
      <c r="UZQ204"/>
      <c r="UZR204"/>
      <c r="UZS204"/>
      <c r="UZT204"/>
      <c r="UZU204"/>
      <c r="UZV204"/>
      <c r="UZW204"/>
      <c r="UZX204"/>
      <c r="UZY204"/>
      <c r="UZZ204"/>
      <c r="VAA204"/>
      <c r="VAB204"/>
      <c r="VAC204"/>
      <c r="VAD204"/>
      <c r="VAE204"/>
      <c r="VAF204"/>
      <c r="VAG204"/>
      <c r="VAH204"/>
      <c r="VAI204"/>
      <c r="VAJ204"/>
      <c r="VAK204"/>
      <c r="VAL204"/>
      <c r="VAM204"/>
      <c r="VAN204"/>
      <c r="VAO204"/>
      <c r="VAP204"/>
      <c r="VAQ204"/>
      <c r="VAR204"/>
      <c r="VAS204"/>
      <c r="VAT204"/>
      <c r="VAU204"/>
      <c r="VAV204"/>
      <c r="VAW204"/>
      <c r="VAX204"/>
      <c r="VAY204"/>
      <c r="VAZ204"/>
      <c r="VBA204"/>
      <c r="VBB204"/>
      <c r="VBC204"/>
      <c r="VBD204"/>
      <c r="VBE204"/>
      <c r="VBF204"/>
      <c r="VBG204"/>
      <c r="VBH204"/>
      <c r="VBI204"/>
      <c r="VBJ204"/>
      <c r="VBK204"/>
      <c r="VBL204"/>
      <c r="VBM204"/>
      <c r="VBN204"/>
      <c r="VBO204"/>
      <c r="VBP204"/>
      <c r="VBQ204"/>
      <c r="VBR204"/>
      <c r="VBS204"/>
      <c r="VBT204"/>
      <c r="VBU204"/>
      <c r="VBV204"/>
      <c r="VBW204"/>
      <c r="VBX204"/>
      <c r="VBY204"/>
      <c r="VBZ204"/>
      <c r="VCA204"/>
      <c r="VCB204"/>
      <c r="VCC204"/>
      <c r="VCD204"/>
      <c r="VCE204"/>
      <c r="VCF204"/>
      <c r="VCG204"/>
      <c r="VCH204"/>
      <c r="VCI204"/>
      <c r="VCJ204"/>
      <c r="VCK204"/>
      <c r="VCL204"/>
      <c r="VCM204"/>
      <c r="VCN204"/>
      <c r="VCO204"/>
      <c r="VCP204"/>
      <c r="VCQ204"/>
      <c r="VCR204"/>
      <c r="VCS204"/>
      <c r="VCT204"/>
      <c r="VCU204"/>
      <c r="VCV204"/>
      <c r="VCW204"/>
      <c r="VCX204"/>
      <c r="VCY204"/>
      <c r="VCZ204"/>
      <c r="VDA204"/>
      <c r="VDB204"/>
      <c r="VDC204"/>
      <c r="VDD204"/>
      <c r="VDE204"/>
      <c r="VDF204"/>
      <c r="VDG204"/>
      <c r="VDH204"/>
      <c r="VDI204"/>
      <c r="VDJ204"/>
      <c r="VDK204"/>
      <c r="VDL204"/>
      <c r="VDM204"/>
      <c r="VDN204"/>
      <c r="VDO204"/>
      <c r="VDP204"/>
      <c r="VDQ204"/>
      <c r="VDR204"/>
      <c r="VDS204"/>
      <c r="VDT204"/>
      <c r="VDU204"/>
      <c r="VDV204"/>
      <c r="VDW204"/>
      <c r="VDX204"/>
      <c r="VDY204"/>
      <c r="VDZ204"/>
      <c r="VEA204"/>
      <c r="VEB204"/>
      <c r="VEC204"/>
      <c r="VED204"/>
      <c r="VEE204"/>
      <c r="VEF204"/>
      <c r="VEG204"/>
      <c r="VEH204"/>
      <c r="VEI204"/>
      <c r="VEJ204"/>
      <c r="VEK204"/>
      <c r="VEL204"/>
      <c r="VEM204"/>
      <c r="VEN204"/>
      <c r="VEO204"/>
      <c r="VEP204"/>
      <c r="VEQ204"/>
      <c r="VER204"/>
      <c r="VES204"/>
      <c r="VET204"/>
      <c r="VEU204"/>
      <c r="VEV204"/>
      <c r="VEW204"/>
      <c r="VEX204"/>
      <c r="VEY204"/>
      <c r="VEZ204"/>
      <c r="VFA204"/>
      <c r="VFB204"/>
      <c r="VFC204"/>
      <c r="VFD204"/>
      <c r="VFE204"/>
      <c r="VFF204"/>
      <c r="VFG204"/>
      <c r="VFH204"/>
      <c r="VFI204"/>
      <c r="VFJ204"/>
      <c r="VFK204"/>
      <c r="VFL204"/>
      <c r="VFM204"/>
      <c r="VFN204"/>
      <c r="VFO204"/>
      <c r="VFP204"/>
      <c r="VFQ204"/>
      <c r="VFR204"/>
      <c r="VFS204"/>
      <c r="VFT204"/>
      <c r="VFU204"/>
      <c r="VFV204"/>
      <c r="VFW204"/>
      <c r="VFX204"/>
      <c r="VFY204"/>
      <c r="VFZ204"/>
      <c r="VGA204"/>
      <c r="VGB204"/>
      <c r="VGC204"/>
      <c r="VGD204"/>
      <c r="VGE204"/>
      <c r="VGF204"/>
      <c r="VGG204"/>
      <c r="VGH204"/>
      <c r="VGI204"/>
      <c r="VGJ204"/>
      <c r="VGK204"/>
      <c r="VGL204"/>
      <c r="VGM204"/>
      <c r="VGN204"/>
      <c r="VGO204"/>
      <c r="VGP204"/>
      <c r="VGQ204"/>
      <c r="VGR204"/>
      <c r="VGS204"/>
      <c r="VGT204"/>
      <c r="VGU204"/>
      <c r="VGV204"/>
      <c r="VGW204"/>
      <c r="VGX204"/>
      <c r="VGY204"/>
      <c r="VGZ204"/>
      <c r="VHA204"/>
      <c r="VHB204"/>
      <c r="VHC204"/>
      <c r="VHD204"/>
      <c r="VHE204"/>
      <c r="VHF204"/>
      <c r="VHG204"/>
      <c r="VHH204"/>
      <c r="VHI204"/>
      <c r="VHJ204"/>
      <c r="VHK204"/>
      <c r="VHL204"/>
      <c r="VHM204"/>
      <c r="VHN204"/>
      <c r="VHO204"/>
      <c r="VHP204"/>
      <c r="VHQ204"/>
      <c r="VHR204"/>
      <c r="VHS204"/>
      <c r="VHT204"/>
      <c r="VHU204"/>
      <c r="VHV204"/>
      <c r="VHW204"/>
      <c r="VHX204"/>
      <c r="VHY204"/>
      <c r="VHZ204"/>
      <c r="VIA204"/>
      <c r="VIB204"/>
      <c r="VIC204"/>
      <c r="VID204"/>
      <c r="VIE204"/>
      <c r="VIF204"/>
      <c r="VIG204"/>
      <c r="VIH204"/>
      <c r="VII204"/>
      <c r="VIJ204"/>
      <c r="VIK204"/>
      <c r="VIL204"/>
      <c r="VIM204"/>
      <c r="VIN204"/>
      <c r="VIO204"/>
      <c r="VIP204"/>
      <c r="VIQ204"/>
      <c r="VIR204"/>
      <c r="VIS204"/>
      <c r="VIT204"/>
      <c r="VIU204"/>
      <c r="VIV204"/>
      <c r="VIW204"/>
      <c r="VIX204"/>
      <c r="VIY204"/>
      <c r="VIZ204"/>
      <c r="VJA204"/>
      <c r="VJB204"/>
      <c r="VJC204"/>
      <c r="VJD204"/>
      <c r="VJE204"/>
      <c r="VJF204"/>
      <c r="VJG204"/>
      <c r="VJH204"/>
      <c r="VJI204"/>
      <c r="VJJ204"/>
      <c r="VJK204"/>
      <c r="VJL204"/>
      <c r="VJM204"/>
      <c r="VJN204"/>
      <c r="VJO204"/>
      <c r="VJP204"/>
      <c r="VJQ204"/>
      <c r="VJR204"/>
      <c r="VJS204"/>
      <c r="VJT204"/>
      <c r="VJU204"/>
      <c r="VJV204"/>
      <c r="VJW204"/>
      <c r="VJX204"/>
      <c r="VJY204"/>
      <c r="VJZ204"/>
      <c r="VKA204"/>
      <c r="VKB204"/>
      <c r="VKC204"/>
      <c r="VKD204"/>
      <c r="VKE204"/>
      <c r="VKF204"/>
      <c r="VKG204"/>
      <c r="VKH204"/>
      <c r="VKI204"/>
      <c r="VKJ204"/>
      <c r="VKK204"/>
      <c r="VKL204"/>
      <c r="VKM204"/>
      <c r="VKN204"/>
      <c r="VKO204"/>
      <c r="VKP204"/>
      <c r="VKQ204"/>
      <c r="VKR204"/>
      <c r="VKS204"/>
      <c r="VKT204"/>
      <c r="VKU204"/>
      <c r="VKV204"/>
      <c r="VKW204"/>
      <c r="VKX204"/>
      <c r="VKY204"/>
      <c r="VKZ204"/>
      <c r="VLA204"/>
      <c r="VLB204"/>
      <c r="VLC204"/>
      <c r="VLD204"/>
      <c r="VLE204"/>
      <c r="VLF204"/>
      <c r="VLG204"/>
      <c r="VLH204"/>
      <c r="VLI204"/>
      <c r="VLJ204"/>
      <c r="VLK204"/>
      <c r="VLL204"/>
      <c r="VLM204"/>
      <c r="VLN204"/>
      <c r="VLO204"/>
      <c r="VLP204"/>
      <c r="VLQ204"/>
      <c r="VLR204"/>
      <c r="VLS204"/>
      <c r="VLT204"/>
      <c r="VLU204"/>
      <c r="VLV204"/>
      <c r="VLW204"/>
      <c r="VLX204"/>
      <c r="VLY204"/>
      <c r="VLZ204"/>
      <c r="VMA204"/>
      <c r="VMB204"/>
      <c r="VMC204"/>
      <c r="VMD204"/>
      <c r="VME204"/>
      <c r="VMF204"/>
      <c r="VMG204"/>
      <c r="VMH204"/>
      <c r="VMI204"/>
      <c r="VMJ204"/>
      <c r="VMK204"/>
      <c r="VML204"/>
      <c r="VMM204"/>
      <c r="VMN204"/>
      <c r="VMO204"/>
      <c r="VMP204"/>
      <c r="VMQ204"/>
      <c r="VMR204"/>
      <c r="VMS204"/>
      <c r="VMT204"/>
      <c r="VMU204"/>
      <c r="VMV204"/>
      <c r="VMW204"/>
      <c r="VMX204"/>
      <c r="VMY204"/>
      <c r="VMZ204"/>
      <c r="VNA204"/>
      <c r="VNB204"/>
      <c r="VNC204"/>
      <c r="VND204"/>
      <c r="VNE204"/>
      <c r="VNF204"/>
      <c r="VNG204"/>
      <c r="VNH204"/>
      <c r="VNI204"/>
      <c r="VNJ204"/>
      <c r="VNK204"/>
      <c r="VNL204"/>
      <c r="VNM204"/>
      <c r="VNN204"/>
      <c r="VNO204"/>
      <c r="VNP204"/>
      <c r="VNQ204"/>
      <c r="VNR204"/>
      <c r="VNS204"/>
      <c r="VNT204"/>
      <c r="VNU204"/>
      <c r="VNV204"/>
      <c r="VNW204"/>
      <c r="VNX204"/>
      <c r="VNY204"/>
      <c r="VNZ204"/>
      <c r="VOA204"/>
      <c r="VOB204"/>
      <c r="VOC204"/>
      <c r="VOD204"/>
      <c r="VOE204"/>
      <c r="VOF204"/>
      <c r="VOG204"/>
      <c r="VOH204"/>
      <c r="VOI204"/>
      <c r="VOJ204"/>
      <c r="VOK204"/>
      <c r="VOL204"/>
      <c r="VOM204"/>
      <c r="VON204"/>
      <c r="VOO204"/>
      <c r="VOP204"/>
      <c r="VOQ204"/>
      <c r="VOR204"/>
      <c r="VOS204"/>
      <c r="VOT204"/>
      <c r="VOU204"/>
      <c r="VOV204"/>
      <c r="VOW204"/>
      <c r="VOX204"/>
      <c r="VOY204"/>
      <c r="VOZ204"/>
      <c r="VPA204"/>
      <c r="VPB204"/>
      <c r="VPC204"/>
      <c r="VPD204"/>
      <c r="VPE204"/>
      <c r="VPF204"/>
      <c r="VPG204"/>
      <c r="VPH204"/>
      <c r="VPI204"/>
      <c r="VPJ204"/>
      <c r="VPK204"/>
      <c r="VPL204"/>
      <c r="VPM204"/>
      <c r="VPN204"/>
      <c r="VPO204"/>
      <c r="VPP204"/>
      <c r="VPQ204"/>
      <c r="VPR204"/>
      <c r="VPS204"/>
      <c r="VPT204"/>
      <c r="VPU204"/>
      <c r="VPV204"/>
      <c r="VPW204"/>
      <c r="VPX204"/>
      <c r="VPY204"/>
      <c r="VPZ204"/>
      <c r="VQA204"/>
      <c r="VQB204"/>
      <c r="VQC204"/>
      <c r="VQD204"/>
      <c r="VQE204"/>
      <c r="VQF204"/>
      <c r="VQG204"/>
      <c r="VQH204"/>
      <c r="VQI204"/>
      <c r="VQJ204"/>
      <c r="VQK204"/>
      <c r="VQL204"/>
      <c r="VQM204"/>
      <c r="VQN204"/>
      <c r="VQO204"/>
      <c r="VQP204"/>
      <c r="VQQ204"/>
      <c r="VQR204"/>
      <c r="VQS204"/>
      <c r="VQT204"/>
      <c r="VQU204"/>
      <c r="VQV204"/>
      <c r="VQW204"/>
      <c r="VQX204"/>
      <c r="VQY204"/>
      <c r="VQZ204"/>
      <c r="VRA204"/>
      <c r="VRB204"/>
      <c r="VRC204"/>
      <c r="VRD204"/>
      <c r="VRE204"/>
      <c r="VRF204"/>
      <c r="VRG204"/>
      <c r="VRH204"/>
      <c r="VRI204"/>
      <c r="VRJ204"/>
      <c r="VRK204"/>
      <c r="VRL204"/>
      <c r="VRM204"/>
      <c r="VRN204"/>
      <c r="VRO204"/>
      <c r="VRP204"/>
      <c r="VRQ204"/>
      <c r="VRR204"/>
      <c r="VRS204"/>
      <c r="VRT204"/>
      <c r="VRU204"/>
      <c r="VRV204"/>
      <c r="VRW204"/>
      <c r="VRX204"/>
      <c r="VRY204"/>
      <c r="VRZ204"/>
      <c r="VSA204"/>
      <c r="VSB204"/>
      <c r="VSC204"/>
      <c r="VSD204"/>
      <c r="VSE204"/>
      <c r="VSF204"/>
      <c r="VSG204"/>
      <c r="VSH204"/>
      <c r="VSI204"/>
      <c r="VSJ204"/>
      <c r="VSK204"/>
      <c r="VSL204"/>
      <c r="VSM204"/>
      <c r="VSN204"/>
      <c r="VSO204"/>
      <c r="VSP204"/>
      <c r="VSQ204"/>
      <c r="VSR204"/>
      <c r="VSS204"/>
      <c r="VST204"/>
      <c r="VSU204"/>
      <c r="VSV204"/>
      <c r="VSW204"/>
      <c r="VSX204"/>
      <c r="VSY204"/>
      <c r="VSZ204"/>
      <c r="VTA204"/>
      <c r="VTB204"/>
      <c r="VTC204"/>
      <c r="VTD204"/>
      <c r="VTE204"/>
      <c r="VTF204"/>
      <c r="VTG204"/>
      <c r="VTH204"/>
      <c r="VTI204"/>
      <c r="VTJ204"/>
      <c r="VTK204"/>
      <c r="VTL204"/>
      <c r="VTM204"/>
      <c r="VTN204"/>
      <c r="VTO204"/>
      <c r="VTP204"/>
      <c r="VTQ204"/>
      <c r="VTR204"/>
      <c r="VTS204"/>
      <c r="VTT204"/>
      <c r="VTU204"/>
      <c r="VTV204"/>
      <c r="VTW204"/>
      <c r="VTX204"/>
      <c r="VTY204"/>
      <c r="VTZ204"/>
      <c r="VUA204"/>
      <c r="VUB204"/>
      <c r="VUC204"/>
      <c r="VUD204"/>
      <c r="VUE204"/>
      <c r="VUF204"/>
      <c r="VUG204"/>
      <c r="VUH204"/>
      <c r="VUI204"/>
      <c r="VUJ204"/>
      <c r="VUK204"/>
      <c r="VUL204"/>
      <c r="VUM204"/>
      <c r="VUN204"/>
      <c r="VUO204"/>
      <c r="VUP204"/>
      <c r="VUQ204"/>
      <c r="VUR204"/>
      <c r="VUS204"/>
      <c r="VUT204"/>
      <c r="VUU204"/>
      <c r="VUV204"/>
      <c r="VUW204"/>
      <c r="VUX204"/>
      <c r="VUY204"/>
      <c r="VUZ204"/>
      <c r="VVA204"/>
      <c r="VVB204"/>
      <c r="VVC204"/>
      <c r="VVD204"/>
      <c r="VVE204"/>
      <c r="VVF204"/>
      <c r="VVG204"/>
      <c r="VVH204"/>
      <c r="VVI204"/>
      <c r="VVJ204"/>
      <c r="VVK204"/>
      <c r="VVL204"/>
      <c r="VVM204"/>
      <c r="VVN204"/>
      <c r="VVO204"/>
      <c r="VVP204"/>
      <c r="VVQ204"/>
      <c r="VVR204"/>
      <c r="VVS204"/>
      <c r="VVT204"/>
      <c r="VVU204"/>
      <c r="VVV204"/>
      <c r="VVW204"/>
      <c r="VVX204"/>
      <c r="VVY204"/>
      <c r="VVZ204"/>
      <c r="VWA204"/>
      <c r="VWB204"/>
      <c r="VWC204"/>
      <c r="VWD204"/>
      <c r="VWE204"/>
      <c r="VWF204"/>
      <c r="VWG204"/>
      <c r="VWH204"/>
      <c r="VWI204"/>
      <c r="VWJ204"/>
      <c r="VWK204"/>
      <c r="VWL204"/>
      <c r="VWM204"/>
      <c r="VWN204"/>
      <c r="VWO204"/>
      <c r="VWP204"/>
      <c r="VWQ204"/>
      <c r="VWR204"/>
      <c r="VWS204"/>
      <c r="VWT204"/>
      <c r="VWU204"/>
      <c r="VWV204"/>
      <c r="VWW204"/>
      <c r="VWX204"/>
      <c r="VWY204"/>
      <c r="VWZ204"/>
      <c r="VXA204"/>
      <c r="VXB204"/>
      <c r="VXC204"/>
      <c r="VXD204"/>
      <c r="VXE204"/>
      <c r="VXF204"/>
      <c r="VXG204"/>
      <c r="VXH204"/>
      <c r="VXI204"/>
      <c r="VXJ204"/>
      <c r="VXK204"/>
      <c r="VXL204"/>
      <c r="VXM204"/>
      <c r="VXN204"/>
      <c r="VXO204"/>
      <c r="VXP204"/>
      <c r="VXQ204"/>
      <c r="VXR204"/>
      <c r="VXS204"/>
      <c r="VXT204"/>
      <c r="VXU204"/>
      <c r="VXV204"/>
      <c r="VXW204"/>
      <c r="VXX204"/>
      <c r="VXY204"/>
      <c r="VXZ204"/>
      <c r="VYA204"/>
      <c r="VYB204"/>
      <c r="VYC204"/>
      <c r="VYD204"/>
      <c r="VYE204"/>
      <c r="VYF204"/>
      <c r="VYG204"/>
      <c r="VYH204"/>
      <c r="VYI204"/>
      <c r="VYJ204"/>
      <c r="VYK204"/>
      <c r="VYL204"/>
      <c r="VYM204"/>
      <c r="VYN204"/>
      <c r="VYO204"/>
      <c r="VYP204"/>
      <c r="VYQ204"/>
      <c r="VYR204"/>
      <c r="VYS204"/>
      <c r="VYT204"/>
      <c r="VYU204"/>
      <c r="VYV204"/>
      <c r="VYW204"/>
      <c r="VYX204"/>
      <c r="VYY204"/>
      <c r="VYZ204"/>
      <c r="VZA204"/>
      <c r="VZB204"/>
      <c r="VZC204"/>
      <c r="VZD204"/>
      <c r="VZE204"/>
      <c r="VZF204"/>
      <c r="VZG204"/>
      <c r="VZH204"/>
      <c r="VZI204"/>
      <c r="VZJ204"/>
      <c r="VZK204"/>
      <c r="VZL204"/>
      <c r="VZM204"/>
      <c r="VZN204"/>
      <c r="VZO204"/>
      <c r="VZP204"/>
      <c r="VZQ204"/>
      <c r="VZR204"/>
      <c r="VZS204"/>
      <c r="VZT204"/>
      <c r="VZU204"/>
      <c r="VZV204"/>
      <c r="VZW204"/>
      <c r="VZX204"/>
      <c r="VZY204"/>
      <c r="VZZ204"/>
      <c r="WAA204"/>
      <c r="WAB204"/>
      <c r="WAC204"/>
      <c r="WAD204"/>
      <c r="WAE204"/>
      <c r="WAF204"/>
      <c r="WAG204"/>
      <c r="WAH204"/>
      <c r="WAI204"/>
      <c r="WAJ204"/>
      <c r="WAK204"/>
      <c r="WAL204"/>
      <c r="WAM204"/>
      <c r="WAN204"/>
      <c r="WAO204"/>
      <c r="WAP204"/>
      <c r="WAQ204"/>
      <c r="WAR204"/>
      <c r="WAS204"/>
      <c r="WAT204"/>
      <c r="WAU204"/>
      <c r="WAV204"/>
      <c r="WAW204"/>
      <c r="WAX204"/>
      <c r="WAY204"/>
      <c r="WAZ204"/>
      <c r="WBA204"/>
      <c r="WBB204"/>
      <c r="WBC204"/>
      <c r="WBD204"/>
      <c r="WBE204"/>
      <c r="WBF204"/>
      <c r="WBG204"/>
      <c r="WBH204"/>
      <c r="WBI204"/>
      <c r="WBJ204"/>
      <c r="WBK204"/>
      <c r="WBL204"/>
      <c r="WBM204"/>
      <c r="WBN204"/>
      <c r="WBO204"/>
      <c r="WBP204"/>
      <c r="WBQ204"/>
      <c r="WBR204"/>
      <c r="WBS204"/>
      <c r="WBT204"/>
      <c r="WBU204"/>
      <c r="WBV204"/>
      <c r="WBW204"/>
      <c r="WBX204"/>
      <c r="WBY204"/>
      <c r="WBZ204"/>
      <c r="WCA204"/>
      <c r="WCB204"/>
      <c r="WCC204"/>
      <c r="WCD204"/>
      <c r="WCE204"/>
      <c r="WCF204"/>
      <c r="WCG204"/>
      <c r="WCH204"/>
      <c r="WCI204"/>
      <c r="WCJ204"/>
      <c r="WCK204"/>
      <c r="WCL204"/>
      <c r="WCM204"/>
      <c r="WCN204"/>
      <c r="WCO204"/>
      <c r="WCP204"/>
      <c r="WCQ204"/>
      <c r="WCR204"/>
      <c r="WCS204"/>
      <c r="WCT204"/>
      <c r="WCU204"/>
      <c r="WCV204"/>
      <c r="WCW204"/>
      <c r="WCX204"/>
      <c r="WCY204"/>
      <c r="WCZ204"/>
      <c r="WDA204"/>
      <c r="WDB204"/>
      <c r="WDC204"/>
      <c r="WDD204"/>
      <c r="WDE204"/>
      <c r="WDF204"/>
      <c r="WDG204"/>
      <c r="WDH204"/>
      <c r="WDI204"/>
      <c r="WDJ204"/>
      <c r="WDK204"/>
      <c r="WDL204"/>
      <c r="WDM204"/>
      <c r="WDN204"/>
      <c r="WDO204"/>
      <c r="WDP204"/>
      <c r="WDQ204"/>
      <c r="WDR204"/>
      <c r="WDS204"/>
      <c r="WDT204"/>
      <c r="WDU204"/>
      <c r="WDV204"/>
      <c r="WDW204"/>
      <c r="WDX204"/>
      <c r="WDY204"/>
      <c r="WDZ204"/>
      <c r="WEA204"/>
      <c r="WEB204"/>
      <c r="WEC204"/>
      <c r="WED204"/>
      <c r="WEE204"/>
      <c r="WEF204"/>
      <c r="WEG204"/>
      <c r="WEH204"/>
      <c r="WEI204"/>
      <c r="WEJ204"/>
      <c r="WEK204"/>
      <c r="WEL204"/>
      <c r="WEM204"/>
      <c r="WEN204"/>
      <c r="WEO204"/>
      <c r="WEP204"/>
      <c r="WEQ204"/>
      <c r="WER204"/>
      <c r="WES204"/>
      <c r="WET204"/>
      <c r="WEU204"/>
      <c r="WEV204"/>
      <c r="WEW204"/>
      <c r="WEX204"/>
      <c r="WEY204"/>
      <c r="WEZ204"/>
      <c r="WFA204"/>
      <c r="WFB204"/>
      <c r="WFC204"/>
      <c r="WFD204"/>
      <c r="WFE204"/>
      <c r="WFF204"/>
      <c r="WFG204"/>
      <c r="WFH204"/>
      <c r="WFI204"/>
      <c r="WFJ204"/>
      <c r="WFK204"/>
      <c r="WFL204"/>
      <c r="WFM204"/>
      <c r="WFN204"/>
      <c r="WFO204"/>
      <c r="WFP204"/>
      <c r="WFQ204"/>
      <c r="WFR204"/>
      <c r="WFS204"/>
      <c r="WFT204"/>
      <c r="WFU204"/>
      <c r="WFV204"/>
      <c r="WFW204"/>
      <c r="WFX204"/>
      <c r="WFY204"/>
      <c r="WFZ204"/>
      <c r="WGA204"/>
      <c r="WGB204"/>
      <c r="WGC204"/>
      <c r="WGD204"/>
      <c r="WGE204"/>
      <c r="WGF204"/>
      <c r="WGG204"/>
      <c r="WGH204"/>
      <c r="WGI204"/>
      <c r="WGJ204"/>
      <c r="WGK204"/>
      <c r="WGL204"/>
      <c r="WGM204"/>
      <c r="WGN204"/>
      <c r="WGO204"/>
      <c r="WGP204"/>
      <c r="WGQ204"/>
      <c r="WGR204"/>
      <c r="WGS204"/>
      <c r="WGT204"/>
      <c r="WGU204"/>
      <c r="WGV204"/>
      <c r="WGW204"/>
      <c r="WGX204"/>
      <c r="WGY204"/>
      <c r="WGZ204"/>
      <c r="WHA204"/>
      <c r="WHB204"/>
      <c r="WHC204"/>
      <c r="WHD204"/>
      <c r="WHE204"/>
      <c r="WHF204"/>
      <c r="WHG204"/>
      <c r="WHH204"/>
      <c r="WHI204"/>
      <c r="WHJ204"/>
      <c r="WHK204"/>
      <c r="WHL204"/>
      <c r="WHM204"/>
      <c r="WHN204"/>
      <c r="WHO204"/>
      <c r="WHP204"/>
      <c r="WHQ204"/>
      <c r="WHR204"/>
      <c r="WHS204"/>
      <c r="WHT204"/>
      <c r="WHU204"/>
      <c r="WHV204"/>
      <c r="WHW204"/>
      <c r="WHX204"/>
      <c r="WHY204"/>
      <c r="WHZ204"/>
      <c r="WIA204"/>
      <c r="WIB204"/>
      <c r="WIC204"/>
      <c r="WID204"/>
      <c r="WIE204"/>
      <c r="WIF204"/>
      <c r="WIG204"/>
      <c r="WIH204"/>
      <c r="WII204"/>
      <c r="WIJ204"/>
      <c r="WIK204"/>
      <c r="WIL204"/>
      <c r="WIM204"/>
      <c r="WIN204"/>
      <c r="WIO204"/>
      <c r="WIP204"/>
      <c r="WIQ204"/>
      <c r="WIR204"/>
      <c r="WIS204"/>
      <c r="WIT204"/>
      <c r="WIU204"/>
      <c r="WIV204"/>
      <c r="WIW204"/>
      <c r="WIX204"/>
      <c r="WIY204"/>
      <c r="WIZ204"/>
      <c r="WJA204"/>
      <c r="WJB204"/>
      <c r="WJC204"/>
      <c r="WJD204"/>
      <c r="WJE204"/>
      <c r="WJF204"/>
      <c r="WJG204"/>
      <c r="WJH204"/>
      <c r="WJI204"/>
      <c r="WJJ204"/>
      <c r="WJK204"/>
      <c r="WJL204"/>
      <c r="WJM204"/>
      <c r="WJN204"/>
      <c r="WJO204"/>
      <c r="WJP204"/>
      <c r="WJQ204"/>
      <c r="WJR204"/>
      <c r="WJS204"/>
      <c r="WJT204"/>
      <c r="WJU204"/>
      <c r="WJV204"/>
      <c r="WJW204"/>
      <c r="WJX204"/>
      <c r="WJY204"/>
      <c r="WJZ204"/>
      <c r="WKA204"/>
      <c r="WKB204"/>
      <c r="WKC204"/>
      <c r="WKD204"/>
      <c r="WKE204"/>
      <c r="WKF204"/>
      <c r="WKG204"/>
      <c r="WKH204"/>
      <c r="WKI204"/>
      <c r="WKJ204"/>
      <c r="WKK204"/>
      <c r="WKL204"/>
      <c r="WKM204"/>
      <c r="WKN204"/>
      <c r="WKO204"/>
      <c r="WKP204"/>
      <c r="WKQ204"/>
      <c r="WKR204"/>
      <c r="WKS204"/>
      <c r="WKT204"/>
      <c r="WKU204"/>
      <c r="WKV204"/>
      <c r="WKW204"/>
      <c r="WKX204"/>
      <c r="WKY204"/>
      <c r="WKZ204"/>
      <c r="WLA204"/>
      <c r="WLB204"/>
      <c r="WLC204"/>
      <c r="WLD204"/>
      <c r="WLE204"/>
      <c r="WLF204"/>
      <c r="WLG204"/>
      <c r="WLH204"/>
      <c r="WLI204"/>
      <c r="WLJ204"/>
      <c r="WLK204"/>
      <c r="WLL204"/>
      <c r="WLM204"/>
      <c r="WLN204"/>
      <c r="WLO204"/>
      <c r="WLP204"/>
      <c r="WLQ204"/>
      <c r="WLR204"/>
      <c r="WLS204"/>
      <c r="WLT204"/>
      <c r="WLU204"/>
      <c r="WLV204"/>
      <c r="WLW204"/>
      <c r="WLX204"/>
      <c r="WLY204"/>
      <c r="WLZ204"/>
      <c r="WMA204"/>
      <c r="WMB204"/>
      <c r="WMC204"/>
      <c r="WMD204"/>
      <c r="WME204"/>
      <c r="WMF204"/>
      <c r="WMG204"/>
      <c r="WMH204"/>
      <c r="WMI204"/>
      <c r="WMJ204"/>
      <c r="WMK204"/>
      <c r="WML204"/>
      <c r="WMM204"/>
      <c r="WMN204"/>
      <c r="WMO204"/>
      <c r="WMP204"/>
      <c r="WMQ204"/>
      <c r="WMR204"/>
      <c r="WMS204"/>
      <c r="WMT204"/>
      <c r="WMU204"/>
      <c r="WMV204"/>
      <c r="WMW204"/>
      <c r="WMX204"/>
      <c r="WMY204"/>
      <c r="WMZ204"/>
      <c r="WNA204"/>
      <c r="WNB204"/>
      <c r="WNC204"/>
      <c r="WND204"/>
      <c r="WNE204"/>
      <c r="WNF204"/>
      <c r="WNG204"/>
      <c r="WNH204"/>
      <c r="WNI204"/>
      <c r="WNJ204"/>
      <c r="WNK204"/>
      <c r="WNL204"/>
      <c r="WNM204"/>
      <c r="WNN204"/>
      <c r="WNO204"/>
      <c r="WNP204"/>
      <c r="WNQ204"/>
      <c r="WNR204"/>
      <c r="WNS204"/>
      <c r="WNT204"/>
      <c r="WNU204"/>
      <c r="WNV204"/>
      <c r="WNW204"/>
      <c r="WNX204"/>
      <c r="WNY204"/>
      <c r="WNZ204"/>
      <c r="WOA204"/>
      <c r="WOB204"/>
      <c r="WOC204"/>
      <c r="WOD204"/>
      <c r="WOE204"/>
      <c r="WOF204"/>
      <c r="WOG204"/>
      <c r="WOH204"/>
      <c r="WOI204"/>
      <c r="WOJ204"/>
      <c r="WOK204"/>
      <c r="WOL204"/>
      <c r="WOM204"/>
      <c r="WON204"/>
      <c r="WOO204"/>
      <c r="WOP204"/>
      <c r="WOQ204"/>
      <c r="WOR204"/>
      <c r="WOS204"/>
      <c r="WOT204"/>
      <c r="WOU204"/>
      <c r="WOV204"/>
      <c r="WOW204"/>
      <c r="WOX204"/>
      <c r="WOY204"/>
      <c r="WOZ204"/>
      <c r="WPA204"/>
      <c r="WPB204"/>
      <c r="WPC204"/>
      <c r="WPD204"/>
      <c r="WPE204"/>
      <c r="WPF204"/>
      <c r="WPG204"/>
      <c r="WPH204"/>
      <c r="WPI204"/>
      <c r="WPJ204"/>
      <c r="WPK204"/>
      <c r="WPL204"/>
      <c r="WPM204"/>
      <c r="WPN204"/>
      <c r="WPO204"/>
      <c r="WPP204"/>
      <c r="WPQ204"/>
      <c r="WPR204"/>
      <c r="WPS204"/>
      <c r="WPT204"/>
      <c r="WPU204"/>
      <c r="WPV204"/>
      <c r="WPW204"/>
      <c r="WPX204"/>
      <c r="WPY204"/>
      <c r="WPZ204"/>
      <c r="WQA204"/>
      <c r="WQB204"/>
      <c r="WQC204"/>
      <c r="WQD204"/>
      <c r="WQE204"/>
      <c r="WQF204"/>
      <c r="WQG204"/>
      <c r="WQH204"/>
      <c r="WQI204"/>
      <c r="WQJ204"/>
      <c r="WQK204"/>
      <c r="WQL204"/>
      <c r="WQM204"/>
      <c r="WQN204"/>
      <c r="WQO204"/>
      <c r="WQP204"/>
      <c r="WQQ204"/>
      <c r="WQR204"/>
      <c r="WQS204"/>
      <c r="WQT204"/>
      <c r="WQU204"/>
      <c r="WQV204"/>
      <c r="WQW204"/>
      <c r="WQX204"/>
      <c r="WQY204"/>
      <c r="WQZ204"/>
      <c r="WRA204"/>
      <c r="WRB204"/>
      <c r="WRC204"/>
      <c r="WRD204"/>
      <c r="WRE204"/>
      <c r="WRF204"/>
      <c r="WRG204"/>
      <c r="WRH204"/>
      <c r="WRI204"/>
      <c r="WRJ204"/>
      <c r="WRK204"/>
      <c r="WRL204"/>
      <c r="WRM204"/>
      <c r="WRN204"/>
      <c r="WRO204"/>
      <c r="WRP204"/>
      <c r="WRQ204"/>
      <c r="WRR204"/>
      <c r="WRS204"/>
      <c r="WRT204"/>
      <c r="WRU204"/>
      <c r="WRV204"/>
      <c r="WRW204"/>
      <c r="WRX204"/>
      <c r="WRY204"/>
      <c r="WRZ204"/>
      <c r="WSA204"/>
      <c r="WSB204"/>
      <c r="WSC204"/>
      <c r="WSD204"/>
      <c r="WSE204"/>
      <c r="WSF204"/>
      <c r="WSG204"/>
      <c r="WSH204"/>
      <c r="WSI204"/>
      <c r="WSJ204"/>
      <c r="WSK204"/>
      <c r="WSL204"/>
      <c r="WSM204"/>
      <c r="WSN204"/>
      <c r="WSO204"/>
      <c r="WSP204"/>
      <c r="WSQ204"/>
      <c r="WSR204"/>
      <c r="WSS204"/>
      <c r="WST204"/>
      <c r="WSU204"/>
      <c r="WSV204"/>
      <c r="WSW204"/>
      <c r="WSX204"/>
      <c r="WSY204"/>
      <c r="WSZ204"/>
      <c r="WTA204"/>
      <c r="WTB204"/>
      <c r="WTC204"/>
      <c r="WTD204"/>
      <c r="WTE204"/>
      <c r="WTF204"/>
      <c r="WTG204"/>
      <c r="WTH204"/>
      <c r="WTI204"/>
      <c r="WTJ204"/>
      <c r="WTK204"/>
      <c r="WTL204"/>
      <c r="WTM204"/>
      <c r="WTN204"/>
      <c r="WTO204"/>
      <c r="WTP204"/>
      <c r="WTQ204"/>
      <c r="WTR204"/>
      <c r="WTS204"/>
      <c r="WTT204"/>
      <c r="WTU204"/>
      <c r="WTV204"/>
      <c r="WTW204"/>
      <c r="WTX204"/>
      <c r="WTY204"/>
      <c r="WTZ204"/>
      <c r="WUA204"/>
      <c r="WUB204"/>
      <c r="WUC204"/>
      <c r="WUD204"/>
      <c r="WUE204"/>
      <c r="WUF204"/>
      <c r="WUG204"/>
      <c r="WUH204"/>
      <c r="WUI204"/>
      <c r="WUJ204"/>
      <c r="WUK204"/>
      <c r="WUL204"/>
      <c r="WUM204"/>
      <c r="WUN204"/>
      <c r="WUO204"/>
      <c r="WUP204"/>
      <c r="WUQ204"/>
      <c r="WUR204"/>
      <c r="WUS204"/>
      <c r="WUT204"/>
      <c r="WUU204"/>
      <c r="WUV204"/>
      <c r="WUW204"/>
      <c r="WUX204"/>
      <c r="WUY204"/>
      <c r="WUZ204"/>
      <c r="WVA204"/>
      <c r="WVB204"/>
      <c r="WVC204"/>
      <c r="WVD204"/>
      <c r="WVE204"/>
      <c r="WVF204"/>
      <c r="WVG204"/>
      <c r="WVH204"/>
      <c r="WVI204"/>
      <c r="WVJ204"/>
      <c r="WVK204"/>
      <c r="WVL204"/>
      <c r="WVM204"/>
      <c r="WVN204"/>
      <c r="WVO204"/>
      <c r="WVP204"/>
      <c r="WVQ204"/>
      <c r="WVR204"/>
      <c r="WVS204"/>
      <c r="WVT204"/>
      <c r="WVU204"/>
      <c r="WVV204"/>
      <c r="WVW204"/>
      <c r="WVX204"/>
      <c r="WVY204"/>
      <c r="WVZ204"/>
      <c r="WWA204"/>
      <c r="WWB204"/>
      <c r="WWC204"/>
      <c r="WWD204"/>
      <c r="WWE204"/>
      <c r="WWF204"/>
      <c r="WWG204"/>
      <c r="WWH204"/>
      <c r="WWI204"/>
      <c r="WWJ204"/>
      <c r="WWK204"/>
      <c r="WWL204"/>
      <c r="WWM204"/>
      <c r="WWN204"/>
      <c r="WWO204"/>
      <c r="WWP204"/>
      <c r="WWQ204"/>
      <c r="WWR204"/>
      <c r="WWS204"/>
      <c r="WWT204"/>
      <c r="WWU204"/>
      <c r="WWV204"/>
      <c r="WWW204"/>
      <c r="WWX204"/>
      <c r="WWY204"/>
      <c r="WWZ204"/>
      <c r="WXA204"/>
      <c r="WXB204"/>
      <c r="WXC204"/>
      <c r="WXD204"/>
      <c r="WXE204"/>
      <c r="WXF204"/>
      <c r="WXG204"/>
      <c r="WXH204"/>
      <c r="WXI204"/>
      <c r="WXJ204"/>
      <c r="WXK204"/>
      <c r="WXL204"/>
      <c r="WXM204"/>
      <c r="WXN204"/>
      <c r="WXO204"/>
      <c r="WXP204"/>
      <c r="WXQ204"/>
      <c r="WXR204"/>
      <c r="WXS204"/>
      <c r="WXT204"/>
      <c r="WXU204"/>
      <c r="WXV204"/>
      <c r="WXW204"/>
      <c r="WXX204"/>
      <c r="WXY204"/>
      <c r="WXZ204"/>
      <c r="WYA204"/>
      <c r="WYB204"/>
      <c r="WYC204"/>
      <c r="WYD204"/>
      <c r="WYE204"/>
      <c r="WYF204"/>
      <c r="WYG204"/>
      <c r="WYH204"/>
      <c r="WYI204"/>
      <c r="WYJ204"/>
      <c r="WYK204"/>
      <c r="WYL204"/>
      <c r="WYM204"/>
      <c r="WYN204"/>
      <c r="WYO204"/>
      <c r="WYP204"/>
      <c r="WYQ204"/>
      <c r="WYR204"/>
      <c r="WYS204"/>
      <c r="WYT204"/>
      <c r="WYU204"/>
      <c r="WYV204"/>
      <c r="WYW204"/>
      <c r="WYX204"/>
      <c r="WYY204"/>
      <c r="WYZ204"/>
      <c r="WZA204"/>
      <c r="WZB204"/>
      <c r="WZC204"/>
      <c r="WZD204"/>
      <c r="WZE204"/>
      <c r="WZF204"/>
      <c r="WZG204"/>
      <c r="WZH204"/>
      <c r="WZI204"/>
      <c r="WZJ204"/>
      <c r="WZK204"/>
      <c r="WZL204"/>
      <c r="WZM204"/>
      <c r="WZN204"/>
      <c r="WZO204"/>
      <c r="WZP204"/>
      <c r="WZQ204"/>
      <c r="WZR204"/>
      <c r="WZS204"/>
      <c r="WZT204"/>
      <c r="WZU204"/>
      <c r="WZV204"/>
      <c r="WZW204"/>
      <c r="WZX204"/>
      <c r="WZY204"/>
      <c r="WZZ204"/>
      <c r="XAA204"/>
      <c r="XAB204"/>
      <c r="XAC204"/>
      <c r="XAD204"/>
      <c r="XAE204"/>
      <c r="XAF204"/>
      <c r="XAG204"/>
      <c r="XAH204"/>
      <c r="XAI204"/>
      <c r="XAJ204"/>
      <c r="XAK204"/>
      <c r="XAL204"/>
      <c r="XAM204"/>
      <c r="XAN204"/>
      <c r="XAO204"/>
      <c r="XAP204"/>
      <c r="XAQ204"/>
      <c r="XAR204"/>
      <c r="XAS204"/>
      <c r="XAT204"/>
      <c r="XAU204"/>
      <c r="XAV204"/>
      <c r="XAW204"/>
      <c r="XAX204"/>
      <c r="XAY204"/>
      <c r="XAZ204"/>
      <c r="XBA204"/>
      <c r="XBB204"/>
      <c r="XBC204"/>
      <c r="XBD204"/>
      <c r="XBE204"/>
      <c r="XBF204"/>
      <c r="XBG204"/>
      <c r="XBH204"/>
      <c r="XBI204"/>
      <c r="XBJ204"/>
      <c r="XBK204"/>
      <c r="XBL204"/>
      <c r="XBM204"/>
      <c r="XBN204"/>
      <c r="XBO204"/>
      <c r="XBP204"/>
      <c r="XBQ204"/>
      <c r="XBR204"/>
      <c r="XBS204"/>
      <c r="XBT204"/>
      <c r="XBU204"/>
      <c r="XBV204"/>
      <c r="XBW204"/>
      <c r="XBX204"/>
      <c r="XBY204"/>
      <c r="XBZ204"/>
      <c r="XCA204"/>
      <c r="XCB204"/>
      <c r="XCC204"/>
      <c r="XCD204"/>
      <c r="XCE204"/>
      <c r="XCF204"/>
      <c r="XCG204"/>
      <c r="XCH204"/>
      <c r="XCI204"/>
      <c r="XCJ204"/>
      <c r="XCK204"/>
      <c r="XCL204"/>
      <c r="XCM204"/>
      <c r="XCN204"/>
      <c r="XCO204"/>
      <c r="XCP204"/>
      <c r="XCQ204"/>
      <c r="XCR204"/>
      <c r="XCS204"/>
      <c r="XCT204"/>
      <c r="XCU204"/>
      <c r="XCV204"/>
      <c r="XCW204"/>
      <c r="XCX204"/>
      <c r="XCY204"/>
      <c r="XCZ204"/>
      <c r="XDA204"/>
      <c r="XDB204"/>
      <c r="XDC204"/>
      <c r="XDD204"/>
      <c r="XDE204"/>
      <c r="XDF204"/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  <c r="XEE204"/>
      <c r="XEF204"/>
      <c r="XEG204"/>
      <c r="XEH204"/>
      <c r="XEI204"/>
      <c r="XEJ204"/>
      <c r="XEK204"/>
      <c r="XEL204"/>
      <c r="XEM204"/>
      <c r="XEN204"/>
      <c r="XEO204"/>
      <c r="XEP204"/>
      <c r="XEQ204"/>
      <c r="XER204"/>
      <c r="XES204"/>
      <c r="XET204"/>
      <c r="XEU204"/>
      <c r="XEV204"/>
      <c r="XEW204"/>
      <c r="XEX204"/>
      <c r="XEY204"/>
      <c r="XEZ204"/>
      <c r="XFA204"/>
      <c r="XFB204"/>
      <c r="XFC204"/>
      <c r="XFD204"/>
    </row>
    <row r="205" s="29" customFormat="1" spans="1:1638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 s="30"/>
      <c r="AN205" s="73"/>
      <c r="AO205" s="31"/>
      <c r="AP205"/>
      <c r="AQ205"/>
      <c r="AR205" s="32"/>
      <c r="AS205" s="30"/>
      <c r="AT205" s="30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  <c r="QXM205"/>
      <c r="QXN205"/>
      <c r="QXO205"/>
      <c r="QXP205"/>
      <c r="QXQ205"/>
      <c r="QXR205"/>
      <c r="QXS205"/>
      <c r="QXT205"/>
      <c r="QXU205"/>
      <c r="QXV205"/>
      <c r="QXW205"/>
      <c r="QXX205"/>
      <c r="QXY205"/>
      <c r="QXZ205"/>
      <c r="QYA205"/>
      <c r="QYB205"/>
      <c r="QYC205"/>
      <c r="QYD205"/>
      <c r="QYE205"/>
      <c r="QYF205"/>
      <c r="QYG205"/>
      <c r="QYH205"/>
      <c r="QYI205"/>
      <c r="QYJ205"/>
      <c r="QYK205"/>
      <c r="QYL205"/>
      <c r="QYM205"/>
      <c r="QYN205"/>
      <c r="QYO205"/>
      <c r="QYP205"/>
      <c r="QYQ205"/>
      <c r="QYR205"/>
      <c r="QYS205"/>
      <c r="QYT205"/>
      <c r="QYU205"/>
      <c r="QYV205"/>
      <c r="QYW205"/>
      <c r="QYX205"/>
      <c r="QYY205"/>
      <c r="QYZ205"/>
      <c r="QZA205"/>
      <c r="QZB205"/>
      <c r="QZC205"/>
      <c r="QZD205"/>
      <c r="QZE205"/>
      <c r="QZF205"/>
      <c r="QZG205"/>
      <c r="QZH205"/>
      <c r="QZI205"/>
      <c r="QZJ205"/>
      <c r="QZK205"/>
      <c r="QZL205"/>
      <c r="QZM205"/>
      <c r="QZN205"/>
      <c r="QZO205"/>
      <c r="QZP205"/>
      <c r="QZQ205"/>
      <c r="QZR205"/>
      <c r="QZS205"/>
      <c r="QZT205"/>
      <c r="QZU205"/>
      <c r="QZV205"/>
      <c r="QZW205"/>
      <c r="QZX205"/>
      <c r="QZY205"/>
      <c r="QZZ205"/>
      <c r="RAA205"/>
      <c r="RAB205"/>
      <c r="RAC205"/>
      <c r="RAD205"/>
      <c r="RAE205"/>
      <c r="RAF205"/>
      <c r="RAG205"/>
      <c r="RAH205"/>
      <c r="RAI205"/>
      <c r="RAJ205"/>
      <c r="RAK205"/>
      <c r="RAL205"/>
      <c r="RAM205"/>
      <c r="RAN205"/>
      <c r="RAO205"/>
      <c r="RAP205"/>
      <c r="RAQ205"/>
      <c r="RAR205"/>
      <c r="RAS205"/>
      <c r="RAT205"/>
      <c r="RAU205"/>
      <c r="RAV205"/>
      <c r="RAW205"/>
      <c r="RAX205"/>
      <c r="RAY205"/>
      <c r="RAZ205"/>
      <c r="RBA205"/>
      <c r="RBB205"/>
      <c r="RBC205"/>
      <c r="RBD205"/>
      <c r="RBE205"/>
      <c r="RBF205"/>
      <c r="RBG205"/>
      <c r="RBH205"/>
      <c r="RBI205"/>
      <c r="RBJ205"/>
      <c r="RBK205"/>
      <c r="RBL205"/>
      <c r="RBM205"/>
      <c r="RBN205"/>
      <c r="RBO205"/>
      <c r="RBP205"/>
      <c r="RBQ205"/>
      <c r="RBR205"/>
      <c r="RBS205"/>
      <c r="RBT205"/>
      <c r="RBU205"/>
      <c r="RBV205"/>
      <c r="RBW205"/>
      <c r="RBX205"/>
      <c r="RBY205"/>
      <c r="RBZ205"/>
      <c r="RCA205"/>
      <c r="RCB205"/>
      <c r="RCC205"/>
      <c r="RCD205"/>
      <c r="RCE205"/>
      <c r="RCF205"/>
      <c r="RCG205"/>
      <c r="RCH205"/>
      <c r="RCI205"/>
      <c r="RCJ205"/>
      <c r="RCK205"/>
      <c r="RCL205"/>
      <c r="RCM205"/>
      <c r="RCN205"/>
      <c r="RCO205"/>
      <c r="RCP205"/>
      <c r="RCQ205"/>
      <c r="RCR205"/>
      <c r="RCS205"/>
      <c r="RCT205"/>
      <c r="RCU205"/>
      <c r="RCV205"/>
      <c r="RCW205"/>
      <c r="RCX205"/>
      <c r="RCY205"/>
      <c r="RCZ205"/>
      <c r="RDA205"/>
      <c r="RDB205"/>
      <c r="RDC205"/>
      <c r="RDD205"/>
      <c r="RDE205"/>
      <c r="RDF205"/>
      <c r="RDG205"/>
      <c r="RDH205"/>
      <c r="RDI205"/>
      <c r="RDJ205"/>
      <c r="RDK205"/>
      <c r="RDL205"/>
      <c r="RDM205"/>
      <c r="RDN205"/>
      <c r="RDO205"/>
      <c r="RDP205"/>
      <c r="RDQ205"/>
      <c r="RDR205"/>
      <c r="RDS205"/>
      <c r="RDT205"/>
      <c r="RDU205"/>
      <c r="RDV205"/>
      <c r="RDW205"/>
      <c r="RDX205"/>
      <c r="RDY205"/>
      <c r="RDZ205"/>
      <c r="REA205"/>
      <c r="REB205"/>
      <c r="REC205"/>
      <c r="RED205"/>
      <c r="REE205"/>
      <c r="REF205"/>
      <c r="REG205"/>
      <c r="REH205"/>
      <c r="REI205"/>
      <c r="REJ205"/>
      <c r="REK205"/>
      <c r="REL205"/>
      <c r="REM205"/>
      <c r="REN205"/>
      <c r="REO205"/>
      <c r="REP205"/>
      <c r="REQ205"/>
      <c r="RER205"/>
      <c r="RES205"/>
      <c r="RET205"/>
      <c r="REU205"/>
      <c r="REV205"/>
      <c r="REW205"/>
      <c r="REX205"/>
      <c r="REY205"/>
      <c r="REZ205"/>
      <c r="RFA205"/>
      <c r="RFB205"/>
      <c r="RFC205"/>
      <c r="RFD205"/>
      <c r="RFE205"/>
      <c r="RFF205"/>
      <c r="RFG205"/>
      <c r="RFH205"/>
      <c r="RFI205"/>
      <c r="RFJ205"/>
      <c r="RFK205"/>
      <c r="RFL205"/>
      <c r="RFM205"/>
      <c r="RFN205"/>
      <c r="RFO205"/>
      <c r="RFP205"/>
      <c r="RFQ205"/>
      <c r="RFR205"/>
      <c r="RFS205"/>
      <c r="RFT205"/>
      <c r="RFU205"/>
      <c r="RFV205"/>
      <c r="RFW205"/>
      <c r="RFX205"/>
      <c r="RFY205"/>
      <c r="RFZ205"/>
      <c r="RGA205"/>
      <c r="RGB205"/>
      <c r="RGC205"/>
      <c r="RGD205"/>
      <c r="RGE205"/>
      <c r="RGF205"/>
      <c r="RGG205"/>
      <c r="RGH205"/>
      <c r="RGI205"/>
      <c r="RGJ205"/>
      <c r="RGK205"/>
      <c r="RGL205"/>
      <c r="RGM205"/>
      <c r="RGN205"/>
      <c r="RGO205"/>
      <c r="RGP205"/>
      <c r="RGQ205"/>
      <c r="RGR205"/>
      <c r="RGS205"/>
      <c r="RGT205"/>
      <c r="RGU205"/>
      <c r="RGV205"/>
      <c r="RGW205"/>
      <c r="RGX205"/>
      <c r="RGY205"/>
      <c r="RGZ205"/>
      <c r="RHA205"/>
      <c r="RHB205"/>
      <c r="RHC205"/>
      <c r="RHD205"/>
      <c r="RHE205"/>
      <c r="RHF205"/>
      <c r="RHG205"/>
      <c r="RHH205"/>
      <c r="RHI205"/>
      <c r="RHJ205"/>
      <c r="RHK205"/>
      <c r="RHL205"/>
      <c r="RHM205"/>
      <c r="RHN205"/>
      <c r="RHO205"/>
      <c r="RHP205"/>
      <c r="RHQ205"/>
      <c r="RHR205"/>
      <c r="RHS205"/>
      <c r="RHT205"/>
      <c r="RHU205"/>
      <c r="RHV205"/>
      <c r="RHW205"/>
      <c r="RHX205"/>
      <c r="RHY205"/>
      <c r="RHZ205"/>
      <c r="RIA205"/>
      <c r="RIB205"/>
      <c r="RIC205"/>
      <c r="RID205"/>
      <c r="RIE205"/>
      <c r="RIF205"/>
      <c r="RIG205"/>
      <c r="RIH205"/>
      <c r="RII205"/>
      <c r="RIJ205"/>
      <c r="RIK205"/>
      <c r="RIL205"/>
      <c r="RIM205"/>
      <c r="RIN205"/>
      <c r="RIO205"/>
      <c r="RIP205"/>
      <c r="RIQ205"/>
      <c r="RIR205"/>
      <c r="RIS205"/>
      <c r="RIT205"/>
      <c r="RIU205"/>
      <c r="RIV205"/>
      <c r="RIW205"/>
      <c r="RIX205"/>
      <c r="RIY205"/>
      <c r="RIZ205"/>
      <c r="RJA205"/>
      <c r="RJB205"/>
      <c r="RJC205"/>
      <c r="RJD205"/>
      <c r="RJE205"/>
      <c r="RJF205"/>
      <c r="RJG205"/>
      <c r="RJH205"/>
      <c r="RJI205"/>
      <c r="RJJ205"/>
      <c r="RJK205"/>
      <c r="RJL205"/>
      <c r="RJM205"/>
      <c r="RJN205"/>
      <c r="RJO205"/>
      <c r="RJP205"/>
      <c r="RJQ205"/>
      <c r="RJR205"/>
      <c r="RJS205"/>
      <c r="RJT205"/>
      <c r="RJU205"/>
      <c r="RJV205"/>
      <c r="RJW205"/>
      <c r="RJX205"/>
      <c r="RJY205"/>
      <c r="RJZ205"/>
      <c r="RKA205"/>
      <c r="RKB205"/>
      <c r="RKC205"/>
      <c r="RKD205"/>
      <c r="RKE205"/>
      <c r="RKF205"/>
      <c r="RKG205"/>
      <c r="RKH205"/>
      <c r="RKI205"/>
      <c r="RKJ205"/>
      <c r="RKK205"/>
      <c r="RKL205"/>
      <c r="RKM205"/>
      <c r="RKN205"/>
      <c r="RKO205"/>
      <c r="RKP205"/>
      <c r="RKQ205"/>
      <c r="RKR205"/>
      <c r="RKS205"/>
      <c r="RKT205"/>
      <c r="RKU205"/>
      <c r="RKV205"/>
      <c r="RKW205"/>
      <c r="RKX205"/>
      <c r="RKY205"/>
      <c r="RKZ205"/>
      <c r="RLA205"/>
      <c r="RLB205"/>
      <c r="RLC205"/>
      <c r="RLD205"/>
      <c r="RLE205"/>
      <c r="RLF205"/>
      <c r="RLG205"/>
      <c r="RLH205"/>
      <c r="RLI205"/>
      <c r="RLJ205"/>
      <c r="RLK205"/>
      <c r="RLL205"/>
      <c r="RLM205"/>
      <c r="RLN205"/>
      <c r="RLO205"/>
      <c r="RLP205"/>
      <c r="RLQ205"/>
      <c r="RLR205"/>
      <c r="RLS205"/>
      <c r="RLT205"/>
      <c r="RLU205"/>
      <c r="RLV205"/>
      <c r="RLW205"/>
      <c r="RLX205"/>
      <c r="RLY205"/>
      <c r="RLZ205"/>
      <c r="RMA205"/>
      <c r="RMB205"/>
      <c r="RMC205"/>
      <c r="RMD205"/>
      <c r="RME205"/>
      <c r="RMF205"/>
      <c r="RMG205"/>
      <c r="RMH205"/>
      <c r="RMI205"/>
      <c r="RMJ205"/>
      <c r="RMK205"/>
      <c r="RML205"/>
      <c r="RMM205"/>
      <c r="RMN205"/>
      <c r="RMO205"/>
      <c r="RMP205"/>
      <c r="RMQ205"/>
      <c r="RMR205"/>
      <c r="RMS205"/>
      <c r="RMT205"/>
      <c r="RMU205"/>
      <c r="RMV205"/>
      <c r="RMW205"/>
      <c r="RMX205"/>
      <c r="RMY205"/>
      <c r="RMZ205"/>
      <c r="RNA205"/>
      <c r="RNB205"/>
      <c r="RNC205"/>
      <c r="RND205"/>
      <c r="RNE205"/>
      <c r="RNF205"/>
      <c r="RNG205"/>
      <c r="RNH205"/>
      <c r="RNI205"/>
      <c r="RNJ205"/>
      <c r="RNK205"/>
      <c r="RNL205"/>
      <c r="RNM205"/>
      <c r="RNN205"/>
      <c r="RNO205"/>
      <c r="RNP205"/>
      <c r="RNQ205"/>
      <c r="RNR205"/>
      <c r="RNS205"/>
      <c r="RNT205"/>
      <c r="RNU205"/>
      <c r="RNV205"/>
      <c r="RNW205"/>
      <c r="RNX205"/>
      <c r="RNY205"/>
      <c r="RNZ205"/>
      <c r="ROA205"/>
      <c r="ROB205"/>
      <c r="ROC205"/>
      <c r="ROD205"/>
      <c r="ROE205"/>
      <c r="ROF205"/>
      <c r="ROG205"/>
      <c r="ROH205"/>
      <c r="ROI205"/>
      <c r="ROJ205"/>
      <c r="ROK205"/>
      <c r="ROL205"/>
      <c r="ROM205"/>
      <c r="RON205"/>
      <c r="ROO205"/>
      <c r="ROP205"/>
      <c r="ROQ205"/>
      <c r="ROR205"/>
      <c r="ROS205"/>
      <c r="ROT205"/>
      <c r="ROU205"/>
      <c r="ROV205"/>
      <c r="ROW205"/>
      <c r="ROX205"/>
      <c r="ROY205"/>
      <c r="ROZ205"/>
      <c r="RPA205"/>
      <c r="RPB205"/>
      <c r="RPC205"/>
      <c r="RPD205"/>
      <c r="RPE205"/>
      <c r="RPF205"/>
      <c r="RPG205"/>
      <c r="RPH205"/>
      <c r="RPI205"/>
      <c r="RPJ205"/>
      <c r="RPK205"/>
      <c r="RPL205"/>
      <c r="RPM205"/>
      <c r="RPN205"/>
      <c r="RPO205"/>
      <c r="RPP205"/>
      <c r="RPQ205"/>
      <c r="RPR205"/>
      <c r="RPS205"/>
      <c r="RPT205"/>
      <c r="RPU205"/>
      <c r="RPV205"/>
      <c r="RPW205"/>
      <c r="RPX205"/>
      <c r="RPY205"/>
      <c r="RPZ205"/>
      <c r="RQA205"/>
      <c r="RQB205"/>
      <c r="RQC205"/>
      <c r="RQD205"/>
      <c r="RQE205"/>
      <c r="RQF205"/>
      <c r="RQG205"/>
      <c r="RQH205"/>
      <c r="RQI205"/>
      <c r="RQJ205"/>
      <c r="RQK205"/>
      <c r="RQL205"/>
      <c r="RQM205"/>
      <c r="RQN205"/>
      <c r="RQO205"/>
      <c r="RQP205"/>
      <c r="RQQ205"/>
      <c r="RQR205"/>
      <c r="RQS205"/>
      <c r="RQT205"/>
      <c r="RQU205"/>
      <c r="RQV205"/>
      <c r="RQW205"/>
      <c r="RQX205"/>
      <c r="RQY205"/>
      <c r="RQZ205"/>
      <c r="RRA205"/>
      <c r="RRB205"/>
      <c r="RRC205"/>
      <c r="RRD205"/>
      <c r="RRE205"/>
      <c r="RRF205"/>
      <c r="RRG205"/>
      <c r="RRH205"/>
      <c r="RRI205"/>
      <c r="RRJ205"/>
      <c r="RRK205"/>
      <c r="RRL205"/>
      <c r="RRM205"/>
      <c r="RRN205"/>
      <c r="RRO205"/>
      <c r="RRP205"/>
      <c r="RRQ205"/>
      <c r="RRR205"/>
      <c r="RRS205"/>
      <c r="RRT205"/>
      <c r="RRU205"/>
      <c r="RRV205"/>
      <c r="RRW205"/>
      <c r="RRX205"/>
      <c r="RRY205"/>
      <c r="RRZ205"/>
      <c r="RSA205"/>
      <c r="RSB205"/>
      <c r="RSC205"/>
      <c r="RSD205"/>
      <c r="RSE205"/>
      <c r="RSF205"/>
      <c r="RSG205"/>
      <c r="RSH205"/>
      <c r="RSI205"/>
      <c r="RSJ205"/>
      <c r="RSK205"/>
      <c r="RSL205"/>
      <c r="RSM205"/>
      <c r="RSN205"/>
      <c r="RSO205"/>
      <c r="RSP205"/>
      <c r="RSQ205"/>
      <c r="RSR205"/>
      <c r="RSS205"/>
      <c r="RST205"/>
      <c r="RSU205"/>
      <c r="RSV205"/>
      <c r="RSW205"/>
      <c r="RSX205"/>
      <c r="RSY205"/>
      <c r="RSZ205"/>
      <c r="RTA205"/>
      <c r="RTB205"/>
      <c r="RTC205"/>
      <c r="RTD205"/>
      <c r="RTE205"/>
      <c r="RTF205"/>
      <c r="RTG205"/>
      <c r="RTH205"/>
      <c r="RTI205"/>
      <c r="RTJ205"/>
      <c r="RTK205"/>
      <c r="RTL205"/>
      <c r="RTM205"/>
      <c r="RTN205"/>
      <c r="RTO205"/>
      <c r="RTP205"/>
      <c r="RTQ205"/>
      <c r="RTR205"/>
      <c r="RTS205"/>
      <c r="RTT205"/>
      <c r="RTU205"/>
      <c r="RTV205"/>
      <c r="RTW205"/>
      <c r="RTX205"/>
      <c r="RTY205"/>
      <c r="RTZ205"/>
      <c r="RUA205"/>
      <c r="RUB205"/>
      <c r="RUC205"/>
      <c r="RUD205"/>
      <c r="RUE205"/>
      <c r="RUF205"/>
      <c r="RUG205"/>
      <c r="RUH205"/>
      <c r="RUI205"/>
      <c r="RUJ205"/>
      <c r="RUK205"/>
      <c r="RUL205"/>
      <c r="RUM205"/>
      <c r="RUN205"/>
      <c r="RUO205"/>
      <c r="RUP205"/>
      <c r="RUQ205"/>
      <c r="RUR205"/>
      <c r="RUS205"/>
      <c r="RUT205"/>
      <c r="RUU205"/>
      <c r="RUV205"/>
      <c r="RUW205"/>
      <c r="RUX205"/>
      <c r="RUY205"/>
      <c r="RUZ205"/>
      <c r="RVA205"/>
      <c r="RVB205"/>
      <c r="RVC205"/>
      <c r="RVD205"/>
      <c r="RVE205"/>
      <c r="RVF205"/>
      <c r="RVG205"/>
      <c r="RVH205"/>
      <c r="RVI205"/>
      <c r="RVJ205"/>
      <c r="RVK205"/>
      <c r="RVL205"/>
      <c r="RVM205"/>
      <c r="RVN205"/>
      <c r="RVO205"/>
      <c r="RVP205"/>
      <c r="RVQ205"/>
      <c r="RVR205"/>
      <c r="RVS205"/>
      <c r="RVT205"/>
      <c r="RVU205"/>
      <c r="RVV205"/>
      <c r="RVW205"/>
      <c r="RVX205"/>
      <c r="RVY205"/>
      <c r="RVZ205"/>
      <c r="RWA205"/>
      <c r="RWB205"/>
      <c r="RWC205"/>
      <c r="RWD205"/>
      <c r="RWE205"/>
      <c r="RWF205"/>
      <c r="RWG205"/>
      <c r="RWH205"/>
      <c r="RWI205"/>
      <c r="RWJ205"/>
      <c r="RWK205"/>
      <c r="RWL205"/>
      <c r="RWM205"/>
      <c r="RWN205"/>
      <c r="RWO205"/>
      <c r="RWP205"/>
      <c r="RWQ205"/>
      <c r="RWR205"/>
      <c r="RWS205"/>
      <c r="RWT205"/>
      <c r="RWU205"/>
      <c r="RWV205"/>
      <c r="RWW205"/>
      <c r="RWX205"/>
      <c r="RWY205"/>
      <c r="RWZ205"/>
      <c r="RXA205"/>
      <c r="RXB205"/>
      <c r="RXC205"/>
      <c r="RXD205"/>
      <c r="RXE205"/>
      <c r="RXF205"/>
      <c r="RXG205"/>
      <c r="RXH205"/>
      <c r="RXI205"/>
      <c r="RXJ205"/>
      <c r="RXK205"/>
      <c r="RXL205"/>
      <c r="RXM205"/>
      <c r="RXN205"/>
      <c r="RXO205"/>
      <c r="RXP205"/>
      <c r="RXQ205"/>
      <c r="RXR205"/>
      <c r="RXS205"/>
      <c r="RXT205"/>
      <c r="RXU205"/>
      <c r="RXV205"/>
      <c r="RXW205"/>
      <c r="RXX205"/>
      <c r="RXY205"/>
      <c r="RXZ205"/>
      <c r="RYA205"/>
      <c r="RYB205"/>
      <c r="RYC205"/>
      <c r="RYD205"/>
      <c r="RYE205"/>
      <c r="RYF205"/>
      <c r="RYG205"/>
      <c r="RYH205"/>
      <c r="RYI205"/>
      <c r="RYJ205"/>
      <c r="RYK205"/>
      <c r="RYL205"/>
      <c r="RYM205"/>
      <c r="RYN205"/>
      <c r="RYO205"/>
      <c r="RYP205"/>
      <c r="RYQ205"/>
      <c r="RYR205"/>
      <c r="RYS205"/>
      <c r="RYT205"/>
      <c r="RYU205"/>
      <c r="RYV205"/>
      <c r="RYW205"/>
      <c r="RYX205"/>
      <c r="RYY205"/>
      <c r="RYZ205"/>
      <c r="RZA205"/>
      <c r="RZB205"/>
      <c r="RZC205"/>
      <c r="RZD205"/>
      <c r="RZE205"/>
      <c r="RZF205"/>
      <c r="RZG205"/>
      <c r="RZH205"/>
      <c r="RZI205"/>
      <c r="RZJ205"/>
      <c r="RZK205"/>
      <c r="RZL205"/>
      <c r="RZM205"/>
      <c r="RZN205"/>
      <c r="RZO205"/>
      <c r="RZP205"/>
      <c r="RZQ205"/>
      <c r="RZR205"/>
      <c r="RZS205"/>
      <c r="RZT205"/>
      <c r="RZU205"/>
      <c r="RZV205"/>
      <c r="RZW205"/>
      <c r="RZX205"/>
      <c r="RZY205"/>
      <c r="RZZ205"/>
      <c r="SAA205"/>
      <c r="SAB205"/>
      <c r="SAC205"/>
      <c r="SAD205"/>
      <c r="SAE205"/>
      <c r="SAF205"/>
      <c r="SAG205"/>
      <c r="SAH205"/>
      <c r="SAI205"/>
      <c r="SAJ205"/>
      <c r="SAK205"/>
      <c r="SAL205"/>
      <c r="SAM205"/>
      <c r="SAN205"/>
      <c r="SAO205"/>
      <c r="SAP205"/>
      <c r="SAQ205"/>
      <c r="SAR205"/>
      <c r="SAS205"/>
      <c r="SAT205"/>
      <c r="SAU205"/>
      <c r="SAV205"/>
      <c r="SAW205"/>
      <c r="SAX205"/>
      <c r="SAY205"/>
      <c r="SAZ205"/>
      <c r="SBA205"/>
      <c r="SBB205"/>
      <c r="SBC205"/>
      <c r="SBD205"/>
      <c r="SBE205"/>
      <c r="SBF205"/>
      <c r="SBG205"/>
      <c r="SBH205"/>
      <c r="SBI205"/>
      <c r="SBJ205"/>
      <c r="SBK205"/>
      <c r="SBL205"/>
      <c r="SBM205"/>
      <c r="SBN205"/>
      <c r="SBO205"/>
      <c r="SBP205"/>
      <c r="SBQ205"/>
      <c r="SBR205"/>
      <c r="SBS205"/>
      <c r="SBT205"/>
      <c r="SBU205"/>
      <c r="SBV205"/>
      <c r="SBW205"/>
      <c r="SBX205"/>
      <c r="SBY205"/>
      <c r="SBZ205"/>
      <c r="SCA205"/>
      <c r="SCB205"/>
      <c r="SCC205"/>
      <c r="SCD205"/>
      <c r="SCE205"/>
      <c r="SCF205"/>
      <c r="SCG205"/>
      <c r="SCH205"/>
      <c r="SCI205"/>
      <c r="SCJ205"/>
      <c r="SCK205"/>
      <c r="SCL205"/>
      <c r="SCM205"/>
      <c r="SCN205"/>
      <c r="SCO205"/>
      <c r="SCP205"/>
      <c r="SCQ205"/>
      <c r="SCR205"/>
      <c r="SCS205"/>
      <c r="SCT205"/>
      <c r="SCU205"/>
      <c r="SCV205"/>
      <c r="SCW205"/>
      <c r="SCX205"/>
      <c r="SCY205"/>
      <c r="SCZ205"/>
      <c r="SDA205"/>
      <c r="SDB205"/>
      <c r="SDC205"/>
      <c r="SDD205"/>
      <c r="SDE205"/>
      <c r="SDF205"/>
      <c r="SDG205"/>
      <c r="SDH205"/>
      <c r="SDI205"/>
      <c r="SDJ205"/>
      <c r="SDK205"/>
      <c r="SDL205"/>
      <c r="SDM205"/>
      <c r="SDN205"/>
      <c r="SDO205"/>
      <c r="SDP205"/>
      <c r="SDQ205"/>
      <c r="SDR205"/>
      <c r="SDS205"/>
      <c r="SDT205"/>
      <c r="SDU205"/>
      <c r="SDV205"/>
      <c r="SDW205"/>
      <c r="SDX205"/>
      <c r="SDY205"/>
      <c r="SDZ205"/>
      <c r="SEA205"/>
      <c r="SEB205"/>
      <c r="SEC205"/>
      <c r="SED205"/>
      <c r="SEE205"/>
      <c r="SEF205"/>
      <c r="SEG205"/>
      <c r="SEH205"/>
      <c r="SEI205"/>
      <c r="SEJ205"/>
      <c r="SEK205"/>
      <c r="SEL205"/>
      <c r="SEM205"/>
      <c r="SEN205"/>
      <c r="SEO205"/>
      <c r="SEP205"/>
      <c r="SEQ205"/>
      <c r="SER205"/>
      <c r="SES205"/>
      <c r="SET205"/>
      <c r="SEU205"/>
      <c r="SEV205"/>
      <c r="SEW205"/>
      <c r="SEX205"/>
      <c r="SEY205"/>
      <c r="SEZ205"/>
      <c r="SFA205"/>
      <c r="SFB205"/>
      <c r="SFC205"/>
      <c r="SFD205"/>
      <c r="SFE205"/>
      <c r="SFF205"/>
      <c r="SFG205"/>
      <c r="SFH205"/>
      <c r="SFI205"/>
      <c r="SFJ205"/>
      <c r="SFK205"/>
      <c r="SFL205"/>
      <c r="SFM205"/>
      <c r="SFN205"/>
      <c r="SFO205"/>
      <c r="SFP205"/>
      <c r="SFQ205"/>
      <c r="SFR205"/>
      <c r="SFS205"/>
      <c r="SFT205"/>
      <c r="SFU205"/>
      <c r="SFV205"/>
      <c r="SFW205"/>
      <c r="SFX205"/>
      <c r="SFY205"/>
      <c r="SFZ205"/>
      <c r="SGA205"/>
      <c r="SGB205"/>
      <c r="SGC205"/>
      <c r="SGD205"/>
      <c r="SGE205"/>
      <c r="SGF205"/>
      <c r="SGG205"/>
      <c r="SGH205"/>
      <c r="SGI205"/>
      <c r="SGJ205"/>
      <c r="SGK205"/>
      <c r="SGL205"/>
      <c r="SGM205"/>
      <c r="SGN205"/>
      <c r="SGO205"/>
      <c r="SGP205"/>
      <c r="SGQ205"/>
      <c r="SGR205"/>
      <c r="SGS205"/>
      <c r="SGT205"/>
      <c r="SGU205"/>
      <c r="SGV205"/>
      <c r="SGW205"/>
      <c r="SGX205"/>
      <c r="SGY205"/>
      <c r="SGZ205"/>
      <c r="SHA205"/>
      <c r="SHB205"/>
      <c r="SHC205"/>
      <c r="SHD205"/>
      <c r="SHE205"/>
      <c r="SHF205"/>
      <c r="SHG205"/>
      <c r="SHH205"/>
      <c r="SHI205"/>
      <c r="SHJ205"/>
      <c r="SHK205"/>
      <c r="SHL205"/>
      <c r="SHM205"/>
      <c r="SHN205"/>
      <c r="SHO205"/>
      <c r="SHP205"/>
      <c r="SHQ205"/>
      <c r="SHR205"/>
      <c r="SHS205"/>
      <c r="SHT205"/>
      <c r="SHU205"/>
      <c r="SHV205"/>
      <c r="SHW205"/>
      <c r="SHX205"/>
      <c r="SHY205"/>
      <c r="SHZ205"/>
      <c r="SIA205"/>
      <c r="SIB205"/>
      <c r="SIC205"/>
      <c r="SID205"/>
      <c r="SIE205"/>
      <c r="SIF205"/>
      <c r="SIG205"/>
      <c r="SIH205"/>
      <c r="SII205"/>
      <c r="SIJ205"/>
      <c r="SIK205"/>
      <c r="SIL205"/>
      <c r="SIM205"/>
      <c r="SIN205"/>
      <c r="SIO205"/>
      <c r="SIP205"/>
      <c r="SIQ205"/>
      <c r="SIR205"/>
      <c r="SIS205"/>
      <c r="SIT205"/>
      <c r="SIU205"/>
      <c r="SIV205"/>
      <c r="SIW205"/>
      <c r="SIX205"/>
      <c r="SIY205"/>
      <c r="SIZ205"/>
      <c r="SJA205"/>
      <c r="SJB205"/>
      <c r="SJC205"/>
      <c r="SJD205"/>
      <c r="SJE205"/>
      <c r="SJF205"/>
      <c r="SJG205"/>
      <c r="SJH205"/>
      <c r="SJI205"/>
      <c r="SJJ205"/>
      <c r="SJK205"/>
      <c r="SJL205"/>
      <c r="SJM205"/>
      <c r="SJN205"/>
      <c r="SJO205"/>
      <c r="SJP205"/>
      <c r="SJQ205"/>
      <c r="SJR205"/>
      <c r="SJS205"/>
      <c r="SJT205"/>
      <c r="SJU205"/>
      <c r="SJV205"/>
      <c r="SJW205"/>
      <c r="SJX205"/>
      <c r="SJY205"/>
      <c r="SJZ205"/>
      <c r="SKA205"/>
      <c r="SKB205"/>
      <c r="SKC205"/>
      <c r="SKD205"/>
      <c r="SKE205"/>
      <c r="SKF205"/>
      <c r="SKG205"/>
      <c r="SKH205"/>
      <c r="SKI205"/>
      <c r="SKJ205"/>
      <c r="SKK205"/>
      <c r="SKL205"/>
      <c r="SKM205"/>
      <c r="SKN205"/>
      <c r="SKO205"/>
      <c r="SKP205"/>
      <c r="SKQ205"/>
      <c r="SKR205"/>
      <c r="SKS205"/>
      <c r="SKT205"/>
      <c r="SKU205"/>
      <c r="SKV205"/>
      <c r="SKW205"/>
      <c r="SKX205"/>
      <c r="SKY205"/>
      <c r="SKZ205"/>
      <c r="SLA205"/>
      <c r="SLB205"/>
      <c r="SLC205"/>
      <c r="SLD205"/>
      <c r="SLE205"/>
      <c r="SLF205"/>
      <c r="SLG205"/>
      <c r="SLH205"/>
      <c r="SLI205"/>
      <c r="SLJ205"/>
      <c r="SLK205"/>
      <c r="SLL205"/>
      <c r="SLM205"/>
      <c r="SLN205"/>
      <c r="SLO205"/>
      <c r="SLP205"/>
      <c r="SLQ205"/>
      <c r="SLR205"/>
      <c r="SLS205"/>
      <c r="SLT205"/>
      <c r="SLU205"/>
      <c r="SLV205"/>
      <c r="SLW205"/>
      <c r="SLX205"/>
      <c r="SLY205"/>
      <c r="SLZ205"/>
      <c r="SMA205"/>
      <c r="SMB205"/>
      <c r="SMC205"/>
      <c r="SMD205"/>
      <c r="SME205"/>
      <c r="SMF205"/>
      <c r="SMG205"/>
      <c r="SMH205"/>
      <c r="SMI205"/>
      <c r="SMJ205"/>
      <c r="SMK205"/>
      <c r="SML205"/>
      <c r="SMM205"/>
      <c r="SMN205"/>
      <c r="SMO205"/>
      <c r="SMP205"/>
      <c r="SMQ205"/>
      <c r="SMR205"/>
      <c r="SMS205"/>
      <c r="SMT205"/>
      <c r="SMU205"/>
      <c r="SMV205"/>
      <c r="SMW205"/>
      <c r="SMX205"/>
      <c r="SMY205"/>
      <c r="SMZ205"/>
      <c r="SNA205"/>
      <c r="SNB205"/>
      <c r="SNC205"/>
      <c r="SND205"/>
      <c r="SNE205"/>
      <c r="SNF205"/>
      <c r="SNG205"/>
      <c r="SNH205"/>
      <c r="SNI205"/>
      <c r="SNJ205"/>
      <c r="SNK205"/>
      <c r="SNL205"/>
      <c r="SNM205"/>
      <c r="SNN205"/>
      <c r="SNO205"/>
      <c r="SNP205"/>
      <c r="SNQ205"/>
      <c r="SNR205"/>
      <c r="SNS205"/>
      <c r="SNT205"/>
      <c r="SNU205"/>
      <c r="SNV205"/>
      <c r="SNW205"/>
      <c r="SNX205"/>
      <c r="SNY205"/>
      <c r="SNZ205"/>
      <c r="SOA205"/>
      <c r="SOB205"/>
      <c r="SOC205"/>
      <c r="SOD205"/>
      <c r="SOE205"/>
      <c r="SOF205"/>
      <c r="SOG205"/>
      <c r="SOH205"/>
      <c r="SOI205"/>
      <c r="SOJ205"/>
      <c r="SOK205"/>
      <c r="SOL205"/>
      <c r="SOM205"/>
      <c r="SON205"/>
      <c r="SOO205"/>
      <c r="SOP205"/>
      <c r="SOQ205"/>
      <c r="SOR205"/>
      <c r="SOS205"/>
      <c r="SOT205"/>
      <c r="SOU205"/>
      <c r="SOV205"/>
      <c r="SOW205"/>
      <c r="SOX205"/>
      <c r="SOY205"/>
      <c r="SOZ205"/>
      <c r="SPA205"/>
      <c r="SPB205"/>
      <c r="SPC205"/>
      <c r="SPD205"/>
      <c r="SPE205"/>
      <c r="SPF205"/>
      <c r="SPG205"/>
      <c r="SPH205"/>
      <c r="SPI205"/>
      <c r="SPJ205"/>
      <c r="SPK205"/>
      <c r="SPL205"/>
      <c r="SPM205"/>
      <c r="SPN205"/>
      <c r="SPO205"/>
      <c r="SPP205"/>
      <c r="SPQ205"/>
      <c r="SPR205"/>
      <c r="SPS205"/>
      <c r="SPT205"/>
      <c r="SPU205"/>
      <c r="SPV205"/>
      <c r="SPW205"/>
      <c r="SPX205"/>
      <c r="SPY205"/>
      <c r="SPZ205"/>
      <c r="SQA205"/>
      <c r="SQB205"/>
      <c r="SQC205"/>
      <c r="SQD205"/>
      <c r="SQE205"/>
      <c r="SQF205"/>
      <c r="SQG205"/>
      <c r="SQH205"/>
      <c r="SQI205"/>
      <c r="SQJ205"/>
      <c r="SQK205"/>
      <c r="SQL205"/>
      <c r="SQM205"/>
      <c r="SQN205"/>
      <c r="SQO205"/>
      <c r="SQP205"/>
      <c r="SQQ205"/>
      <c r="SQR205"/>
      <c r="SQS205"/>
      <c r="SQT205"/>
      <c r="SQU205"/>
      <c r="SQV205"/>
      <c r="SQW205"/>
      <c r="SQX205"/>
      <c r="SQY205"/>
      <c r="SQZ205"/>
      <c r="SRA205"/>
      <c r="SRB205"/>
      <c r="SRC205"/>
      <c r="SRD205"/>
      <c r="SRE205"/>
      <c r="SRF205"/>
      <c r="SRG205"/>
      <c r="SRH205"/>
      <c r="SRI205"/>
      <c r="SRJ205"/>
      <c r="SRK205"/>
      <c r="SRL205"/>
      <c r="SRM205"/>
      <c r="SRN205"/>
      <c r="SRO205"/>
      <c r="SRP205"/>
      <c r="SRQ205"/>
      <c r="SRR205"/>
      <c r="SRS205"/>
      <c r="SRT205"/>
      <c r="SRU205"/>
      <c r="SRV205"/>
      <c r="SRW205"/>
      <c r="SRX205"/>
      <c r="SRY205"/>
      <c r="SRZ205"/>
      <c r="SSA205"/>
      <c r="SSB205"/>
      <c r="SSC205"/>
      <c r="SSD205"/>
      <c r="SSE205"/>
      <c r="SSF205"/>
      <c r="SSG205"/>
      <c r="SSH205"/>
      <c r="SSI205"/>
      <c r="SSJ205"/>
      <c r="SSK205"/>
      <c r="SSL205"/>
      <c r="SSM205"/>
      <c r="SSN205"/>
      <c r="SSO205"/>
      <c r="SSP205"/>
      <c r="SSQ205"/>
      <c r="SSR205"/>
      <c r="SSS205"/>
      <c r="SST205"/>
      <c r="SSU205"/>
      <c r="SSV205"/>
      <c r="SSW205"/>
      <c r="SSX205"/>
      <c r="SSY205"/>
      <c r="SSZ205"/>
      <c r="STA205"/>
      <c r="STB205"/>
      <c r="STC205"/>
      <c r="STD205"/>
      <c r="STE205"/>
      <c r="STF205"/>
      <c r="STG205"/>
      <c r="STH205"/>
      <c r="STI205"/>
      <c r="STJ205"/>
      <c r="STK205"/>
      <c r="STL205"/>
      <c r="STM205"/>
      <c r="STN205"/>
      <c r="STO205"/>
      <c r="STP205"/>
      <c r="STQ205"/>
      <c r="STR205"/>
      <c r="STS205"/>
      <c r="STT205"/>
      <c r="STU205"/>
      <c r="STV205"/>
      <c r="STW205"/>
      <c r="STX205"/>
      <c r="STY205"/>
      <c r="STZ205"/>
      <c r="SUA205"/>
      <c r="SUB205"/>
      <c r="SUC205"/>
      <c r="SUD205"/>
      <c r="SUE205"/>
      <c r="SUF205"/>
      <c r="SUG205"/>
      <c r="SUH205"/>
      <c r="SUI205"/>
      <c r="SUJ205"/>
      <c r="SUK205"/>
      <c r="SUL205"/>
      <c r="SUM205"/>
      <c r="SUN205"/>
      <c r="SUO205"/>
      <c r="SUP205"/>
      <c r="SUQ205"/>
      <c r="SUR205"/>
      <c r="SUS205"/>
      <c r="SUT205"/>
      <c r="SUU205"/>
      <c r="SUV205"/>
      <c r="SUW205"/>
      <c r="SUX205"/>
      <c r="SUY205"/>
      <c r="SUZ205"/>
      <c r="SVA205"/>
      <c r="SVB205"/>
      <c r="SVC205"/>
      <c r="SVD205"/>
      <c r="SVE205"/>
      <c r="SVF205"/>
      <c r="SVG205"/>
      <c r="SVH205"/>
      <c r="SVI205"/>
      <c r="SVJ205"/>
      <c r="SVK205"/>
      <c r="SVL205"/>
      <c r="SVM205"/>
      <c r="SVN205"/>
      <c r="SVO205"/>
      <c r="SVP205"/>
      <c r="SVQ205"/>
      <c r="SVR205"/>
      <c r="SVS205"/>
      <c r="SVT205"/>
      <c r="SVU205"/>
      <c r="SVV205"/>
      <c r="SVW205"/>
      <c r="SVX205"/>
      <c r="SVY205"/>
      <c r="SVZ205"/>
      <c r="SWA205"/>
      <c r="SWB205"/>
      <c r="SWC205"/>
      <c r="SWD205"/>
      <c r="SWE205"/>
      <c r="SWF205"/>
      <c r="SWG205"/>
      <c r="SWH205"/>
      <c r="SWI205"/>
      <c r="SWJ205"/>
      <c r="SWK205"/>
      <c r="SWL205"/>
      <c r="SWM205"/>
      <c r="SWN205"/>
      <c r="SWO205"/>
      <c r="SWP205"/>
      <c r="SWQ205"/>
      <c r="SWR205"/>
      <c r="SWS205"/>
      <c r="SWT205"/>
      <c r="SWU205"/>
      <c r="SWV205"/>
      <c r="SWW205"/>
      <c r="SWX205"/>
      <c r="SWY205"/>
      <c r="SWZ205"/>
      <c r="SXA205"/>
      <c r="SXB205"/>
      <c r="SXC205"/>
      <c r="SXD205"/>
      <c r="SXE205"/>
      <c r="SXF205"/>
      <c r="SXG205"/>
      <c r="SXH205"/>
      <c r="SXI205"/>
      <c r="SXJ205"/>
      <c r="SXK205"/>
      <c r="SXL205"/>
      <c r="SXM205"/>
      <c r="SXN205"/>
      <c r="SXO205"/>
      <c r="SXP205"/>
      <c r="SXQ205"/>
      <c r="SXR205"/>
      <c r="SXS205"/>
      <c r="SXT205"/>
      <c r="SXU205"/>
      <c r="SXV205"/>
      <c r="SXW205"/>
      <c r="SXX205"/>
      <c r="SXY205"/>
      <c r="SXZ205"/>
      <c r="SYA205"/>
      <c r="SYB205"/>
      <c r="SYC205"/>
      <c r="SYD205"/>
      <c r="SYE205"/>
      <c r="SYF205"/>
      <c r="SYG205"/>
      <c r="SYH205"/>
      <c r="SYI205"/>
      <c r="SYJ205"/>
      <c r="SYK205"/>
      <c r="SYL205"/>
      <c r="SYM205"/>
      <c r="SYN205"/>
      <c r="SYO205"/>
      <c r="SYP205"/>
      <c r="SYQ205"/>
      <c r="SYR205"/>
      <c r="SYS205"/>
      <c r="SYT205"/>
      <c r="SYU205"/>
      <c r="SYV205"/>
      <c r="SYW205"/>
      <c r="SYX205"/>
      <c r="SYY205"/>
      <c r="SYZ205"/>
      <c r="SZA205"/>
      <c r="SZB205"/>
      <c r="SZC205"/>
      <c r="SZD205"/>
      <c r="SZE205"/>
      <c r="SZF205"/>
      <c r="SZG205"/>
      <c r="SZH205"/>
      <c r="SZI205"/>
      <c r="SZJ205"/>
      <c r="SZK205"/>
      <c r="SZL205"/>
      <c r="SZM205"/>
      <c r="SZN205"/>
      <c r="SZO205"/>
      <c r="SZP205"/>
      <c r="SZQ205"/>
      <c r="SZR205"/>
      <c r="SZS205"/>
      <c r="SZT205"/>
      <c r="SZU205"/>
      <c r="SZV205"/>
      <c r="SZW205"/>
      <c r="SZX205"/>
      <c r="SZY205"/>
      <c r="SZZ205"/>
      <c r="TAA205"/>
      <c r="TAB205"/>
      <c r="TAC205"/>
      <c r="TAD205"/>
      <c r="TAE205"/>
      <c r="TAF205"/>
      <c r="TAG205"/>
      <c r="TAH205"/>
      <c r="TAI205"/>
      <c r="TAJ205"/>
      <c r="TAK205"/>
      <c r="TAL205"/>
      <c r="TAM205"/>
      <c r="TAN205"/>
      <c r="TAO205"/>
      <c r="TAP205"/>
      <c r="TAQ205"/>
      <c r="TAR205"/>
      <c r="TAS205"/>
      <c r="TAT205"/>
      <c r="TAU205"/>
      <c r="TAV205"/>
      <c r="TAW205"/>
      <c r="TAX205"/>
      <c r="TAY205"/>
      <c r="TAZ205"/>
      <c r="TBA205"/>
      <c r="TBB205"/>
      <c r="TBC205"/>
      <c r="TBD205"/>
      <c r="TBE205"/>
      <c r="TBF205"/>
      <c r="TBG205"/>
      <c r="TBH205"/>
      <c r="TBI205"/>
      <c r="TBJ205"/>
      <c r="TBK205"/>
      <c r="TBL205"/>
      <c r="TBM205"/>
      <c r="TBN205"/>
      <c r="TBO205"/>
      <c r="TBP205"/>
      <c r="TBQ205"/>
      <c r="TBR205"/>
      <c r="TBS205"/>
      <c r="TBT205"/>
      <c r="TBU205"/>
      <c r="TBV205"/>
      <c r="TBW205"/>
      <c r="TBX205"/>
      <c r="TBY205"/>
      <c r="TBZ205"/>
      <c r="TCA205"/>
      <c r="TCB205"/>
      <c r="TCC205"/>
      <c r="TCD205"/>
      <c r="TCE205"/>
      <c r="TCF205"/>
      <c r="TCG205"/>
      <c r="TCH205"/>
      <c r="TCI205"/>
      <c r="TCJ205"/>
      <c r="TCK205"/>
      <c r="TCL205"/>
      <c r="TCM205"/>
      <c r="TCN205"/>
      <c r="TCO205"/>
      <c r="TCP205"/>
      <c r="TCQ205"/>
      <c r="TCR205"/>
      <c r="TCS205"/>
      <c r="TCT205"/>
      <c r="TCU205"/>
      <c r="TCV205"/>
      <c r="TCW205"/>
      <c r="TCX205"/>
      <c r="TCY205"/>
      <c r="TCZ205"/>
      <c r="TDA205"/>
      <c r="TDB205"/>
      <c r="TDC205"/>
      <c r="TDD205"/>
      <c r="TDE205"/>
      <c r="TDF205"/>
      <c r="TDG205"/>
      <c r="TDH205"/>
      <c r="TDI205"/>
      <c r="TDJ205"/>
      <c r="TDK205"/>
      <c r="TDL205"/>
      <c r="TDM205"/>
      <c r="TDN205"/>
      <c r="TDO205"/>
      <c r="TDP205"/>
      <c r="TDQ205"/>
      <c r="TDR205"/>
      <c r="TDS205"/>
      <c r="TDT205"/>
      <c r="TDU205"/>
      <c r="TDV205"/>
      <c r="TDW205"/>
      <c r="TDX205"/>
      <c r="TDY205"/>
      <c r="TDZ205"/>
      <c r="TEA205"/>
      <c r="TEB205"/>
      <c r="TEC205"/>
      <c r="TED205"/>
      <c r="TEE205"/>
      <c r="TEF205"/>
      <c r="TEG205"/>
      <c r="TEH205"/>
      <c r="TEI205"/>
      <c r="TEJ205"/>
      <c r="TEK205"/>
      <c r="TEL205"/>
      <c r="TEM205"/>
      <c r="TEN205"/>
      <c r="TEO205"/>
      <c r="TEP205"/>
      <c r="TEQ205"/>
      <c r="TER205"/>
      <c r="TES205"/>
      <c r="TET205"/>
      <c r="TEU205"/>
      <c r="TEV205"/>
      <c r="TEW205"/>
      <c r="TEX205"/>
      <c r="TEY205"/>
      <c r="TEZ205"/>
      <c r="TFA205"/>
      <c r="TFB205"/>
      <c r="TFC205"/>
      <c r="TFD205"/>
      <c r="TFE205"/>
      <c r="TFF205"/>
      <c r="TFG205"/>
      <c r="TFH205"/>
      <c r="TFI205"/>
      <c r="TFJ205"/>
      <c r="TFK205"/>
      <c r="TFL205"/>
      <c r="TFM205"/>
      <c r="TFN205"/>
      <c r="TFO205"/>
      <c r="TFP205"/>
      <c r="TFQ205"/>
      <c r="TFR205"/>
      <c r="TFS205"/>
      <c r="TFT205"/>
      <c r="TFU205"/>
      <c r="TFV205"/>
      <c r="TFW205"/>
      <c r="TFX205"/>
      <c r="TFY205"/>
      <c r="TFZ205"/>
      <c r="TGA205"/>
      <c r="TGB205"/>
      <c r="TGC205"/>
      <c r="TGD205"/>
      <c r="TGE205"/>
      <c r="TGF205"/>
      <c r="TGG205"/>
      <c r="TGH205"/>
      <c r="TGI205"/>
      <c r="TGJ205"/>
      <c r="TGK205"/>
      <c r="TGL205"/>
      <c r="TGM205"/>
      <c r="TGN205"/>
      <c r="TGO205"/>
      <c r="TGP205"/>
      <c r="TGQ205"/>
      <c r="TGR205"/>
      <c r="TGS205"/>
      <c r="TGT205"/>
      <c r="TGU205"/>
      <c r="TGV205"/>
      <c r="TGW205"/>
      <c r="TGX205"/>
      <c r="TGY205"/>
      <c r="TGZ205"/>
      <c r="THA205"/>
      <c r="THB205"/>
      <c r="THC205"/>
      <c r="THD205"/>
      <c r="THE205"/>
      <c r="THF205"/>
      <c r="THG205"/>
      <c r="THH205"/>
      <c r="THI205"/>
      <c r="THJ205"/>
      <c r="THK205"/>
      <c r="THL205"/>
      <c r="THM205"/>
      <c r="THN205"/>
      <c r="THO205"/>
      <c r="THP205"/>
      <c r="THQ205"/>
      <c r="THR205"/>
      <c r="THS205"/>
      <c r="THT205"/>
      <c r="THU205"/>
      <c r="THV205"/>
      <c r="THW205"/>
      <c r="THX205"/>
      <c r="THY205"/>
      <c r="THZ205"/>
      <c r="TIA205"/>
      <c r="TIB205"/>
      <c r="TIC205"/>
      <c r="TID205"/>
      <c r="TIE205"/>
      <c r="TIF205"/>
      <c r="TIG205"/>
      <c r="TIH205"/>
      <c r="TII205"/>
      <c r="TIJ205"/>
      <c r="TIK205"/>
      <c r="TIL205"/>
      <c r="TIM205"/>
      <c r="TIN205"/>
      <c r="TIO205"/>
      <c r="TIP205"/>
      <c r="TIQ205"/>
      <c r="TIR205"/>
      <c r="TIS205"/>
      <c r="TIT205"/>
      <c r="TIU205"/>
      <c r="TIV205"/>
      <c r="TIW205"/>
      <c r="TIX205"/>
      <c r="TIY205"/>
      <c r="TIZ205"/>
      <c r="TJA205"/>
      <c r="TJB205"/>
      <c r="TJC205"/>
      <c r="TJD205"/>
      <c r="TJE205"/>
      <c r="TJF205"/>
      <c r="TJG205"/>
      <c r="TJH205"/>
      <c r="TJI205"/>
      <c r="TJJ205"/>
      <c r="TJK205"/>
      <c r="TJL205"/>
      <c r="TJM205"/>
      <c r="TJN205"/>
      <c r="TJO205"/>
      <c r="TJP205"/>
      <c r="TJQ205"/>
      <c r="TJR205"/>
      <c r="TJS205"/>
      <c r="TJT205"/>
      <c r="TJU205"/>
      <c r="TJV205"/>
      <c r="TJW205"/>
      <c r="TJX205"/>
      <c r="TJY205"/>
      <c r="TJZ205"/>
      <c r="TKA205"/>
      <c r="TKB205"/>
      <c r="TKC205"/>
      <c r="TKD205"/>
      <c r="TKE205"/>
      <c r="TKF205"/>
      <c r="TKG205"/>
      <c r="TKH205"/>
      <c r="TKI205"/>
      <c r="TKJ205"/>
      <c r="TKK205"/>
      <c r="TKL205"/>
      <c r="TKM205"/>
      <c r="TKN205"/>
      <c r="TKO205"/>
      <c r="TKP205"/>
      <c r="TKQ205"/>
      <c r="TKR205"/>
      <c r="TKS205"/>
      <c r="TKT205"/>
      <c r="TKU205"/>
      <c r="TKV205"/>
      <c r="TKW205"/>
      <c r="TKX205"/>
      <c r="TKY205"/>
      <c r="TKZ205"/>
      <c r="TLA205"/>
      <c r="TLB205"/>
      <c r="TLC205"/>
      <c r="TLD205"/>
      <c r="TLE205"/>
      <c r="TLF205"/>
      <c r="TLG205"/>
      <c r="TLH205"/>
      <c r="TLI205"/>
      <c r="TLJ205"/>
      <c r="TLK205"/>
      <c r="TLL205"/>
      <c r="TLM205"/>
      <c r="TLN205"/>
      <c r="TLO205"/>
      <c r="TLP205"/>
      <c r="TLQ205"/>
      <c r="TLR205"/>
      <c r="TLS205"/>
      <c r="TLT205"/>
      <c r="TLU205"/>
      <c r="TLV205"/>
      <c r="TLW205"/>
      <c r="TLX205"/>
      <c r="TLY205"/>
      <c r="TLZ205"/>
      <c r="TMA205"/>
      <c r="TMB205"/>
      <c r="TMC205"/>
      <c r="TMD205"/>
      <c r="TME205"/>
      <c r="TMF205"/>
      <c r="TMG205"/>
      <c r="TMH205"/>
      <c r="TMI205"/>
      <c r="TMJ205"/>
      <c r="TMK205"/>
      <c r="TML205"/>
      <c r="TMM205"/>
      <c r="TMN205"/>
      <c r="TMO205"/>
      <c r="TMP205"/>
      <c r="TMQ205"/>
      <c r="TMR205"/>
      <c r="TMS205"/>
      <c r="TMT205"/>
      <c r="TMU205"/>
      <c r="TMV205"/>
      <c r="TMW205"/>
      <c r="TMX205"/>
      <c r="TMY205"/>
      <c r="TMZ205"/>
      <c r="TNA205"/>
      <c r="TNB205"/>
      <c r="TNC205"/>
      <c r="TND205"/>
      <c r="TNE205"/>
      <c r="TNF205"/>
      <c r="TNG205"/>
      <c r="TNH205"/>
      <c r="TNI205"/>
      <c r="TNJ205"/>
      <c r="TNK205"/>
      <c r="TNL205"/>
      <c r="TNM205"/>
      <c r="TNN205"/>
      <c r="TNO205"/>
      <c r="TNP205"/>
      <c r="TNQ205"/>
      <c r="TNR205"/>
      <c r="TNS205"/>
      <c r="TNT205"/>
      <c r="TNU205"/>
      <c r="TNV205"/>
      <c r="TNW205"/>
      <c r="TNX205"/>
      <c r="TNY205"/>
      <c r="TNZ205"/>
      <c r="TOA205"/>
      <c r="TOB205"/>
      <c r="TOC205"/>
      <c r="TOD205"/>
      <c r="TOE205"/>
      <c r="TOF205"/>
      <c r="TOG205"/>
      <c r="TOH205"/>
      <c r="TOI205"/>
      <c r="TOJ205"/>
      <c r="TOK205"/>
      <c r="TOL205"/>
      <c r="TOM205"/>
      <c r="TON205"/>
      <c r="TOO205"/>
      <c r="TOP205"/>
      <c r="TOQ205"/>
      <c r="TOR205"/>
      <c r="TOS205"/>
      <c r="TOT205"/>
      <c r="TOU205"/>
      <c r="TOV205"/>
      <c r="TOW205"/>
      <c r="TOX205"/>
      <c r="TOY205"/>
      <c r="TOZ205"/>
      <c r="TPA205"/>
      <c r="TPB205"/>
      <c r="TPC205"/>
      <c r="TPD205"/>
      <c r="TPE205"/>
      <c r="TPF205"/>
      <c r="TPG205"/>
      <c r="TPH205"/>
      <c r="TPI205"/>
      <c r="TPJ205"/>
      <c r="TPK205"/>
      <c r="TPL205"/>
      <c r="TPM205"/>
      <c r="TPN205"/>
      <c r="TPO205"/>
      <c r="TPP205"/>
      <c r="TPQ205"/>
      <c r="TPR205"/>
      <c r="TPS205"/>
      <c r="TPT205"/>
      <c r="TPU205"/>
      <c r="TPV205"/>
      <c r="TPW205"/>
      <c r="TPX205"/>
      <c r="TPY205"/>
      <c r="TPZ205"/>
      <c r="TQA205"/>
      <c r="TQB205"/>
      <c r="TQC205"/>
      <c r="TQD205"/>
      <c r="TQE205"/>
      <c r="TQF205"/>
      <c r="TQG205"/>
      <c r="TQH205"/>
      <c r="TQI205"/>
      <c r="TQJ205"/>
      <c r="TQK205"/>
      <c r="TQL205"/>
      <c r="TQM205"/>
      <c r="TQN205"/>
      <c r="TQO205"/>
      <c r="TQP205"/>
      <c r="TQQ205"/>
      <c r="TQR205"/>
      <c r="TQS205"/>
      <c r="TQT205"/>
      <c r="TQU205"/>
      <c r="TQV205"/>
      <c r="TQW205"/>
      <c r="TQX205"/>
      <c r="TQY205"/>
      <c r="TQZ205"/>
      <c r="TRA205"/>
      <c r="TRB205"/>
      <c r="TRC205"/>
      <c r="TRD205"/>
      <c r="TRE205"/>
      <c r="TRF205"/>
      <c r="TRG205"/>
      <c r="TRH205"/>
      <c r="TRI205"/>
      <c r="TRJ205"/>
      <c r="TRK205"/>
      <c r="TRL205"/>
      <c r="TRM205"/>
      <c r="TRN205"/>
      <c r="TRO205"/>
      <c r="TRP205"/>
      <c r="TRQ205"/>
      <c r="TRR205"/>
      <c r="TRS205"/>
      <c r="TRT205"/>
      <c r="TRU205"/>
      <c r="TRV205"/>
      <c r="TRW205"/>
      <c r="TRX205"/>
      <c r="TRY205"/>
      <c r="TRZ205"/>
      <c r="TSA205"/>
      <c r="TSB205"/>
      <c r="TSC205"/>
      <c r="TSD205"/>
      <c r="TSE205"/>
      <c r="TSF205"/>
      <c r="TSG205"/>
      <c r="TSH205"/>
      <c r="TSI205"/>
      <c r="TSJ205"/>
      <c r="TSK205"/>
      <c r="TSL205"/>
      <c r="TSM205"/>
      <c r="TSN205"/>
      <c r="TSO205"/>
      <c r="TSP205"/>
      <c r="TSQ205"/>
      <c r="TSR205"/>
      <c r="TSS205"/>
      <c r="TST205"/>
      <c r="TSU205"/>
      <c r="TSV205"/>
      <c r="TSW205"/>
      <c r="TSX205"/>
      <c r="TSY205"/>
      <c r="TSZ205"/>
      <c r="TTA205"/>
      <c r="TTB205"/>
      <c r="TTC205"/>
      <c r="TTD205"/>
      <c r="TTE205"/>
      <c r="TTF205"/>
      <c r="TTG205"/>
      <c r="TTH205"/>
      <c r="TTI205"/>
      <c r="TTJ205"/>
      <c r="TTK205"/>
      <c r="TTL205"/>
      <c r="TTM205"/>
      <c r="TTN205"/>
      <c r="TTO205"/>
      <c r="TTP205"/>
      <c r="TTQ205"/>
      <c r="TTR205"/>
      <c r="TTS205"/>
      <c r="TTT205"/>
      <c r="TTU205"/>
      <c r="TTV205"/>
      <c r="TTW205"/>
      <c r="TTX205"/>
      <c r="TTY205"/>
      <c r="TTZ205"/>
      <c r="TUA205"/>
      <c r="TUB205"/>
      <c r="TUC205"/>
      <c r="TUD205"/>
      <c r="TUE205"/>
      <c r="TUF205"/>
      <c r="TUG205"/>
      <c r="TUH205"/>
      <c r="TUI205"/>
      <c r="TUJ205"/>
      <c r="TUK205"/>
      <c r="TUL205"/>
      <c r="TUM205"/>
      <c r="TUN205"/>
      <c r="TUO205"/>
      <c r="TUP205"/>
      <c r="TUQ205"/>
      <c r="TUR205"/>
      <c r="TUS205"/>
      <c r="TUT205"/>
      <c r="TUU205"/>
      <c r="TUV205"/>
      <c r="TUW205"/>
      <c r="TUX205"/>
      <c r="TUY205"/>
      <c r="TUZ205"/>
      <c r="TVA205"/>
      <c r="TVB205"/>
      <c r="TVC205"/>
      <c r="TVD205"/>
      <c r="TVE205"/>
      <c r="TVF205"/>
      <c r="TVG205"/>
      <c r="TVH205"/>
      <c r="TVI205"/>
      <c r="TVJ205"/>
      <c r="TVK205"/>
      <c r="TVL205"/>
      <c r="TVM205"/>
      <c r="TVN205"/>
      <c r="TVO205"/>
      <c r="TVP205"/>
      <c r="TVQ205"/>
      <c r="TVR205"/>
      <c r="TVS205"/>
      <c r="TVT205"/>
      <c r="TVU205"/>
      <c r="TVV205"/>
      <c r="TVW205"/>
      <c r="TVX205"/>
      <c r="TVY205"/>
      <c r="TVZ205"/>
      <c r="TWA205"/>
      <c r="TWB205"/>
      <c r="TWC205"/>
      <c r="TWD205"/>
      <c r="TWE205"/>
      <c r="TWF205"/>
      <c r="TWG205"/>
      <c r="TWH205"/>
      <c r="TWI205"/>
      <c r="TWJ205"/>
      <c r="TWK205"/>
      <c r="TWL205"/>
      <c r="TWM205"/>
      <c r="TWN205"/>
      <c r="TWO205"/>
      <c r="TWP205"/>
      <c r="TWQ205"/>
      <c r="TWR205"/>
      <c r="TWS205"/>
      <c r="TWT205"/>
      <c r="TWU205"/>
      <c r="TWV205"/>
      <c r="TWW205"/>
      <c r="TWX205"/>
      <c r="TWY205"/>
      <c r="TWZ205"/>
      <c r="TXA205"/>
      <c r="TXB205"/>
      <c r="TXC205"/>
      <c r="TXD205"/>
      <c r="TXE205"/>
      <c r="TXF205"/>
      <c r="TXG205"/>
      <c r="TXH205"/>
      <c r="TXI205"/>
      <c r="TXJ205"/>
      <c r="TXK205"/>
      <c r="TXL205"/>
      <c r="TXM205"/>
      <c r="TXN205"/>
      <c r="TXO205"/>
      <c r="TXP205"/>
      <c r="TXQ205"/>
      <c r="TXR205"/>
      <c r="TXS205"/>
      <c r="TXT205"/>
      <c r="TXU205"/>
      <c r="TXV205"/>
      <c r="TXW205"/>
      <c r="TXX205"/>
      <c r="TXY205"/>
      <c r="TXZ205"/>
      <c r="TYA205"/>
      <c r="TYB205"/>
      <c r="TYC205"/>
      <c r="TYD205"/>
      <c r="TYE205"/>
      <c r="TYF205"/>
      <c r="TYG205"/>
      <c r="TYH205"/>
      <c r="TYI205"/>
      <c r="TYJ205"/>
      <c r="TYK205"/>
      <c r="TYL205"/>
      <c r="TYM205"/>
      <c r="TYN205"/>
      <c r="TYO205"/>
      <c r="TYP205"/>
      <c r="TYQ205"/>
      <c r="TYR205"/>
      <c r="TYS205"/>
      <c r="TYT205"/>
      <c r="TYU205"/>
      <c r="TYV205"/>
      <c r="TYW205"/>
      <c r="TYX205"/>
      <c r="TYY205"/>
      <c r="TYZ205"/>
      <c r="TZA205"/>
      <c r="TZB205"/>
      <c r="TZC205"/>
      <c r="TZD205"/>
      <c r="TZE205"/>
      <c r="TZF205"/>
      <c r="TZG205"/>
      <c r="TZH205"/>
      <c r="TZI205"/>
      <c r="TZJ205"/>
      <c r="TZK205"/>
      <c r="TZL205"/>
      <c r="TZM205"/>
      <c r="TZN205"/>
      <c r="TZO205"/>
      <c r="TZP205"/>
      <c r="TZQ205"/>
      <c r="TZR205"/>
      <c r="TZS205"/>
      <c r="TZT205"/>
      <c r="TZU205"/>
      <c r="TZV205"/>
      <c r="TZW205"/>
      <c r="TZX205"/>
      <c r="TZY205"/>
      <c r="TZZ205"/>
      <c r="UAA205"/>
      <c r="UAB205"/>
      <c r="UAC205"/>
      <c r="UAD205"/>
      <c r="UAE205"/>
      <c r="UAF205"/>
      <c r="UAG205"/>
      <c r="UAH205"/>
      <c r="UAI205"/>
      <c r="UAJ205"/>
      <c r="UAK205"/>
      <c r="UAL205"/>
      <c r="UAM205"/>
      <c r="UAN205"/>
      <c r="UAO205"/>
      <c r="UAP205"/>
      <c r="UAQ205"/>
      <c r="UAR205"/>
      <c r="UAS205"/>
      <c r="UAT205"/>
      <c r="UAU205"/>
      <c r="UAV205"/>
      <c r="UAW205"/>
      <c r="UAX205"/>
      <c r="UAY205"/>
      <c r="UAZ205"/>
      <c r="UBA205"/>
      <c r="UBB205"/>
      <c r="UBC205"/>
      <c r="UBD205"/>
      <c r="UBE205"/>
      <c r="UBF205"/>
      <c r="UBG205"/>
      <c r="UBH205"/>
      <c r="UBI205"/>
      <c r="UBJ205"/>
      <c r="UBK205"/>
      <c r="UBL205"/>
      <c r="UBM205"/>
      <c r="UBN205"/>
      <c r="UBO205"/>
      <c r="UBP205"/>
      <c r="UBQ205"/>
      <c r="UBR205"/>
      <c r="UBS205"/>
      <c r="UBT205"/>
      <c r="UBU205"/>
      <c r="UBV205"/>
      <c r="UBW205"/>
      <c r="UBX205"/>
      <c r="UBY205"/>
      <c r="UBZ205"/>
      <c r="UCA205"/>
      <c r="UCB205"/>
      <c r="UCC205"/>
      <c r="UCD205"/>
      <c r="UCE205"/>
      <c r="UCF205"/>
      <c r="UCG205"/>
      <c r="UCH205"/>
      <c r="UCI205"/>
      <c r="UCJ205"/>
      <c r="UCK205"/>
      <c r="UCL205"/>
      <c r="UCM205"/>
      <c r="UCN205"/>
      <c r="UCO205"/>
      <c r="UCP205"/>
      <c r="UCQ205"/>
      <c r="UCR205"/>
      <c r="UCS205"/>
      <c r="UCT205"/>
      <c r="UCU205"/>
      <c r="UCV205"/>
      <c r="UCW205"/>
      <c r="UCX205"/>
      <c r="UCY205"/>
      <c r="UCZ205"/>
      <c r="UDA205"/>
      <c r="UDB205"/>
      <c r="UDC205"/>
      <c r="UDD205"/>
      <c r="UDE205"/>
      <c r="UDF205"/>
      <c r="UDG205"/>
      <c r="UDH205"/>
      <c r="UDI205"/>
      <c r="UDJ205"/>
      <c r="UDK205"/>
      <c r="UDL205"/>
      <c r="UDM205"/>
      <c r="UDN205"/>
      <c r="UDO205"/>
      <c r="UDP205"/>
      <c r="UDQ205"/>
      <c r="UDR205"/>
      <c r="UDS205"/>
      <c r="UDT205"/>
      <c r="UDU205"/>
      <c r="UDV205"/>
      <c r="UDW205"/>
      <c r="UDX205"/>
      <c r="UDY205"/>
      <c r="UDZ205"/>
      <c r="UEA205"/>
      <c r="UEB205"/>
      <c r="UEC205"/>
      <c r="UED205"/>
      <c r="UEE205"/>
      <c r="UEF205"/>
      <c r="UEG205"/>
      <c r="UEH205"/>
      <c r="UEI205"/>
      <c r="UEJ205"/>
      <c r="UEK205"/>
      <c r="UEL205"/>
      <c r="UEM205"/>
      <c r="UEN205"/>
      <c r="UEO205"/>
      <c r="UEP205"/>
      <c r="UEQ205"/>
      <c r="UER205"/>
      <c r="UES205"/>
      <c r="UET205"/>
      <c r="UEU205"/>
      <c r="UEV205"/>
      <c r="UEW205"/>
      <c r="UEX205"/>
      <c r="UEY205"/>
      <c r="UEZ205"/>
      <c r="UFA205"/>
      <c r="UFB205"/>
      <c r="UFC205"/>
      <c r="UFD205"/>
      <c r="UFE205"/>
      <c r="UFF205"/>
      <c r="UFG205"/>
      <c r="UFH205"/>
      <c r="UFI205"/>
      <c r="UFJ205"/>
      <c r="UFK205"/>
      <c r="UFL205"/>
      <c r="UFM205"/>
      <c r="UFN205"/>
      <c r="UFO205"/>
      <c r="UFP205"/>
      <c r="UFQ205"/>
      <c r="UFR205"/>
      <c r="UFS205"/>
      <c r="UFT205"/>
      <c r="UFU205"/>
      <c r="UFV205"/>
      <c r="UFW205"/>
      <c r="UFX205"/>
      <c r="UFY205"/>
      <c r="UFZ205"/>
      <c r="UGA205"/>
      <c r="UGB205"/>
      <c r="UGC205"/>
      <c r="UGD205"/>
      <c r="UGE205"/>
      <c r="UGF205"/>
      <c r="UGG205"/>
      <c r="UGH205"/>
      <c r="UGI205"/>
      <c r="UGJ205"/>
      <c r="UGK205"/>
      <c r="UGL205"/>
      <c r="UGM205"/>
      <c r="UGN205"/>
      <c r="UGO205"/>
      <c r="UGP205"/>
      <c r="UGQ205"/>
      <c r="UGR205"/>
      <c r="UGS205"/>
      <c r="UGT205"/>
      <c r="UGU205"/>
      <c r="UGV205"/>
      <c r="UGW205"/>
      <c r="UGX205"/>
      <c r="UGY205"/>
      <c r="UGZ205"/>
      <c r="UHA205"/>
      <c r="UHB205"/>
      <c r="UHC205"/>
      <c r="UHD205"/>
      <c r="UHE205"/>
      <c r="UHF205"/>
      <c r="UHG205"/>
      <c r="UHH205"/>
      <c r="UHI205"/>
      <c r="UHJ205"/>
      <c r="UHK205"/>
      <c r="UHL205"/>
      <c r="UHM205"/>
      <c r="UHN205"/>
      <c r="UHO205"/>
      <c r="UHP205"/>
      <c r="UHQ205"/>
      <c r="UHR205"/>
      <c r="UHS205"/>
      <c r="UHT205"/>
      <c r="UHU205"/>
      <c r="UHV205"/>
      <c r="UHW205"/>
      <c r="UHX205"/>
      <c r="UHY205"/>
      <c r="UHZ205"/>
      <c r="UIA205"/>
      <c r="UIB205"/>
      <c r="UIC205"/>
      <c r="UID205"/>
      <c r="UIE205"/>
      <c r="UIF205"/>
      <c r="UIG205"/>
      <c r="UIH205"/>
      <c r="UII205"/>
      <c r="UIJ205"/>
      <c r="UIK205"/>
      <c r="UIL205"/>
      <c r="UIM205"/>
      <c r="UIN205"/>
      <c r="UIO205"/>
      <c r="UIP205"/>
      <c r="UIQ205"/>
      <c r="UIR205"/>
      <c r="UIS205"/>
      <c r="UIT205"/>
      <c r="UIU205"/>
      <c r="UIV205"/>
      <c r="UIW205"/>
      <c r="UIX205"/>
      <c r="UIY205"/>
      <c r="UIZ205"/>
      <c r="UJA205"/>
      <c r="UJB205"/>
      <c r="UJC205"/>
      <c r="UJD205"/>
      <c r="UJE205"/>
      <c r="UJF205"/>
      <c r="UJG205"/>
      <c r="UJH205"/>
      <c r="UJI205"/>
      <c r="UJJ205"/>
      <c r="UJK205"/>
      <c r="UJL205"/>
      <c r="UJM205"/>
      <c r="UJN205"/>
      <c r="UJO205"/>
      <c r="UJP205"/>
      <c r="UJQ205"/>
      <c r="UJR205"/>
      <c r="UJS205"/>
      <c r="UJT205"/>
      <c r="UJU205"/>
      <c r="UJV205"/>
      <c r="UJW205"/>
      <c r="UJX205"/>
      <c r="UJY205"/>
      <c r="UJZ205"/>
      <c r="UKA205"/>
      <c r="UKB205"/>
      <c r="UKC205"/>
      <c r="UKD205"/>
      <c r="UKE205"/>
      <c r="UKF205"/>
      <c r="UKG205"/>
      <c r="UKH205"/>
      <c r="UKI205"/>
      <c r="UKJ205"/>
      <c r="UKK205"/>
      <c r="UKL205"/>
      <c r="UKM205"/>
      <c r="UKN205"/>
      <c r="UKO205"/>
      <c r="UKP205"/>
      <c r="UKQ205"/>
      <c r="UKR205"/>
      <c r="UKS205"/>
      <c r="UKT205"/>
      <c r="UKU205"/>
      <c r="UKV205"/>
      <c r="UKW205"/>
      <c r="UKX205"/>
      <c r="UKY205"/>
      <c r="UKZ205"/>
      <c r="ULA205"/>
      <c r="ULB205"/>
      <c r="ULC205"/>
      <c r="ULD205"/>
      <c r="ULE205"/>
      <c r="ULF205"/>
      <c r="ULG205"/>
      <c r="ULH205"/>
      <c r="ULI205"/>
      <c r="ULJ205"/>
      <c r="ULK205"/>
      <c r="ULL205"/>
      <c r="ULM205"/>
      <c r="ULN205"/>
      <c r="ULO205"/>
      <c r="ULP205"/>
      <c r="ULQ205"/>
      <c r="ULR205"/>
      <c r="ULS205"/>
      <c r="ULT205"/>
      <c r="ULU205"/>
      <c r="ULV205"/>
      <c r="ULW205"/>
      <c r="ULX205"/>
      <c r="ULY205"/>
      <c r="ULZ205"/>
      <c r="UMA205"/>
      <c r="UMB205"/>
      <c r="UMC205"/>
      <c r="UMD205"/>
      <c r="UME205"/>
      <c r="UMF205"/>
      <c r="UMG205"/>
      <c r="UMH205"/>
      <c r="UMI205"/>
      <c r="UMJ205"/>
      <c r="UMK205"/>
      <c r="UML205"/>
      <c r="UMM205"/>
      <c r="UMN205"/>
      <c r="UMO205"/>
      <c r="UMP205"/>
      <c r="UMQ205"/>
      <c r="UMR205"/>
      <c r="UMS205"/>
      <c r="UMT205"/>
      <c r="UMU205"/>
      <c r="UMV205"/>
      <c r="UMW205"/>
      <c r="UMX205"/>
      <c r="UMY205"/>
      <c r="UMZ205"/>
      <c r="UNA205"/>
      <c r="UNB205"/>
      <c r="UNC205"/>
      <c r="UND205"/>
      <c r="UNE205"/>
      <c r="UNF205"/>
      <c r="UNG205"/>
      <c r="UNH205"/>
      <c r="UNI205"/>
      <c r="UNJ205"/>
      <c r="UNK205"/>
      <c r="UNL205"/>
      <c r="UNM205"/>
      <c r="UNN205"/>
      <c r="UNO205"/>
      <c r="UNP205"/>
      <c r="UNQ205"/>
      <c r="UNR205"/>
      <c r="UNS205"/>
      <c r="UNT205"/>
      <c r="UNU205"/>
      <c r="UNV205"/>
      <c r="UNW205"/>
      <c r="UNX205"/>
      <c r="UNY205"/>
      <c r="UNZ205"/>
      <c r="UOA205"/>
      <c r="UOB205"/>
      <c r="UOC205"/>
      <c r="UOD205"/>
      <c r="UOE205"/>
      <c r="UOF205"/>
      <c r="UOG205"/>
      <c r="UOH205"/>
      <c r="UOI205"/>
      <c r="UOJ205"/>
      <c r="UOK205"/>
      <c r="UOL205"/>
      <c r="UOM205"/>
      <c r="UON205"/>
      <c r="UOO205"/>
      <c r="UOP205"/>
      <c r="UOQ205"/>
      <c r="UOR205"/>
      <c r="UOS205"/>
      <c r="UOT205"/>
      <c r="UOU205"/>
      <c r="UOV205"/>
      <c r="UOW205"/>
      <c r="UOX205"/>
      <c r="UOY205"/>
      <c r="UOZ205"/>
      <c r="UPA205"/>
      <c r="UPB205"/>
      <c r="UPC205"/>
      <c r="UPD205"/>
      <c r="UPE205"/>
      <c r="UPF205"/>
      <c r="UPG205"/>
      <c r="UPH205"/>
      <c r="UPI205"/>
      <c r="UPJ205"/>
      <c r="UPK205"/>
      <c r="UPL205"/>
      <c r="UPM205"/>
      <c r="UPN205"/>
      <c r="UPO205"/>
      <c r="UPP205"/>
      <c r="UPQ205"/>
      <c r="UPR205"/>
      <c r="UPS205"/>
      <c r="UPT205"/>
      <c r="UPU205"/>
      <c r="UPV205"/>
      <c r="UPW205"/>
      <c r="UPX205"/>
      <c r="UPY205"/>
      <c r="UPZ205"/>
      <c r="UQA205"/>
      <c r="UQB205"/>
      <c r="UQC205"/>
      <c r="UQD205"/>
      <c r="UQE205"/>
      <c r="UQF205"/>
      <c r="UQG205"/>
      <c r="UQH205"/>
      <c r="UQI205"/>
      <c r="UQJ205"/>
      <c r="UQK205"/>
      <c r="UQL205"/>
      <c r="UQM205"/>
      <c r="UQN205"/>
      <c r="UQO205"/>
      <c r="UQP205"/>
      <c r="UQQ205"/>
      <c r="UQR205"/>
      <c r="UQS205"/>
      <c r="UQT205"/>
      <c r="UQU205"/>
      <c r="UQV205"/>
      <c r="UQW205"/>
      <c r="UQX205"/>
      <c r="UQY205"/>
      <c r="UQZ205"/>
      <c r="URA205"/>
      <c r="URB205"/>
      <c r="URC205"/>
      <c r="URD205"/>
      <c r="URE205"/>
      <c r="URF205"/>
      <c r="URG205"/>
      <c r="URH205"/>
      <c r="URI205"/>
      <c r="URJ205"/>
      <c r="URK205"/>
      <c r="URL205"/>
      <c r="URM205"/>
      <c r="URN205"/>
      <c r="URO205"/>
      <c r="URP205"/>
      <c r="URQ205"/>
      <c r="URR205"/>
      <c r="URS205"/>
      <c r="URT205"/>
      <c r="URU205"/>
      <c r="URV205"/>
      <c r="URW205"/>
      <c r="URX205"/>
      <c r="URY205"/>
      <c r="URZ205"/>
      <c r="USA205"/>
      <c r="USB205"/>
      <c r="USC205"/>
      <c r="USD205"/>
      <c r="USE205"/>
      <c r="USF205"/>
      <c r="USG205"/>
      <c r="USH205"/>
      <c r="USI205"/>
      <c r="USJ205"/>
      <c r="USK205"/>
      <c r="USL205"/>
      <c r="USM205"/>
      <c r="USN205"/>
      <c r="USO205"/>
      <c r="USP205"/>
      <c r="USQ205"/>
      <c r="USR205"/>
      <c r="USS205"/>
      <c r="UST205"/>
      <c r="USU205"/>
      <c r="USV205"/>
      <c r="USW205"/>
      <c r="USX205"/>
      <c r="USY205"/>
      <c r="USZ205"/>
      <c r="UTA205"/>
      <c r="UTB205"/>
      <c r="UTC205"/>
      <c r="UTD205"/>
      <c r="UTE205"/>
      <c r="UTF205"/>
      <c r="UTG205"/>
      <c r="UTH205"/>
      <c r="UTI205"/>
      <c r="UTJ205"/>
      <c r="UTK205"/>
      <c r="UTL205"/>
      <c r="UTM205"/>
      <c r="UTN205"/>
      <c r="UTO205"/>
      <c r="UTP205"/>
      <c r="UTQ205"/>
      <c r="UTR205"/>
      <c r="UTS205"/>
      <c r="UTT205"/>
      <c r="UTU205"/>
      <c r="UTV205"/>
      <c r="UTW205"/>
      <c r="UTX205"/>
      <c r="UTY205"/>
      <c r="UTZ205"/>
      <c r="UUA205"/>
      <c r="UUB205"/>
      <c r="UUC205"/>
      <c r="UUD205"/>
      <c r="UUE205"/>
      <c r="UUF205"/>
      <c r="UUG205"/>
      <c r="UUH205"/>
      <c r="UUI205"/>
      <c r="UUJ205"/>
      <c r="UUK205"/>
      <c r="UUL205"/>
      <c r="UUM205"/>
      <c r="UUN205"/>
      <c r="UUO205"/>
      <c r="UUP205"/>
      <c r="UUQ205"/>
      <c r="UUR205"/>
      <c r="UUS205"/>
      <c r="UUT205"/>
      <c r="UUU205"/>
      <c r="UUV205"/>
      <c r="UUW205"/>
      <c r="UUX205"/>
      <c r="UUY205"/>
      <c r="UUZ205"/>
      <c r="UVA205"/>
      <c r="UVB205"/>
      <c r="UVC205"/>
      <c r="UVD205"/>
      <c r="UVE205"/>
      <c r="UVF205"/>
      <c r="UVG205"/>
      <c r="UVH205"/>
      <c r="UVI205"/>
      <c r="UVJ205"/>
      <c r="UVK205"/>
      <c r="UVL205"/>
      <c r="UVM205"/>
      <c r="UVN205"/>
      <c r="UVO205"/>
      <c r="UVP205"/>
      <c r="UVQ205"/>
      <c r="UVR205"/>
      <c r="UVS205"/>
      <c r="UVT205"/>
      <c r="UVU205"/>
      <c r="UVV205"/>
      <c r="UVW205"/>
      <c r="UVX205"/>
      <c r="UVY205"/>
      <c r="UVZ205"/>
      <c r="UWA205"/>
      <c r="UWB205"/>
      <c r="UWC205"/>
      <c r="UWD205"/>
      <c r="UWE205"/>
      <c r="UWF205"/>
      <c r="UWG205"/>
      <c r="UWH205"/>
      <c r="UWI205"/>
      <c r="UWJ205"/>
      <c r="UWK205"/>
      <c r="UWL205"/>
      <c r="UWM205"/>
      <c r="UWN205"/>
      <c r="UWO205"/>
      <c r="UWP205"/>
      <c r="UWQ205"/>
      <c r="UWR205"/>
      <c r="UWS205"/>
      <c r="UWT205"/>
      <c r="UWU205"/>
      <c r="UWV205"/>
      <c r="UWW205"/>
      <c r="UWX205"/>
      <c r="UWY205"/>
      <c r="UWZ205"/>
      <c r="UXA205"/>
      <c r="UXB205"/>
      <c r="UXC205"/>
      <c r="UXD205"/>
      <c r="UXE205"/>
      <c r="UXF205"/>
      <c r="UXG205"/>
      <c r="UXH205"/>
      <c r="UXI205"/>
      <c r="UXJ205"/>
      <c r="UXK205"/>
      <c r="UXL205"/>
      <c r="UXM205"/>
      <c r="UXN205"/>
      <c r="UXO205"/>
      <c r="UXP205"/>
      <c r="UXQ205"/>
      <c r="UXR205"/>
      <c r="UXS205"/>
      <c r="UXT205"/>
      <c r="UXU205"/>
      <c r="UXV205"/>
      <c r="UXW205"/>
      <c r="UXX205"/>
      <c r="UXY205"/>
      <c r="UXZ205"/>
      <c r="UYA205"/>
      <c r="UYB205"/>
      <c r="UYC205"/>
      <c r="UYD205"/>
      <c r="UYE205"/>
      <c r="UYF205"/>
      <c r="UYG205"/>
      <c r="UYH205"/>
      <c r="UYI205"/>
      <c r="UYJ205"/>
      <c r="UYK205"/>
      <c r="UYL205"/>
      <c r="UYM205"/>
      <c r="UYN205"/>
      <c r="UYO205"/>
      <c r="UYP205"/>
      <c r="UYQ205"/>
      <c r="UYR205"/>
      <c r="UYS205"/>
      <c r="UYT205"/>
      <c r="UYU205"/>
      <c r="UYV205"/>
      <c r="UYW205"/>
      <c r="UYX205"/>
      <c r="UYY205"/>
      <c r="UYZ205"/>
      <c r="UZA205"/>
      <c r="UZB205"/>
      <c r="UZC205"/>
      <c r="UZD205"/>
      <c r="UZE205"/>
      <c r="UZF205"/>
      <c r="UZG205"/>
      <c r="UZH205"/>
      <c r="UZI205"/>
      <c r="UZJ205"/>
      <c r="UZK205"/>
      <c r="UZL205"/>
      <c r="UZM205"/>
      <c r="UZN205"/>
      <c r="UZO205"/>
      <c r="UZP205"/>
      <c r="UZQ205"/>
      <c r="UZR205"/>
      <c r="UZS205"/>
      <c r="UZT205"/>
      <c r="UZU205"/>
      <c r="UZV205"/>
      <c r="UZW205"/>
      <c r="UZX205"/>
      <c r="UZY205"/>
      <c r="UZZ205"/>
      <c r="VAA205"/>
      <c r="VAB205"/>
      <c r="VAC205"/>
      <c r="VAD205"/>
      <c r="VAE205"/>
      <c r="VAF205"/>
      <c r="VAG205"/>
      <c r="VAH205"/>
      <c r="VAI205"/>
      <c r="VAJ205"/>
      <c r="VAK205"/>
      <c r="VAL205"/>
      <c r="VAM205"/>
      <c r="VAN205"/>
      <c r="VAO205"/>
      <c r="VAP205"/>
      <c r="VAQ205"/>
      <c r="VAR205"/>
      <c r="VAS205"/>
      <c r="VAT205"/>
      <c r="VAU205"/>
      <c r="VAV205"/>
      <c r="VAW205"/>
      <c r="VAX205"/>
      <c r="VAY205"/>
      <c r="VAZ205"/>
      <c r="VBA205"/>
      <c r="VBB205"/>
      <c r="VBC205"/>
      <c r="VBD205"/>
      <c r="VBE205"/>
      <c r="VBF205"/>
      <c r="VBG205"/>
      <c r="VBH205"/>
      <c r="VBI205"/>
      <c r="VBJ205"/>
      <c r="VBK205"/>
      <c r="VBL205"/>
      <c r="VBM205"/>
      <c r="VBN205"/>
      <c r="VBO205"/>
      <c r="VBP205"/>
      <c r="VBQ205"/>
      <c r="VBR205"/>
      <c r="VBS205"/>
      <c r="VBT205"/>
      <c r="VBU205"/>
      <c r="VBV205"/>
      <c r="VBW205"/>
      <c r="VBX205"/>
      <c r="VBY205"/>
      <c r="VBZ205"/>
      <c r="VCA205"/>
      <c r="VCB205"/>
      <c r="VCC205"/>
      <c r="VCD205"/>
      <c r="VCE205"/>
      <c r="VCF205"/>
      <c r="VCG205"/>
      <c r="VCH205"/>
      <c r="VCI205"/>
      <c r="VCJ205"/>
      <c r="VCK205"/>
      <c r="VCL205"/>
      <c r="VCM205"/>
      <c r="VCN205"/>
      <c r="VCO205"/>
      <c r="VCP205"/>
      <c r="VCQ205"/>
      <c r="VCR205"/>
      <c r="VCS205"/>
      <c r="VCT205"/>
      <c r="VCU205"/>
      <c r="VCV205"/>
      <c r="VCW205"/>
      <c r="VCX205"/>
      <c r="VCY205"/>
      <c r="VCZ205"/>
      <c r="VDA205"/>
      <c r="VDB205"/>
      <c r="VDC205"/>
      <c r="VDD205"/>
      <c r="VDE205"/>
      <c r="VDF205"/>
      <c r="VDG205"/>
      <c r="VDH205"/>
      <c r="VDI205"/>
      <c r="VDJ205"/>
      <c r="VDK205"/>
      <c r="VDL205"/>
      <c r="VDM205"/>
      <c r="VDN205"/>
      <c r="VDO205"/>
      <c r="VDP205"/>
      <c r="VDQ205"/>
      <c r="VDR205"/>
      <c r="VDS205"/>
      <c r="VDT205"/>
      <c r="VDU205"/>
      <c r="VDV205"/>
      <c r="VDW205"/>
      <c r="VDX205"/>
      <c r="VDY205"/>
      <c r="VDZ205"/>
      <c r="VEA205"/>
      <c r="VEB205"/>
      <c r="VEC205"/>
      <c r="VED205"/>
      <c r="VEE205"/>
      <c r="VEF205"/>
      <c r="VEG205"/>
      <c r="VEH205"/>
      <c r="VEI205"/>
      <c r="VEJ205"/>
      <c r="VEK205"/>
      <c r="VEL205"/>
      <c r="VEM205"/>
      <c r="VEN205"/>
      <c r="VEO205"/>
      <c r="VEP205"/>
      <c r="VEQ205"/>
      <c r="VER205"/>
      <c r="VES205"/>
      <c r="VET205"/>
      <c r="VEU205"/>
      <c r="VEV205"/>
      <c r="VEW205"/>
      <c r="VEX205"/>
      <c r="VEY205"/>
      <c r="VEZ205"/>
      <c r="VFA205"/>
      <c r="VFB205"/>
      <c r="VFC205"/>
      <c r="VFD205"/>
      <c r="VFE205"/>
      <c r="VFF205"/>
      <c r="VFG205"/>
      <c r="VFH205"/>
      <c r="VFI205"/>
      <c r="VFJ205"/>
      <c r="VFK205"/>
      <c r="VFL205"/>
      <c r="VFM205"/>
      <c r="VFN205"/>
      <c r="VFO205"/>
      <c r="VFP205"/>
      <c r="VFQ205"/>
      <c r="VFR205"/>
      <c r="VFS205"/>
      <c r="VFT205"/>
      <c r="VFU205"/>
      <c r="VFV205"/>
      <c r="VFW205"/>
      <c r="VFX205"/>
      <c r="VFY205"/>
      <c r="VFZ205"/>
      <c r="VGA205"/>
      <c r="VGB205"/>
      <c r="VGC205"/>
      <c r="VGD205"/>
      <c r="VGE205"/>
      <c r="VGF205"/>
      <c r="VGG205"/>
      <c r="VGH205"/>
      <c r="VGI205"/>
      <c r="VGJ205"/>
      <c r="VGK205"/>
      <c r="VGL205"/>
      <c r="VGM205"/>
      <c r="VGN205"/>
      <c r="VGO205"/>
      <c r="VGP205"/>
      <c r="VGQ205"/>
      <c r="VGR205"/>
      <c r="VGS205"/>
      <c r="VGT205"/>
      <c r="VGU205"/>
      <c r="VGV205"/>
      <c r="VGW205"/>
      <c r="VGX205"/>
      <c r="VGY205"/>
      <c r="VGZ205"/>
      <c r="VHA205"/>
      <c r="VHB205"/>
      <c r="VHC205"/>
      <c r="VHD205"/>
      <c r="VHE205"/>
      <c r="VHF205"/>
      <c r="VHG205"/>
      <c r="VHH205"/>
      <c r="VHI205"/>
      <c r="VHJ205"/>
      <c r="VHK205"/>
      <c r="VHL205"/>
      <c r="VHM205"/>
      <c r="VHN205"/>
      <c r="VHO205"/>
      <c r="VHP205"/>
      <c r="VHQ205"/>
      <c r="VHR205"/>
      <c r="VHS205"/>
      <c r="VHT205"/>
      <c r="VHU205"/>
      <c r="VHV205"/>
      <c r="VHW205"/>
      <c r="VHX205"/>
      <c r="VHY205"/>
      <c r="VHZ205"/>
      <c r="VIA205"/>
      <c r="VIB205"/>
      <c r="VIC205"/>
      <c r="VID205"/>
      <c r="VIE205"/>
      <c r="VIF205"/>
      <c r="VIG205"/>
      <c r="VIH205"/>
      <c r="VII205"/>
      <c r="VIJ205"/>
      <c r="VIK205"/>
      <c r="VIL205"/>
      <c r="VIM205"/>
      <c r="VIN205"/>
      <c r="VIO205"/>
      <c r="VIP205"/>
      <c r="VIQ205"/>
      <c r="VIR205"/>
      <c r="VIS205"/>
      <c r="VIT205"/>
      <c r="VIU205"/>
      <c r="VIV205"/>
      <c r="VIW205"/>
      <c r="VIX205"/>
      <c r="VIY205"/>
      <c r="VIZ205"/>
      <c r="VJA205"/>
      <c r="VJB205"/>
      <c r="VJC205"/>
      <c r="VJD205"/>
      <c r="VJE205"/>
      <c r="VJF205"/>
      <c r="VJG205"/>
      <c r="VJH205"/>
      <c r="VJI205"/>
      <c r="VJJ205"/>
      <c r="VJK205"/>
      <c r="VJL205"/>
      <c r="VJM205"/>
      <c r="VJN205"/>
      <c r="VJO205"/>
      <c r="VJP205"/>
      <c r="VJQ205"/>
      <c r="VJR205"/>
      <c r="VJS205"/>
      <c r="VJT205"/>
      <c r="VJU205"/>
      <c r="VJV205"/>
      <c r="VJW205"/>
      <c r="VJX205"/>
      <c r="VJY205"/>
      <c r="VJZ205"/>
      <c r="VKA205"/>
      <c r="VKB205"/>
      <c r="VKC205"/>
      <c r="VKD205"/>
      <c r="VKE205"/>
      <c r="VKF205"/>
      <c r="VKG205"/>
      <c r="VKH205"/>
      <c r="VKI205"/>
      <c r="VKJ205"/>
      <c r="VKK205"/>
      <c r="VKL205"/>
      <c r="VKM205"/>
      <c r="VKN205"/>
      <c r="VKO205"/>
      <c r="VKP205"/>
      <c r="VKQ205"/>
      <c r="VKR205"/>
      <c r="VKS205"/>
      <c r="VKT205"/>
      <c r="VKU205"/>
      <c r="VKV205"/>
      <c r="VKW205"/>
      <c r="VKX205"/>
      <c r="VKY205"/>
      <c r="VKZ205"/>
      <c r="VLA205"/>
      <c r="VLB205"/>
      <c r="VLC205"/>
      <c r="VLD205"/>
      <c r="VLE205"/>
      <c r="VLF205"/>
      <c r="VLG205"/>
      <c r="VLH205"/>
      <c r="VLI205"/>
      <c r="VLJ205"/>
      <c r="VLK205"/>
      <c r="VLL205"/>
      <c r="VLM205"/>
      <c r="VLN205"/>
      <c r="VLO205"/>
      <c r="VLP205"/>
      <c r="VLQ205"/>
      <c r="VLR205"/>
      <c r="VLS205"/>
      <c r="VLT205"/>
      <c r="VLU205"/>
      <c r="VLV205"/>
      <c r="VLW205"/>
      <c r="VLX205"/>
      <c r="VLY205"/>
      <c r="VLZ205"/>
      <c r="VMA205"/>
      <c r="VMB205"/>
      <c r="VMC205"/>
      <c r="VMD205"/>
      <c r="VME205"/>
      <c r="VMF205"/>
      <c r="VMG205"/>
      <c r="VMH205"/>
      <c r="VMI205"/>
      <c r="VMJ205"/>
      <c r="VMK205"/>
      <c r="VML205"/>
      <c r="VMM205"/>
      <c r="VMN205"/>
      <c r="VMO205"/>
      <c r="VMP205"/>
      <c r="VMQ205"/>
      <c r="VMR205"/>
      <c r="VMS205"/>
      <c r="VMT205"/>
      <c r="VMU205"/>
      <c r="VMV205"/>
      <c r="VMW205"/>
      <c r="VMX205"/>
      <c r="VMY205"/>
      <c r="VMZ205"/>
      <c r="VNA205"/>
      <c r="VNB205"/>
      <c r="VNC205"/>
      <c r="VND205"/>
      <c r="VNE205"/>
      <c r="VNF205"/>
      <c r="VNG205"/>
      <c r="VNH205"/>
      <c r="VNI205"/>
      <c r="VNJ205"/>
      <c r="VNK205"/>
      <c r="VNL205"/>
      <c r="VNM205"/>
      <c r="VNN205"/>
      <c r="VNO205"/>
      <c r="VNP205"/>
      <c r="VNQ205"/>
      <c r="VNR205"/>
      <c r="VNS205"/>
      <c r="VNT205"/>
      <c r="VNU205"/>
      <c r="VNV205"/>
      <c r="VNW205"/>
      <c r="VNX205"/>
      <c r="VNY205"/>
      <c r="VNZ205"/>
      <c r="VOA205"/>
      <c r="VOB205"/>
      <c r="VOC205"/>
      <c r="VOD205"/>
      <c r="VOE205"/>
      <c r="VOF205"/>
      <c r="VOG205"/>
      <c r="VOH205"/>
      <c r="VOI205"/>
      <c r="VOJ205"/>
      <c r="VOK205"/>
      <c r="VOL205"/>
      <c r="VOM205"/>
      <c r="VON205"/>
      <c r="VOO205"/>
      <c r="VOP205"/>
      <c r="VOQ205"/>
      <c r="VOR205"/>
      <c r="VOS205"/>
      <c r="VOT205"/>
      <c r="VOU205"/>
      <c r="VOV205"/>
      <c r="VOW205"/>
      <c r="VOX205"/>
      <c r="VOY205"/>
      <c r="VOZ205"/>
      <c r="VPA205"/>
      <c r="VPB205"/>
      <c r="VPC205"/>
      <c r="VPD205"/>
      <c r="VPE205"/>
      <c r="VPF205"/>
      <c r="VPG205"/>
      <c r="VPH205"/>
      <c r="VPI205"/>
      <c r="VPJ205"/>
      <c r="VPK205"/>
      <c r="VPL205"/>
      <c r="VPM205"/>
      <c r="VPN205"/>
      <c r="VPO205"/>
      <c r="VPP205"/>
      <c r="VPQ205"/>
      <c r="VPR205"/>
      <c r="VPS205"/>
      <c r="VPT205"/>
      <c r="VPU205"/>
      <c r="VPV205"/>
      <c r="VPW205"/>
      <c r="VPX205"/>
      <c r="VPY205"/>
      <c r="VPZ205"/>
      <c r="VQA205"/>
      <c r="VQB205"/>
      <c r="VQC205"/>
      <c r="VQD205"/>
      <c r="VQE205"/>
      <c r="VQF205"/>
      <c r="VQG205"/>
      <c r="VQH205"/>
      <c r="VQI205"/>
      <c r="VQJ205"/>
      <c r="VQK205"/>
      <c r="VQL205"/>
      <c r="VQM205"/>
      <c r="VQN205"/>
      <c r="VQO205"/>
      <c r="VQP205"/>
      <c r="VQQ205"/>
      <c r="VQR205"/>
      <c r="VQS205"/>
      <c r="VQT205"/>
      <c r="VQU205"/>
      <c r="VQV205"/>
      <c r="VQW205"/>
      <c r="VQX205"/>
      <c r="VQY205"/>
      <c r="VQZ205"/>
      <c r="VRA205"/>
      <c r="VRB205"/>
      <c r="VRC205"/>
      <c r="VRD205"/>
      <c r="VRE205"/>
      <c r="VRF205"/>
      <c r="VRG205"/>
      <c r="VRH205"/>
      <c r="VRI205"/>
      <c r="VRJ205"/>
      <c r="VRK205"/>
      <c r="VRL205"/>
      <c r="VRM205"/>
      <c r="VRN205"/>
      <c r="VRO205"/>
      <c r="VRP205"/>
      <c r="VRQ205"/>
      <c r="VRR205"/>
      <c r="VRS205"/>
      <c r="VRT205"/>
      <c r="VRU205"/>
      <c r="VRV205"/>
      <c r="VRW205"/>
      <c r="VRX205"/>
      <c r="VRY205"/>
      <c r="VRZ205"/>
      <c r="VSA205"/>
      <c r="VSB205"/>
      <c r="VSC205"/>
      <c r="VSD205"/>
      <c r="VSE205"/>
      <c r="VSF205"/>
      <c r="VSG205"/>
      <c r="VSH205"/>
      <c r="VSI205"/>
      <c r="VSJ205"/>
      <c r="VSK205"/>
      <c r="VSL205"/>
      <c r="VSM205"/>
      <c r="VSN205"/>
      <c r="VSO205"/>
      <c r="VSP205"/>
      <c r="VSQ205"/>
      <c r="VSR205"/>
      <c r="VSS205"/>
      <c r="VST205"/>
      <c r="VSU205"/>
      <c r="VSV205"/>
      <c r="VSW205"/>
      <c r="VSX205"/>
      <c r="VSY205"/>
      <c r="VSZ205"/>
      <c r="VTA205"/>
      <c r="VTB205"/>
      <c r="VTC205"/>
      <c r="VTD205"/>
      <c r="VTE205"/>
      <c r="VTF205"/>
      <c r="VTG205"/>
      <c r="VTH205"/>
      <c r="VTI205"/>
      <c r="VTJ205"/>
      <c r="VTK205"/>
      <c r="VTL205"/>
      <c r="VTM205"/>
      <c r="VTN205"/>
      <c r="VTO205"/>
      <c r="VTP205"/>
      <c r="VTQ205"/>
      <c r="VTR205"/>
      <c r="VTS205"/>
      <c r="VTT205"/>
      <c r="VTU205"/>
      <c r="VTV205"/>
      <c r="VTW205"/>
      <c r="VTX205"/>
      <c r="VTY205"/>
      <c r="VTZ205"/>
      <c r="VUA205"/>
      <c r="VUB205"/>
      <c r="VUC205"/>
      <c r="VUD205"/>
      <c r="VUE205"/>
      <c r="VUF205"/>
      <c r="VUG205"/>
      <c r="VUH205"/>
      <c r="VUI205"/>
      <c r="VUJ205"/>
      <c r="VUK205"/>
      <c r="VUL205"/>
      <c r="VUM205"/>
      <c r="VUN205"/>
      <c r="VUO205"/>
      <c r="VUP205"/>
      <c r="VUQ205"/>
      <c r="VUR205"/>
      <c r="VUS205"/>
      <c r="VUT205"/>
      <c r="VUU205"/>
      <c r="VUV205"/>
      <c r="VUW205"/>
      <c r="VUX205"/>
      <c r="VUY205"/>
      <c r="VUZ205"/>
      <c r="VVA205"/>
      <c r="VVB205"/>
      <c r="VVC205"/>
      <c r="VVD205"/>
      <c r="VVE205"/>
      <c r="VVF205"/>
      <c r="VVG205"/>
      <c r="VVH205"/>
      <c r="VVI205"/>
      <c r="VVJ205"/>
      <c r="VVK205"/>
      <c r="VVL205"/>
      <c r="VVM205"/>
      <c r="VVN205"/>
      <c r="VVO205"/>
      <c r="VVP205"/>
      <c r="VVQ205"/>
      <c r="VVR205"/>
      <c r="VVS205"/>
      <c r="VVT205"/>
      <c r="VVU205"/>
      <c r="VVV205"/>
      <c r="VVW205"/>
      <c r="VVX205"/>
      <c r="VVY205"/>
      <c r="VVZ205"/>
      <c r="VWA205"/>
      <c r="VWB205"/>
      <c r="VWC205"/>
      <c r="VWD205"/>
      <c r="VWE205"/>
      <c r="VWF205"/>
      <c r="VWG205"/>
      <c r="VWH205"/>
      <c r="VWI205"/>
      <c r="VWJ205"/>
      <c r="VWK205"/>
      <c r="VWL205"/>
      <c r="VWM205"/>
      <c r="VWN205"/>
      <c r="VWO205"/>
      <c r="VWP205"/>
      <c r="VWQ205"/>
      <c r="VWR205"/>
      <c r="VWS205"/>
      <c r="VWT205"/>
      <c r="VWU205"/>
      <c r="VWV205"/>
      <c r="VWW205"/>
      <c r="VWX205"/>
      <c r="VWY205"/>
      <c r="VWZ205"/>
      <c r="VXA205"/>
      <c r="VXB205"/>
      <c r="VXC205"/>
      <c r="VXD205"/>
      <c r="VXE205"/>
      <c r="VXF205"/>
      <c r="VXG205"/>
      <c r="VXH205"/>
      <c r="VXI205"/>
      <c r="VXJ205"/>
      <c r="VXK205"/>
      <c r="VXL205"/>
      <c r="VXM205"/>
      <c r="VXN205"/>
      <c r="VXO205"/>
      <c r="VXP205"/>
      <c r="VXQ205"/>
      <c r="VXR205"/>
      <c r="VXS205"/>
      <c r="VXT205"/>
      <c r="VXU205"/>
      <c r="VXV205"/>
      <c r="VXW205"/>
      <c r="VXX205"/>
      <c r="VXY205"/>
      <c r="VXZ205"/>
      <c r="VYA205"/>
      <c r="VYB205"/>
      <c r="VYC205"/>
      <c r="VYD205"/>
      <c r="VYE205"/>
      <c r="VYF205"/>
      <c r="VYG205"/>
      <c r="VYH205"/>
      <c r="VYI205"/>
      <c r="VYJ205"/>
      <c r="VYK205"/>
      <c r="VYL205"/>
      <c r="VYM205"/>
      <c r="VYN205"/>
      <c r="VYO205"/>
      <c r="VYP205"/>
      <c r="VYQ205"/>
      <c r="VYR205"/>
      <c r="VYS205"/>
      <c r="VYT205"/>
      <c r="VYU205"/>
      <c r="VYV205"/>
      <c r="VYW205"/>
      <c r="VYX205"/>
      <c r="VYY205"/>
      <c r="VYZ205"/>
      <c r="VZA205"/>
      <c r="VZB205"/>
      <c r="VZC205"/>
      <c r="VZD205"/>
      <c r="VZE205"/>
      <c r="VZF205"/>
      <c r="VZG205"/>
      <c r="VZH205"/>
      <c r="VZI205"/>
      <c r="VZJ205"/>
      <c r="VZK205"/>
      <c r="VZL205"/>
      <c r="VZM205"/>
      <c r="VZN205"/>
      <c r="VZO205"/>
      <c r="VZP205"/>
      <c r="VZQ205"/>
      <c r="VZR205"/>
      <c r="VZS205"/>
      <c r="VZT205"/>
      <c r="VZU205"/>
      <c r="VZV205"/>
      <c r="VZW205"/>
      <c r="VZX205"/>
      <c r="VZY205"/>
      <c r="VZZ205"/>
      <c r="WAA205"/>
      <c r="WAB205"/>
      <c r="WAC205"/>
      <c r="WAD205"/>
      <c r="WAE205"/>
      <c r="WAF205"/>
      <c r="WAG205"/>
      <c r="WAH205"/>
      <c r="WAI205"/>
      <c r="WAJ205"/>
      <c r="WAK205"/>
      <c r="WAL205"/>
      <c r="WAM205"/>
      <c r="WAN205"/>
      <c r="WAO205"/>
      <c r="WAP205"/>
      <c r="WAQ205"/>
      <c r="WAR205"/>
      <c r="WAS205"/>
      <c r="WAT205"/>
      <c r="WAU205"/>
      <c r="WAV205"/>
      <c r="WAW205"/>
      <c r="WAX205"/>
      <c r="WAY205"/>
      <c r="WAZ205"/>
      <c r="WBA205"/>
      <c r="WBB205"/>
      <c r="WBC205"/>
      <c r="WBD205"/>
      <c r="WBE205"/>
      <c r="WBF205"/>
      <c r="WBG205"/>
      <c r="WBH205"/>
      <c r="WBI205"/>
      <c r="WBJ205"/>
      <c r="WBK205"/>
      <c r="WBL205"/>
      <c r="WBM205"/>
      <c r="WBN205"/>
      <c r="WBO205"/>
      <c r="WBP205"/>
      <c r="WBQ205"/>
      <c r="WBR205"/>
      <c r="WBS205"/>
      <c r="WBT205"/>
      <c r="WBU205"/>
      <c r="WBV205"/>
      <c r="WBW205"/>
      <c r="WBX205"/>
      <c r="WBY205"/>
      <c r="WBZ205"/>
      <c r="WCA205"/>
      <c r="WCB205"/>
      <c r="WCC205"/>
      <c r="WCD205"/>
      <c r="WCE205"/>
      <c r="WCF205"/>
      <c r="WCG205"/>
      <c r="WCH205"/>
      <c r="WCI205"/>
      <c r="WCJ205"/>
      <c r="WCK205"/>
      <c r="WCL205"/>
      <c r="WCM205"/>
      <c r="WCN205"/>
      <c r="WCO205"/>
      <c r="WCP205"/>
      <c r="WCQ205"/>
      <c r="WCR205"/>
      <c r="WCS205"/>
      <c r="WCT205"/>
      <c r="WCU205"/>
      <c r="WCV205"/>
      <c r="WCW205"/>
      <c r="WCX205"/>
      <c r="WCY205"/>
      <c r="WCZ205"/>
      <c r="WDA205"/>
      <c r="WDB205"/>
      <c r="WDC205"/>
      <c r="WDD205"/>
      <c r="WDE205"/>
      <c r="WDF205"/>
      <c r="WDG205"/>
      <c r="WDH205"/>
      <c r="WDI205"/>
      <c r="WDJ205"/>
      <c r="WDK205"/>
      <c r="WDL205"/>
      <c r="WDM205"/>
      <c r="WDN205"/>
      <c r="WDO205"/>
      <c r="WDP205"/>
      <c r="WDQ205"/>
      <c r="WDR205"/>
      <c r="WDS205"/>
      <c r="WDT205"/>
      <c r="WDU205"/>
      <c r="WDV205"/>
      <c r="WDW205"/>
      <c r="WDX205"/>
      <c r="WDY205"/>
      <c r="WDZ205"/>
      <c r="WEA205"/>
      <c r="WEB205"/>
      <c r="WEC205"/>
      <c r="WED205"/>
      <c r="WEE205"/>
      <c r="WEF205"/>
      <c r="WEG205"/>
      <c r="WEH205"/>
      <c r="WEI205"/>
      <c r="WEJ205"/>
      <c r="WEK205"/>
      <c r="WEL205"/>
      <c r="WEM205"/>
      <c r="WEN205"/>
      <c r="WEO205"/>
      <c r="WEP205"/>
      <c r="WEQ205"/>
      <c r="WER205"/>
      <c r="WES205"/>
      <c r="WET205"/>
      <c r="WEU205"/>
      <c r="WEV205"/>
      <c r="WEW205"/>
      <c r="WEX205"/>
      <c r="WEY205"/>
      <c r="WEZ205"/>
      <c r="WFA205"/>
      <c r="WFB205"/>
      <c r="WFC205"/>
      <c r="WFD205"/>
      <c r="WFE205"/>
      <c r="WFF205"/>
      <c r="WFG205"/>
      <c r="WFH205"/>
      <c r="WFI205"/>
      <c r="WFJ205"/>
      <c r="WFK205"/>
      <c r="WFL205"/>
      <c r="WFM205"/>
      <c r="WFN205"/>
      <c r="WFO205"/>
      <c r="WFP205"/>
      <c r="WFQ205"/>
      <c r="WFR205"/>
      <c r="WFS205"/>
      <c r="WFT205"/>
      <c r="WFU205"/>
      <c r="WFV205"/>
      <c r="WFW205"/>
      <c r="WFX205"/>
      <c r="WFY205"/>
      <c r="WFZ205"/>
      <c r="WGA205"/>
      <c r="WGB205"/>
      <c r="WGC205"/>
      <c r="WGD205"/>
      <c r="WGE205"/>
      <c r="WGF205"/>
      <c r="WGG205"/>
      <c r="WGH205"/>
      <c r="WGI205"/>
      <c r="WGJ205"/>
      <c r="WGK205"/>
      <c r="WGL205"/>
      <c r="WGM205"/>
      <c r="WGN205"/>
      <c r="WGO205"/>
      <c r="WGP205"/>
      <c r="WGQ205"/>
      <c r="WGR205"/>
      <c r="WGS205"/>
      <c r="WGT205"/>
      <c r="WGU205"/>
      <c r="WGV205"/>
      <c r="WGW205"/>
      <c r="WGX205"/>
      <c r="WGY205"/>
      <c r="WGZ205"/>
      <c r="WHA205"/>
      <c r="WHB205"/>
      <c r="WHC205"/>
      <c r="WHD205"/>
      <c r="WHE205"/>
      <c r="WHF205"/>
      <c r="WHG205"/>
      <c r="WHH205"/>
      <c r="WHI205"/>
      <c r="WHJ205"/>
      <c r="WHK205"/>
      <c r="WHL205"/>
      <c r="WHM205"/>
      <c r="WHN205"/>
      <c r="WHO205"/>
      <c r="WHP205"/>
      <c r="WHQ205"/>
      <c r="WHR205"/>
      <c r="WHS205"/>
      <c r="WHT205"/>
      <c r="WHU205"/>
      <c r="WHV205"/>
      <c r="WHW205"/>
      <c r="WHX205"/>
      <c r="WHY205"/>
      <c r="WHZ205"/>
      <c r="WIA205"/>
      <c r="WIB205"/>
      <c r="WIC205"/>
      <c r="WID205"/>
      <c r="WIE205"/>
      <c r="WIF205"/>
      <c r="WIG205"/>
      <c r="WIH205"/>
      <c r="WII205"/>
      <c r="WIJ205"/>
      <c r="WIK205"/>
      <c r="WIL205"/>
      <c r="WIM205"/>
      <c r="WIN205"/>
      <c r="WIO205"/>
      <c r="WIP205"/>
      <c r="WIQ205"/>
      <c r="WIR205"/>
      <c r="WIS205"/>
      <c r="WIT205"/>
      <c r="WIU205"/>
      <c r="WIV205"/>
      <c r="WIW205"/>
      <c r="WIX205"/>
      <c r="WIY205"/>
      <c r="WIZ205"/>
      <c r="WJA205"/>
      <c r="WJB205"/>
      <c r="WJC205"/>
      <c r="WJD205"/>
      <c r="WJE205"/>
      <c r="WJF205"/>
      <c r="WJG205"/>
      <c r="WJH205"/>
      <c r="WJI205"/>
      <c r="WJJ205"/>
      <c r="WJK205"/>
      <c r="WJL205"/>
      <c r="WJM205"/>
      <c r="WJN205"/>
      <c r="WJO205"/>
      <c r="WJP205"/>
      <c r="WJQ205"/>
      <c r="WJR205"/>
      <c r="WJS205"/>
      <c r="WJT205"/>
      <c r="WJU205"/>
      <c r="WJV205"/>
      <c r="WJW205"/>
      <c r="WJX205"/>
      <c r="WJY205"/>
      <c r="WJZ205"/>
      <c r="WKA205"/>
      <c r="WKB205"/>
      <c r="WKC205"/>
      <c r="WKD205"/>
      <c r="WKE205"/>
      <c r="WKF205"/>
      <c r="WKG205"/>
      <c r="WKH205"/>
      <c r="WKI205"/>
      <c r="WKJ205"/>
      <c r="WKK205"/>
      <c r="WKL205"/>
      <c r="WKM205"/>
      <c r="WKN205"/>
      <c r="WKO205"/>
      <c r="WKP205"/>
      <c r="WKQ205"/>
      <c r="WKR205"/>
      <c r="WKS205"/>
      <c r="WKT205"/>
      <c r="WKU205"/>
      <c r="WKV205"/>
      <c r="WKW205"/>
      <c r="WKX205"/>
      <c r="WKY205"/>
      <c r="WKZ205"/>
      <c r="WLA205"/>
      <c r="WLB205"/>
      <c r="WLC205"/>
      <c r="WLD205"/>
      <c r="WLE205"/>
      <c r="WLF205"/>
      <c r="WLG205"/>
      <c r="WLH205"/>
      <c r="WLI205"/>
      <c r="WLJ205"/>
      <c r="WLK205"/>
      <c r="WLL205"/>
      <c r="WLM205"/>
      <c r="WLN205"/>
      <c r="WLO205"/>
      <c r="WLP205"/>
      <c r="WLQ205"/>
      <c r="WLR205"/>
      <c r="WLS205"/>
      <c r="WLT205"/>
      <c r="WLU205"/>
      <c r="WLV205"/>
      <c r="WLW205"/>
      <c r="WLX205"/>
      <c r="WLY205"/>
      <c r="WLZ205"/>
      <c r="WMA205"/>
      <c r="WMB205"/>
      <c r="WMC205"/>
      <c r="WMD205"/>
      <c r="WME205"/>
      <c r="WMF205"/>
      <c r="WMG205"/>
      <c r="WMH205"/>
      <c r="WMI205"/>
      <c r="WMJ205"/>
      <c r="WMK205"/>
      <c r="WML205"/>
      <c r="WMM205"/>
      <c r="WMN205"/>
      <c r="WMO205"/>
      <c r="WMP205"/>
      <c r="WMQ205"/>
      <c r="WMR205"/>
      <c r="WMS205"/>
      <c r="WMT205"/>
      <c r="WMU205"/>
      <c r="WMV205"/>
      <c r="WMW205"/>
      <c r="WMX205"/>
      <c r="WMY205"/>
      <c r="WMZ205"/>
      <c r="WNA205"/>
      <c r="WNB205"/>
      <c r="WNC205"/>
      <c r="WND205"/>
      <c r="WNE205"/>
      <c r="WNF205"/>
      <c r="WNG205"/>
      <c r="WNH205"/>
      <c r="WNI205"/>
      <c r="WNJ205"/>
      <c r="WNK205"/>
      <c r="WNL205"/>
      <c r="WNM205"/>
      <c r="WNN205"/>
      <c r="WNO205"/>
      <c r="WNP205"/>
      <c r="WNQ205"/>
      <c r="WNR205"/>
      <c r="WNS205"/>
      <c r="WNT205"/>
      <c r="WNU205"/>
      <c r="WNV205"/>
      <c r="WNW205"/>
      <c r="WNX205"/>
      <c r="WNY205"/>
      <c r="WNZ205"/>
      <c r="WOA205"/>
      <c r="WOB205"/>
      <c r="WOC205"/>
      <c r="WOD205"/>
      <c r="WOE205"/>
      <c r="WOF205"/>
      <c r="WOG205"/>
      <c r="WOH205"/>
      <c r="WOI205"/>
      <c r="WOJ205"/>
      <c r="WOK205"/>
      <c r="WOL205"/>
      <c r="WOM205"/>
      <c r="WON205"/>
      <c r="WOO205"/>
      <c r="WOP205"/>
      <c r="WOQ205"/>
      <c r="WOR205"/>
      <c r="WOS205"/>
      <c r="WOT205"/>
      <c r="WOU205"/>
      <c r="WOV205"/>
      <c r="WOW205"/>
      <c r="WOX205"/>
      <c r="WOY205"/>
      <c r="WOZ205"/>
      <c r="WPA205"/>
      <c r="WPB205"/>
      <c r="WPC205"/>
      <c r="WPD205"/>
      <c r="WPE205"/>
      <c r="WPF205"/>
      <c r="WPG205"/>
      <c r="WPH205"/>
      <c r="WPI205"/>
      <c r="WPJ205"/>
      <c r="WPK205"/>
      <c r="WPL205"/>
      <c r="WPM205"/>
      <c r="WPN205"/>
      <c r="WPO205"/>
      <c r="WPP205"/>
      <c r="WPQ205"/>
      <c r="WPR205"/>
      <c r="WPS205"/>
      <c r="WPT205"/>
      <c r="WPU205"/>
      <c r="WPV205"/>
      <c r="WPW205"/>
      <c r="WPX205"/>
      <c r="WPY205"/>
      <c r="WPZ205"/>
      <c r="WQA205"/>
      <c r="WQB205"/>
      <c r="WQC205"/>
      <c r="WQD205"/>
      <c r="WQE205"/>
      <c r="WQF205"/>
      <c r="WQG205"/>
      <c r="WQH205"/>
      <c r="WQI205"/>
      <c r="WQJ205"/>
      <c r="WQK205"/>
      <c r="WQL205"/>
      <c r="WQM205"/>
      <c r="WQN205"/>
      <c r="WQO205"/>
      <c r="WQP205"/>
      <c r="WQQ205"/>
      <c r="WQR205"/>
      <c r="WQS205"/>
      <c r="WQT205"/>
      <c r="WQU205"/>
      <c r="WQV205"/>
      <c r="WQW205"/>
      <c r="WQX205"/>
      <c r="WQY205"/>
      <c r="WQZ205"/>
      <c r="WRA205"/>
      <c r="WRB205"/>
      <c r="WRC205"/>
      <c r="WRD205"/>
      <c r="WRE205"/>
      <c r="WRF205"/>
      <c r="WRG205"/>
      <c r="WRH205"/>
      <c r="WRI205"/>
      <c r="WRJ205"/>
      <c r="WRK205"/>
      <c r="WRL205"/>
      <c r="WRM205"/>
      <c r="WRN205"/>
      <c r="WRO205"/>
      <c r="WRP205"/>
      <c r="WRQ205"/>
      <c r="WRR205"/>
      <c r="WRS205"/>
      <c r="WRT205"/>
      <c r="WRU205"/>
      <c r="WRV205"/>
      <c r="WRW205"/>
      <c r="WRX205"/>
      <c r="WRY205"/>
      <c r="WRZ205"/>
      <c r="WSA205"/>
      <c r="WSB205"/>
      <c r="WSC205"/>
      <c r="WSD205"/>
      <c r="WSE205"/>
      <c r="WSF205"/>
      <c r="WSG205"/>
      <c r="WSH205"/>
      <c r="WSI205"/>
      <c r="WSJ205"/>
      <c r="WSK205"/>
      <c r="WSL205"/>
      <c r="WSM205"/>
      <c r="WSN205"/>
      <c r="WSO205"/>
      <c r="WSP205"/>
      <c r="WSQ205"/>
      <c r="WSR205"/>
      <c r="WSS205"/>
      <c r="WST205"/>
      <c r="WSU205"/>
      <c r="WSV205"/>
      <c r="WSW205"/>
      <c r="WSX205"/>
      <c r="WSY205"/>
      <c r="WSZ205"/>
      <c r="WTA205"/>
      <c r="WTB205"/>
      <c r="WTC205"/>
      <c r="WTD205"/>
      <c r="WTE205"/>
      <c r="WTF205"/>
      <c r="WTG205"/>
      <c r="WTH205"/>
      <c r="WTI205"/>
      <c r="WTJ205"/>
      <c r="WTK205"/>
      <c r="WTL205"/>
      <c r="WTM205"/>
      <c r="WTN205"/>
      <c r="WTO205"/>
      <c r="WTP205"/>
      <c r="WTQ205"/>
      <c r="WTR205"/>
      <c r="WTS205"/>
      <c r="WTT205"/>
      <c r="WTU205"/>
      <c r="WTV205"/>
      <c r="WTW205"/>
      <c r="WTX205"/>
      <c r="WTY205"/>
      <c r="WTZ205"/>
      <c r="WUA205"/>
      <c r="WUB205"/>
      <c r="WUC205"/>
      <c r="WUD205"/>
      <c r="WUE205"/>
      <c r="WUF205"/>
      <c r="WUG205"/>
      <c r="WUH205"/>
      <c r="WUI205"/>
      <c r="WUJ205"/>
      <c r="WUK205"/>
      <c r="WUL205"/>
      <c r="WUM205"/>
      <c r="WUN205"/>
      <c r="WUO205"/>
      <c r="WUP205"/>
      <c r="WUQ205"/>
      <c r="WUR205"/>
      <c r="WUS205"/>
      <c r="WUT205"/>
      <c r="WUU205"/>
      <c r="WUV205"/>
      <c r="WUW205"/>
      <c r="WUX205"/>
      <c r="WUY205"/>
      <c r="WUZ205"/>
      <c r="WVA205"/>
      <c r="WVB205"/>
      <c r="WVC205"/>
      <c r="WVD205"/>
      <c r="WVE205"/>
      <c r="WVF205"/>
      <c r="WVG205"/>
      <c r="WVH205"/>
      <c r="WVI205"/>
      <c r="WVJ205"/>
      <c r="WVK205"/>
      <c r="WVL205"/>
      <c r="WVM205"/>
      <c r="WVN205"/>
      <c r="WVO205"/>
      <c r="WVP205"/>
      <c r="WVQ205"/>
      <c r="WVR205"/>
      <c r="WVS205"/>
      <c r="WVT205"/>
      <c r="WVU205"/>
      <c r="WVV205"/>
      <c r="WVW205"/>
      <c r="WVX205"/>
      <c r="WVY205"/>
      <c r="WVZ205"/>
      <c r="WWA205"/>
      <c r="WWB205"/>
      <c r="WWC205"/>
      <c r="WWD205"/>
      <c r="WWE205"/>
      <c r="WWF205"/>
      <c r="WWG205"/>
      <c r="WWH205"/>
      <c r="WWI205"/>
      <c r="WWJ205"/>
      <c r="WWK205"/>
      <c r="WWL205"/>
      <c r="WWM205"/>
      <c r="WWN205"/>
      <c r="WWO205"/>
      <c r="WWP205"/>
      <c r="WWQ205"/>
      <c r="WWR205"/>
      <c r="WWS205"/>
      <c r="WWT205"/>
      <c r="WWU205"/>
      <c r="WWV205"/>
      <c r="WWW205"/>
      <c r="WWX205"/>
      <c r="WWY205"/>
      <c r="WWZ205"/>
      <c r="WXA205"/>
      <c r="WXB205"/>
      <c r="WXC205"/>
      <c r="WXD205"/>
      <c r="WXE205"/>
      <c r="WXF205"/>
      <c r="WXG205"/>
      <c r="WXH205"/>
      <c r="WXI205"/>
      <c r="WXJ205"/>
      <c r="WXK205"/>
      <c r="WXL205"/>
      <c r="WXM205"/>
      <c r="WXN205"/>
      <c r="WXO205"/>
      <c r="WXP205"/>
      <c r="WXQ205"/>
      <c r="WXR205"/>
      <c r="WXS205"/>
      <c r="WXT205"/>
      <c r="WXU205"/>
      <c r="WXV205"/>
      <c r="WXW205"/>
      <c r="WXX205"/>
      <c r="WXY205"/>
      <c r="WXZ205"/>
      <c r="WYA205"/>
      <c r="WYB205"/>
      <c r="WYC205"/>
      <c r="WYD205"/>
      <c r="WYE205"/>
      <c r="WYF205"/>
      <c r="WYG205"/>
      <c r="WYH205"/>
      <c r="WYI205"/>
      <c r="WYJ205"/>
      <c r="WYK205"/>
      <c r="WYL205"/>
      <c r="WYM205"/>
      <c r="WYN205"/>
      <c r="WYO205"/>
      <c r="WYP205"/>
      <c r="WYQ205"/>
      <c r="WYR205"/>
      <c r="WYS205"/>
      <c r="WYT205"/>
      <c r="WYU205"/>
      <c r="WYV205"/>
      <c r="WYW205"/>
      <c r="WYX205"/>
      <c r="WYY205"/>
      <c r="WYZ205"/>
      <c r="WZA205"/>
      <c r="WZB205"/>
      <c r="WZC205"/>
      <c r="WZD205"/>
      <c r="WZE205"/>
      <c r="WZF205"/>
      <c r="WZG205"/>
      <c r="WZH205"/>
      <c r="WZI205"/>
      <c r="WZJ205"/>
      <c r="WZK205"/>
      <c r="WZL205"/>
      <c r="WZM205"/>
      <c r="WZN205"/>
      <c r="WZO205"/>
      <c r="WZP205"/>
      <c r="WZQ205"/>
      <c r="WZR205"/>
      <c r="WZS205"/>
      <c r="WZT205"/>
      <c r="WZU205"/>
      <c r="WZV205"/>
      <c r="WZW205"/>
      <c r="WZX205"/>
      <c r="WZY205"/>
      <c r="WZZ205"/>
      <c r="XAA205"/>
      <c r="XAB205"/>
      <c r="XAC205"/>
      <c r="XAD205"/>
      <c r="XAE205"/>
      <c r="XAF205"/>
      <c r="XAG205"/>
      <c r="XAH205"/>
      <c r="XAI205"/>
      <c r="XAJ205"/>
      <c r="XAK205"/>
      <c r="XAL205"/>
      <c r="XAM205"/>
      <c r="XAN205"/>
      <c r="XAO205"/>
      <c r="XAP205"/>
      <c r="XAQ205"/>
      <c r="XAR205"/>
      <c r="XAS205"/>
      <c r="XAT205"/>
      <c r="XAU205"/>
      <c r="XAV205"/>
      <c r="XAW205"/>
      <c r="XAX205"/>
      <c r="XAY205"/>
      <c r="XAZ205"/>
      <c r="XBA205"/>
      <c r="XBB205"/>
      <c r="XBC205"/>
      <c r="XBD205"/>
      <c r="XBE205"/>
      <c r="XBF205"/>
      <c r="XBG205"/>
      <c r="XBH205"/>
      <c r="XBI205"/>
      <c r="XBJ205"/>
      <c r="XBK205"/>
      <c r="XBL205"/>
      <c r="XBM205"/>
      <c r="XBN205"/>
      <c r="XBO205"/>
      <c r="XBP205"/>
      <c r="XBQ205"/>
      <c r="XBR205"/>
      <c r="XBS205"/>
      <c r="XBT205"/>
      <c r="XBU205"/>
      <c r="XBV205"/>
      <c r="XBW205"/>
      <c r="XBX205"/>
      <c r="XBY205"/>
      <c r="XBZ205"/>
      <c r="XCA205"/>
      <c r="XCB205"/>
      <c r="XCC205"/>
      <c r="XCD205"/>
      <c r="XCE205"/>
      <c r="XCF205"/>
      <c r="XCG205"/>
      <c r="XCH205"/>
      <c r="XCI205"/>
      <c r="XCJ205"/>
      <c r="XCK205"/>
      <c r="XCL205"/>
      <c r="XCM205"/>
      <c r="XCN205"/>
      <c r="XCO205"/>
      <c r="XCP205"/>
      <c r="XCQ205"/>
      <c r="XCR205"/>
      <c r="XCS205"/>
      <c r="XCT205"/>
      <c r="XCU205"/>
      <c r="XCV205"/>
      <c r="XCW205"/>
      <c r="XCX205"/>
      <c r="XCY205"/>
      <c r="XCZ205"/>
      <c r="XDA205"/>
      <c r="XDB205"/>
      <c r="XDC205"/>
      <c r="XDD205"/>
      <c r="XDE205"/>
      <c r="XDF205"/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  <c r="XEE205"/>
      <c r="XEF205"/>
      <c r="XEG205"/>
      <c r="XEH205"/>
      <c r="XEI205"/>
      <c r="XEJ205"/>
      <c r="XEK205"/>
      <c r="XEL205"/>
      <c r="XEM205"/>
      <c r="XEN205"/>
      <c r="XEO205"/>
      <c r="XEP205"/>
      <c r="XEQ205"/>
      <c r="XER205"/>
      <c r="XES205"/>
      <c r="XET205"/>
      <c r="XEU205"/>
      <c r="XEV205"/>
      <c r="XEW205"/>
      <c r="XEX205"/>
      <c r="XEY205"/>
      <c r="XEZ205"/>
      <c r="XFA205"/>
      <c r="XFB205"/>
      <c r="XFC205"/>
      <c r="XFD205"/>
    </row>
    <row r="206" s="29" customFormat="1" spans="1:1638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 s="30"/>
      <c r="AN206" s="73"/>
      <c r="AO206" s="31"/>
      <c r="AP206"/>
      <c r="AQ206"/>
      <c r="AR206" s="32"/>
      <c r="AS206" s="30"/>
      <c r="AT206" s="30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  <c r="QXM206"/>
      <c r="QXN206"/>
      <c r="QXO206"/>
      <c r="QXP206"/>
      <c r="QXQ206"/>
      <c r="QXR206"/>
      <c r="QXS206"/>
      <c r="QXT206"/>
      <c r="QXU206"/>
      <c r="QXV206"/>
      <c r="QXW206"/>
      <c r="QXX206"/>
      <c r="QXY206"/>
      <c r="QXZ206"/>
      <c r="QYA206"/>
      <c r="QYB206"/>
      <c r="QYC206"/>
      <c r="QYD206"/>
      <c r="QYE206"/>
      <c r="QYF206"/>
      <c r="QYG206"/>
      <c r="QYH206"/>
      <c r="QYI206"/>
      <c r="QYJ206"/>
      <c r="QYK206"/>
      <c r="QYL206"/>
      <c r="QYM206"/>
      <c r="QYN206"/>
      <c r="QYO206"/>
      <c r="QYP206"/>
      <c r="QYQ206"/>
      <c r="QYR206"/>
      <c r="QYS206"/>
      <c r="QYT206"/>
      <c r="QYU206"/>
      <c r="QYV206"/>
      <c r="QYW206"/>
      <c r="QYX206"/>
      <c r="QYY206"/>
      <c r="QYZ206"/>
      <c r="QZA206"/>
      <c r="QZB206"/>
      <c r="QZC206"/>
      <c r="QZD206"/>
      <c r="QZE206"/>
      <c r="QZF206"/>
      <c r="QZG206"/>
      <c r="QZH206"/>
      <c r="QZI206"/>
      <c r="QZJ206"/>
      <c r="QZK206"/>
      <c r="QZL206"/>
      <c r="QZM206"/>
      <c r="QZN206"/>
      <c r="QZO206"/>
      <c r="QZP206"/>
      <c r="QZQ206"/>
      <c r="QZR206"/>
      <c r="QZS206"/>
      <c r="QZT206"/>
      <c r="QZU206"/>
      <c r="QZV206"/>
      <c r="QZW206"/>
      <c r="QZX206"/>
      <c r="QZY206"/>
      <c r="QZZ206"/>
      <c r="RAA206"/>
      <c r="RAB206"/>
      <c r="RAC206"/>
      <c r="RAD206"/>
      <c r="RAE206"/>
      <c r="RAF206"/>
      <c r="RAG206"/>
      <c r="RAH206"/>
      <c r="RAI206"/>
      <c r="RAJ206"/>
      <c r="RAK206"/>
      <c r="RAL206"/>
      <c r="RAM206"/>
      <c r="RAN206"/>
      <c r="RAO206"/>
      <c r="RAP206"/>
      <c r="RAQ206"/>
      <c r="RAR206"/>
      <c r="RAS206"/>
      <c r="RAT206"/>
      <c r="RAU206"/>
      <c r="RAV206"/>
      <c r="RAW206"/>
      <c r="RAX206"/>
      <c r="RAY206"/>
      <c r="RAZ206"/>
      <c r="RBA206"/>
      <c r="RBB206"/>
      <c r="RBC206"/>
      <c r="RBD206"/>
      <c r="RBE206"/>
      <c r="RBF206"/>
      <c r="RBG206"/>
      <c r="RBH206"/>
      <c r="RBI206"/>
      <c r="RBJ206"/>
      <c r="RBK206"/>
      <c r="RBL206"/>
      <c r="RBM206"/>
      <c r="RBN206"/>
      <c r="RBO206"/>
      <c r="RBP206"/>
      <c r="RBQ206"/>
      <c r="RBR206"/>
      <c r="RBS206"/>
      <c r="RBT206"/>
      <c r="RBU206"/>
      <c r="RBV206"/>
      <c r="RBW206"/>
      <c r="RBX206"/>
      <c r="RBY206"/>
      <c r="RBZ206"/>
      <c r="RCA206"/>
      <c r="RCB206"/>
      <c r="RCC206"/>
      <c r="RCD206"/>
      <c r="RCE206"/>
      <c r="RCF206"/>
      <c r="RCG206"/>
      <c r="RCH206"/>
      <c r="RCI206"/>
      <c r="RCJ206"/>
      <c r="RCK206"/>
      <c r="RCL206"/>
      <c r="RCM206"/>
      <c r="RCN206"/>
      <c r="RCO206"/>
      <c r="RCP206"/>
      <c r="RCQ206"/>
      <c r="RCR206"/>
      <c r="RCS206"/>
      <c r="RCT206"/>
      <c r="RCU206"/>
      <c r="RCV206"/>
      <c r="RCW206"/>
      <c r="RCX206"/>
      <c r="RCY206"/>
      <c r="RCZ206"/>
      <c r="RDA206"/>
      <c r="RDB206"/>
      <c r="RDC206"/>
      <c r="RDD206"/>
      <c r="RDE206"/>
      <c r="RDF206"/>
      <c r="RDG206"/>
      <c r="RDH206"/>
      <c r="RDI206"/>
      <c r="RDJ206"/>
      <c r="RDK206"/>
      <c r="RDL206"/>
      <c r="RDM206"/>
      <c r="RDN206"/>
      <c r="RDO206"/>
      <c r="RDP206"/>
      <c r="RDQ206"/>
      <c r="RDR206"/>
      <c r="RDS206"/>
      <c r="RDT206"/>
      <c r="RDU206"/>
      <c r="RDV206"/>
      <c r="RDW206"/>
      <c r="RDX206"/>
      <c r="RDY206"/>
      <c r="RDZ206"/>
      <c r="REA206"/>
      <c r="REB206"/>
      <c r="REC206"/>
      <c r="RED206"/>
      <c r="REE206"/>
      <c r="REF206"/>
      <c r="REG206"/>
      <c r="REH206"/>
      <c r="REI206"/>
      <c r="REJ206"/>
      <c r="REK206"/>
      <c r="REL206"/>
      <c r="REM206"/>
      <c r="REN206"/>
      <c r="REO206"/>
      <c r="REP206"/>
      <c r="REQ206"/>
      <c r="RER206"/>
      <c r="RES206"/>
      <c r="RET206"/>
      <c r="REU206"/>
      <c r="REV206"/>
      <c r="REW206"/>
      <c r="REX206"/>
      <c r="REY206"/>
      <c r="REZ206"/>
      <c r="RFA206"/>
      <c r="RFB206"/>
      <c r="RFC206"/>
      <c r="RFD206"/>
      <c r="RFE206"/>
      <c r="RFF206"/>
      <c r="RFG206"/>
      <c r="RFH206"/>
      <c r="RFI206"/>
      <c r="RFJ206"/>
      <c r="RFK206"/>
      <c r="RFL206"/>
      <c r="RFM206"/>
      <c r="RFN206"/>
      <c r="RFO206"/>
      <c r="RFP206"/>
      <c r="RFQ206"/>
      <c r="RFR206"/>
      <c r="RFS206"/>
      <c r="RFT206"/>
      <c r="RFU206"/>
      <c r="RFV206"/>
      <c r="RFW206"/>
      <c r="RFX206"/>
      <c r="RFY206"/>
      <c r="RFZ206"/>
      <c r="RGA206"/>
      <c r="RGB206"/>
      <c r="RGC206"/>
      <c r="RGD206"/>
      <c r="RGE206"/>
      <c r="RGF206"/>
      <c r="RGG206"/>
      <c r="RGH206"/>
      <c r="RGI206"/>
      <c r="RGJ206"/>
      <c r="RGK206"/>
      <c r="RGL206"/>
      <c r="RGM206"/>
      <c r="RGN206"/>
      <c r="RGO206"/>
      <c r="RGP206"/>
      <c r="RGQ206"/>
      <c r="RGR206"/>
      <c r="RGS206"/>
      <c r="RGT206"/>
      <c r="RGU206"/>
      <c r="RGV206"/>
      <c r="RGW206"/>
      <c r="RGX206"/>
      <c r="RGY206"/>
      <c r="RGZ206"/>
      <c r="RHA206"/>
      <c r="RHB206"/>
      <c r="RHC206"/>
      <c r="RHD206"/>
      <c r="RHE206"/>
      <c r="RHF206"/>
      <c r="RHG206"/>
      <c r="RHH206"/>
      <c r="RHI206"/>
      <c r="RHJ206"/>
      <c r="RHK206"/>
      <c r="RHL206"/>
      <c r="RHM206"/>
      <c r="RHN206"/>
      <c r="RHO206"/>
      <c r="RHP206"/>
      <c r="RHQ206"/>
      <c r="RHR206"/>
      <c r="RHS206"/>
      <c r="RHT206"/>
      <c r="RHU206"/>
      <c r="RHV206"/>
      <c r="RHW206"/>
      <c r="RHX206"/>
      <c r="RHY206"/>
      <c r="RHZ206"/>
      <c r="RIA206"/>
      <c r="RIB206"/>
      <c r="RIC206"/>
      <c r="RID206"/>
      <c r="RIE206"/>
      <c r="RIF206"/>
      <c r="RIG206"/>
      <c r="RIH206"/>
      <c r="RII206"/>
      <c r="RIJ206"/>
      <c r="RIK206"/>
      <c r="RIL206"/>
      <c r="RIM206"/>
      <c r="RIN206"/>
      <c r="RIO206"/>
      <c r="RIP206"/>
      <c r="RIQ206"/>
      <c r="RIR206"/>
      <c r="RIS206"/>
      <c r="RIT206"/>
      <c r="RIU206"/>
      <c r="RIV206"/>
      <c r="RIW206"/>
      <c r="RIX206"/>
      <c r="RIY206"/>
      <c r="RIZ206"/>
      <c r="RJA206"/>
      <c r="RJB206"/>
      <c r="RJC206"/>
      <c r="RJD206"/>
      <c r="RJE206"/>
      <c r="RJF206"/>
      <c r="RJG206"/>
      <c r="RJH206"/>
      <c r="RJI206"/>
      <c r="RJJ206"/>
      <c r="RJK206"/>
      <c r="RJL206"/>
      <c r="RJM206"/>
      <c r="RJN206"/>
      <c r="RJO206"/>
      <c r="RJP206"/>
      <c r="RJQ206"/>
      <c r="RJR206"/>
      <c r="RJS206"/>
      <c r="RJT206"/>
      <c r="RJU206"/>
      <c r="RJV206"/>
      <c r="RJW206"/>
      <c r="RJX206"/>
      <c r="RJY206"/>
      <c r="RJZ206"/>
      <c r="RKA206"/>
      <c r="RKB206"/>
      <c r="RKC206"/>
      <c r="RKD206"/>
      <c r="RKE206"/>
      <c r="RKF206"/>
      <c r="RKG206"/>
      <c r="RKH206"/>
      <c r="RKI206"/>
      <c r="RKJ206"/>
      <c r="RKK206"/>
      <c r="RKL206"/>
      <c r="RKM206"/>
      <c r="RKN206"/>
      <c r="RKO206"/>
      <c r="RKP206"/>
      <c r="RKQ206"/>
      <c r="RKR206"/>
      <c r="RKS206"/>
      <c r="RKT206"/>
      <c r="RKU206"/>
      <c r="RKV206"/>
      <c r="RKW206"/>
      <c r="RKX206"/>
      <c r="RKY206"/>
      <c r="RKZ206"/>
      <c r="RLA206"/>
      <c r="RLB206"/>
      <c r="RLC206"/>
      <c r="RLD206"/>
      <c r="RLE206"/>
      <c r="RLF206"/>
      <c r="RLG206"/>
      <c r="RLH206"/>
      <c r="RLI206"/>
      <c r="RLJ206"/>
      <c r="RLK206"/>
      <c r="RLL206"/>
      <c r="RLM206"/>
      <c r="RLN206"/>
      <c r="RLO206"/>
      <c r="RLP206"/>
      <c r="RLQ206"/>
      <c r="RLR206"/>
      <c r="RLS206"/>
      <c r="RLT206"/>
      <c r="RLU206"/>
      <c r="RLV206"/>
      <c r="RLW206"/>
      <c r="RLX206"/>
      <c r="RLY206"/>
      <c r="RLZ206"/>
      <c r="RMA206"/>
      <c r="RMB206"/>
      <c r="RMC206"/>
      <c r="RMD206"/>
      <c r="RME206"/>
      <c r="RMF206"/>
      <c r="RMG206"/>
      <c r="RMH206"/>
      <c r="RMI206"/>
      <c r="RMJ206"/>
      <c r="RMK206"/>
      <c r="RML206"/>
      <c r="RMM206"/>
      <c r="RMN206"/>
      <c r="RMO206"/>
      <c r="RMP206"/>
      <c r="RMQ206"/>
      <c r="RMR206"/>
      <c r="RMS206"/>
      <c r="RMT206"/>
      <c r="RMU206"/>
      <c r="RMV206"/>
      <c r="RMW206"/>
      <c r="RMX206"/>
      <c r="RMY206"/>
      <c r="RMZ206"/>
      <c r="RNA206"/>
      <c r="RNB206"/>
      <c r="RNC206"/>
      <c r="RND206"/>
      <c r="RNE206"/>
      <c r="RNF206"/>
      <c r="RNG206"/>
      <c r="RNH206"/>
      <c r="RNI206"/>
      <c r="RNJ206"/>
      <c r="RNK206"/>
      <c r="RNL206"/>
      <c r="RNM206"/>
      <c r="RNN206"/>
      <c r="RNO206"/>
      <c r="RNP206"/>
      <c r="RNQ206"/>
      <c r="RNR206"/>
      <c r="RNS206"/>
      <c r="RNT206"/>
      <c r="RNU206"/>
      <c r="RNV206"/>
      <c r="RNW206"/>
      <c r="RNX206"/>
      <c r="RNY206"/>
      <c r="RNZ206"/>
      <c r="ROA206"/>
      <c r="ROB206"/>
      <c r="ROC206"/>
      <c r="ROD206"/>
      <c r="ROE206"/>
      <c r="ROF206"/>
      <c r="ROG206"/>
      <c r="ROH206"/>
      <c r="ROI206"/>
      <c r="ROJ206"/>
      <c r="ROK206"/>
      <c r="ROL206"/>
      <c r="ROM206"/>
      <c r="RON206"/>
      <c r="ROO206"/>
      <c r="ROP206"/>
      <c r="ROQ206"/>
      <c r="ROR206"/>
      <c r="ROS206"/>
      <c r="ROT206"/>
      <c r="ROU206"/>
      <c r="ROV206"/>
      <c r="ROW206"/>
      <c r="ROX206"/>
      <c r="ROY206"/>
      <c r="ROZ206"/>
      <c r="RPA206"/>
      <c r="RPB206"/>
      <c r="RPC206"/>
      <c r="RPD206"/>
      <c r="RPE206"/>
      <c r="RPF206"/>
      <c r="RPG206"/>
      <c r="RPH206"/>
      <c r="RPI206"/>
      <c r="RPJ206"/>
      <c r="RPK206"/>
      <c r="RPL206"/>
      <c r="RPM206"/>
      <c r="RPN206"/>
      <c r="RPO206"/>
      <c r="RPP206"/>
      <c r="RPQ206"/>
      <c r="RPR206"/>
      <c r="RPS206"/>
      <c r="RPT206"/>
      <c r="RPU206"/>
      <c r="RPV206"/>
      <c r="RPW206"/>
      <c r="RPX206"/>
      <c r="RPY206"/>
      <c r="RPZ206"/>
      <c r="RQA206"/>
      <c r="RQB206"/>
      <c r="RQC206"/>
      <c r="RQD206"/>
      <c r="RQE206"/>
      <c r="RQF206"/>
      <c r="RQG206"/>
      <c r="RQH206"/>
      <c r="RQI206"/>
      <c r="RQJ206"/>
      <c r="RQK206"/>
      <c r="RQL206"/>
      <c r="RQM206"/>
      <c r="RQN206"/>
      <c r="RQO206"/>
      <c r="RQP206"/>
      <c r="RQQ206"/>
      <c r="RQR206"/>
      <c r="RQS206"/>
      <c r="RQT206"/>
      <c r="RQU206"/>
      <c r="RQV206"/>
      <c r="RQW206"/>
      <c r="RQX206"/>
      <c r="RQY206"/>
      <c r="RQZ206"/>
      <c r="RRA206"/>
      <c r="RRB206"/>
      <c r="RRC206"/>
      <c r="RRD206"/>
      <c r="RRE206"/>
      <c r="RRF206"/>
      <c r="RRG206"/>
      <c r="RRH206"/>
      <c r="RRI206"/>
      <c r="RRJ206"/>
      <c r="RRK206"/>
      <c r="RRL206"/>
      <c r="RRM206"/>
      <c r="RRN206"/>
      <c r="RRO206"/>
      <c r="RRP206"/>
      <c r="RRQ206"/>
      <c r="RRR206"/>
      <c r="RRS206"/>
      <c r="RRT206"/>
      <c r="RRU206"/>
      <c r="RRV206"/>
      <c r="RRW206"/>
      <c r="RRX206"/>
      <c r="RRY206"/>
      <c r="RRZ206"/>
      <c r="RSA206"/>
      <c r="RSB206"/>
      <c r="RSC206"/>
      <c r="RSD206"/>
      <c r="RSE206"/>
      <c r="RSF206"/>
      <c r="RSG206"/>
      <c r="RSH206"/>
      <c r="RSI206"/>
      <c r="RSJ206"/>
      <c r="RSK206"/>
      <c r="RSL206"/>
      <c r="RSM206"/>
      <c r="RSN206"/>
      <c r="RSO206"/>
      <c r="RSP206"/>
      <c r="RSQ206"/>
      <c r="RSR206"/>
      <c r="RSS206"/>
      <c r="RST206"/>
      <c r="RSU206"/>
      <c r="RSV206"/>
      <c r="RSW206"/>
      <c r="RSX206"/>
      <c r="RSY206"/>
      <c r="RSZ206"/>
      <c r="RTA206"/>
      <c r="RTB206"/>
      <c r="RTC206"/>
      <c r="RTD206"/>
      <c r="RTE206"/>
      <c r="RTF206"/>
      <c r="RTG206"/>
      <c r="RTH206"/>
      <c r="RTI206"/>
      <c r="RTJ206"/>
      <c r="RTK206"/>
      <c r="RTL206"/>
      <c r="RTM206"/>
      <c r="RTN206"/>
      <c r="RTO206"/>
      <c r="RTP206"/>
      <c r="RTQ206"/>
      <c r="RTR206"/>
      <c r="RTS206"/>
      <c r="RTT206"/>
      <c r="RTU206"/>
      <c r="RTV206"/>
      <c r="RTW206"/>
      <c r="RTX206"/>
      <c r="RTY206"/>
      <c r="RTZ206"/>
      <c r="RUA206"/>
      <c r="RUB206"/>
      <c r="RUC206"/>
      <c r="RUD206"/>
      <c r="RUE206"/>
      <c r="RUF206"/>
      <c r="RUG206"/>
      <c r="RUH206"/>
      <c r="RUI206"/>
      <c r="RUJ206"/>
      <c r="RUK206"/>
      <c r="RUL206"/>
      <c r="RUM206"/>
      <c r="RUN206"/>
      <c r="RUO206"/>
      <c r="RUP206"/>
      <c r="RUQ206"/>
      <c r="RUR206"/>
      <c r="RUS206"/>
      <c r="RUT206"/>
      <c r="RUU206"/>
      <c r="RUV206"/>
      <c r="RUW206"/>
      <c r="RUX206"/>
      <c r="RUY206"/>
      <c r="RUZ206"/>
      <c r="RVA206"/>
      <c r="RVB206"/>
      <c r="RVC206"/>
      <c r="RVD206"/>
      <c r="RVE206"/>
      <c r="RVF206"/>
      <c r="RVG206"/>
      <c r="RVH206"/>
      <c r="RVI206"/>
      <c r="RVJ206"/>
      <c r="RVK206"/>
      <c r="RVL206"/>
      <c r="RVM206"/>
      <c r="RVN206"/>
      <c r="RVO206"/>
      <c r="RVP206"/>
      <c r="RVQ206"/>
      <c r="RVR206"/>
      <c r="RVS206"/>
      <c r="RVT206"/>
      <c r="RVU206"/>
      <c r="RVV206"/>
      <c r="RVW206"/>
      <c r="RVX206"/>
      <c r="RVY206"/>
      <c r="RVZ206"/>
      <c r="RWA206"/>
      <c r="RWB206"/>
      <c r="RWC206"/>
      <c r="RWD206"/>
      <c r="RWE206"/>
      <c r="RWF206"/>
      <c r="RWG206"/>
      <c r="RWH206"/>
      <c r="RWI206"/>
      <c r="RWJ206"/>
      <c r="RWK206"/>
      <c r="RWL206"/>
      <c r="RWM206"/>
      <c r="RWN206"/>
      <c r="RWO206"/>
      <c r="RWP206"/>
      <c r="RWQ206"/>
      <c r="RWR206"/>
      <c r="RWS206"/>
      <c r="RWT206"/>
      <c r="RWU206"/>
      <c r="RWV206"/>
      <c r="RWW206"/>
      <c r="RWX206"/>
      <c r="RWY206"/>
      <c r="RWZ206"/>
      <c r="RXA206"/>
      <c r="RXB206"/>
      <c r="RXC206"/>
      <c r="RXD206"/>
      <c r="RXE206"/>
      <c r="RXF206"/>
      <c r="RXG206"/>
      <c r="RXH206"/>
      <c r="RXI206"/>
      <c r="RXJ206"/>
      <c r="RXK206"/>
      <c r="RXL206"/>
      <c r="RXM206"/>
      <c r="RXN206"/>
      <c r="RXO206"/>
      <c r="RXP206"/>
      <c r="RXQ206"/>
      <c r="RXR206"/>
      <c r="RXS206"/>
      <c r="RXT206"/>
      <c r="RXU206"/>
      <c r="RXV206"/>
      <c r="RXW206"/>
      <c r="RXX206"/>
      <c r="RXY206"/>
      <c r="RXZ206"/>
      <c r="RYA206"/>
      <c r="RYB206"/>
      <c r="RYC206"/>
      <c r="RYD206"/>
      <c r="RYE206"/>
      <c r="RYF206"/>
      <c r="RYG206"/>
      <c r="RYH206"/>
      <c r="RYI206"/>
      <c r="RYJ206"/>
      <c r="RYK206"/>
      <c r="RYL206"/>
      <c r="RYM206"/>
      <c r="RYN206"/>
      <c r="RYO206"/>
      <c r="RYP206"/>
      <c r="RYQ206"/>
      <c r="RYR206"/>
      <c r="RYS206"/>
      <c r="RYT206"/>
      <c r="RYU206"/>
      <c r="RYV206"/>
      <c r="RYW206"/>
      <c r="RYX206"/>
      <c r="RYY206"/>
      <c r="RYZ206"/>
      <c r="RZA206"/>
      <c r="RZB206"/>
      <c r="RZC206"/>
      <c r="RZD206"/>
      <c r="RZE206"/>
      <c r="RZF206"/>
      <c r="RZG206"/>
      <c r="RZH206"/>
      <c r="RZI206"/>
      <c r="RZJ206"/>
      <c r="RZK206"/>
      <c r="RZL206"/>
      <c r="RZM206"/>
      <c r="RZN206"/>
      <c r="RZO206"/>
      <c r="RZP206"/>
      <c r="RZQ206"/>
      <c r="RZR206"/>
      <c r="RZS206"/>
      <c r="RZT206"/>
      <c r="RZU206"/>
      <c r="RZV206"/>
      <c r="RZW206"/>
      <c r="RZX206"/>
      <c r="RZY206"/>
      <c r="RZZ206"/>
      <c r="SAA206"/>
      <c r="SAB206"/>
      <c r="SAC206"/>
      <c r="SAD206"/>
      <c r="SAE206"/>
      <c r="SAF206"/>
      <c r="SAG206"/>
      <c r="SAH206"/>
      <c r="SAI206"/>
      <c r="SAJ206"/>
      <c r="SAK206"/>
      <c r="SAL206"/>
      <c r="SAM206"/>
      <c r="SAN206"/>
      <c r="SAO206"/>
      <c r="SAP206"/>
      <c r="SAQ206"/>
      <c r="SAR206"/>
      <c r="SAS206"/>
      <c r="SAT206"/>
      <c r="SAU206"/>
      <c r="SAV206"/>
      <c r="SAW206"/>
      <c r="SAX206"/>
      <c r="SAY206"/>
      <c r="SAZ206"/>
      <c r="SBA206"/>
      <c r="SBB206"/>
      <c r="SBC206"/>
      <c r="SBD206"/>
      <c r="SBE206"/>
      <c r="SBF206"/>
      <c r="SBG206"/>
      <c r="SBH206"/>
      <c r="SBI206"/>
      <c r="SBJ206"/>
      <c r="SBK206"/>
      <c r="SBL206"/>
      <c r="SBM206"/>
      <c r="SBN206"/>
      <c r="SBO206"/>
      <c r="SBP206"/>
      <c r="SBQ206"/>
      <c r="SBR206"/>
      <c r="SBS206"/>
      <c r="SBT206"/>
      <c r="SBU206"/>
      <c r="SBV206"/>
      <c r="SBW206"/>
      <c r="SBX206"/>
      <c r="SBY206"/>
      <c r="SBZ206"/>
      <c r="SCA206"/>
      <c r="SCB206"/>
      <c r="SCC206"/>
      <c r="SCD206"/>
      <c r="SCE206"/>
      <c r="SCF206"/>
      <c r="SCG206"/>
      <c r="SCH206"/>
      <c r="SCI206"/>
      <c r="SCJ206"/>
      <c r="SCK206"/>
      <c r="SCL206"/>
      <c r="SCM206"/>
      <c r="SCN206"/>
      <c r="SCO206"/>
      <c r="SCP206"/>
      <c r="SCQ206"/>
      <c r="SCR206"/>
      <c r="SCS206"/>
      <c r="SCT206"/>
      <c r="SCU206"/>
      <c r="SCV206"/>
      <c r="SCW206"/>
      <c r="SCX206"/>
      <c r="SCY206"/>
      <c r="SCZ206"/>
      <c r="SDA206"/>
      <c r="SDB206"/>
      <c r="SDC206"/>
      <c r="SDD206"/>
      <c r="SDE206"/>
      <c r="SDF206"/>
      <c r="SDG206"/>
      <c r="SDH206"/>
      <c r="SDI206"/>
      <c r="SDJ206"/>
      <c r="SDK206"/>
      <c r="SDL206"/>
      <c r="SDM206"/>
      <c r="SDN206"/>
      <c r="SDO206"/>
      <c r="SDP206"/>
      <c r="SDQ206"/>
      <c r="SDR206"/>
      <c r="SDS206"/>
      <c r="SDT206"/>
      <c r="SDU206"/>
      <c r="SDV206"/>
      <c r="SDW206"/>
      <c r="SDX206"/>
      <c r="SDY206"/>
      <c r="SDZ206"/>
      <c r="SEA206"/>
      <c r="SEB206"/>
      <c r="SEC206"/>
      <c r="SED206"/>
      <c r="SEE206"/>
      <c r="SEF206"/>
      <c r="SEG206"/>
      <c r="SEH206"/>
      <c r="SEI206"/>
      <c r="SEJ206"/>
      <c r="SEK206"/>
      <c r="SEL206"/>
      <c r="SEM206"/>
      <c r="SEN206"/>
      <c r="SEO206"/>
      <c r="SEP206"/>
      <c r="SEQ206"/>
      <c r="SER206"/>
      <c r="SES206"/>
      <c r="SET206"/>
      <c r="SEU206"/>
      <c r="SEV206"/>
      <c r="SEW206"/>
      <c r="SEX206"/>
      <c r="SEY206"/>
      <c r="SEZ206"/>
      <c r="SFA206"/>
      <c r="SFB206"/>
      <c r="SFC206"/>
      <c r="SFD206"/>
      <c r="SFE206"/>
      <c r="SFF206"/>
      <c r="SFG206"/>
      <c r="SFH206"/>
      <c r="SFI206"/>
      <c r="SFJ206"/>
      <c r="SFK206"/>
      <c r="SFL206"/>
      <c r="SFM206"/>
      <c r="SFN206"/>
      <c r="SFO206"/>
      <c r="SFP206"/>
      <c r="SFQ206"/>
      <c r="SFR206"/>
      <c r="SFS206"/>
      <c r="SFT206"/>
      <c r="SFU206"/>
      <c r="SFV206"/>
      <c r="SFW206"/>
      <c r="SFX206"/>
      <c r="SFY206"/>
      <c r="SFZ206"/>
      <c r="SGA206"/>
      <c r="SGB206"/>
      <c r="SGC206"/>
      <c r="SGD206"/>
      <c r="SGE206"/>
      <c r="SGF206"/>
      <c r="SGG206"/>
      <c r="SGH206"/>
      <c r="SGI206"/>
      <c r="SGJ206"/>
      <c r="SGK206"/>
      <c r="SGL206"/>
      <c r="SGM206"/>
      <c r="SGN206"/>
      <c r="SGO206"/>
      <c r="SGP206"/>
      <c r="SGQ206"/>
      <c r="SGR206"/>
      <c r="SGS206"/>
      <c r="SGT206"/>
      <c r="SGU206"/>
      <c r="SGV206"/>
      <c r="SGW206"/>
      <c r="SGX206"/>
      <c r="SGY206"/>
      <c r="SGZ206"/>
      <c r="SHA206"/>
      <c r="SHB206"/>
      <c r="SHC206"/>
      <c r="SHD206"/>
      <c r="SHE206"/>
      <c r="SHF206"/>
      <c r="SHG206"/>
      <c r="SHH206"/>
      <c r="SHI206"/>
      <c r="SHJ206"/>
      <c r="SHK206"/>
      <c r="SHL206"/>
      <c r="SHM206"/>
      <c r="SHN206"/>
      <c r="SHO206"/>
      <c r="SHP206"/>
      <c r="SHQ206"/>
      <c r="SHR206"/>
      <c r="SHS206"/>
      <c r="SHT206"/>
      <c r="SHU206"/>
      <c r="SHV206"/>
      <c r="SHW206"/>
      <c r="SHX206"/>
      <c r="SHY206"/>
      <c r="SHZ206"/>
      <c r="SIA206"/>
      <c r="SIB206"/>
      <c r="SIC206"/>
      <c r="SID206"/>
      <c r="SIE206"/>
      <c r="SIF206"/>
      <c r="SIG206"/>
      <c r="SIH206"/>
      <c r="SII206"/>
      <c r="SIJ206"/>
      <c r="SIK206"/>
      <c r="SIL206"/>
      <c r="SIM206"/>
      <c r="SIN206"/>
      <c r="SIO206"/>
      <c r="SIP206"/>
      <c r="SIQ206"/>
      <c r="SIR206"/>
      <c r="SIS206"/>
      <c r="SIT206"/>
      <c r="SIU206"/>
      <c r="SIV206"/>
      <c r="SIW206"/>
      <c r="SIX206"/>
      <c r="SIY206"/>
      <c r="SIZ206"/>
      <c r="SJA206"/>
      <c r="SJB206"/>
      <c r="SJC206"/>
      <c r="SJD206"/>
      <c r="SJE206"/>
      <c r="SJF206"/>
      <c r="SJG206"/>
      <c r="SJH206"/>
      <c r="SJI206"/>
      <c r="SJJ206"/>
      <c r="SJK206"/>
      <c r="SJL206"/>
      <c r="SJM206"/>
      <c r="SJN206"/>
      <c r="SJO206"/>
      <c r="SJP206"/>
      <c r="SJQ206"/>
      <c r="SJR206"/>
      <c r="SJS206"/>
      <c r="SJT206"/>
      <c r="SJU206"/>
      <c r="SJV206"/>
      <c r="SJW206"/>
      <c r="SJX206"/>
      <c r="SJY206"/>
      <c r="SJZ206"/>
      <c r="SKA206"/>
      <c r="SKB206"/>
      <c r="SKC206"/>
      <c r="SKD206"/>
      <c r="SKE206"/>
      <c r="SKF206"/>
      <c r="SKG206"/>
      <c r="SKH206"/>
      <c r="SKI206"/>
      <c r="SKJ206"/>
      <c r="SKK206"/>
      <c r="SKL206"/>
      <c r="SKM206"/>
      <c r="SKN206"/>
      <c r="SKO206"/>
      <c r="SKP206"/>
      <c r="SKQ206"/>
      <c r="SKR206"/>
      <c r="SKS206"/>
      <c r="SKT206"/>
      <c r="SKU206"/>
      <c r="SKV206"/>
      <c r="SKW206"/>
      <c r="SKX206"/>
      <c r="SKY206"/>
      <c r="SKZ206"/>
      <c r="SLA206"/>
      <c r="SLB206"/>
      <c r="SLC206"/>
      <c r="SLD206"/>
      <c r="SLE206"/>
      <c r="SLF206"/>
      <c r="SLG206"/>
      <c r="SLH206"/>
      <c r="SLI206"/>
      <c r="SLJ206"/>
      <c r="SLK206"/>
      <c r="SLL206"/>
      <c r="SLM206"/>
      <c r="SLN206"/>
      <c r="SLO206"/>
      <c r="SLP206"/>
      <c r="SLQ206"/>
      <c r="SLR206"/>
      <c r="SLS206"/>
      <c r="SLT206"/>
      <c r="SLU206"/>
      <c r="SLV206"/>
      <c r="SLW206"/>
      <c r="SLX206"/>
      <c r="SLY206"/>
      <c r="SLZ206"/>
      <c r="SMA206"/>
      <c r="SMB206"/>
      <c r="SMC206"/>
      <c r="SMD206"/>
      <c r="SME206"/>
      <c r="SMF206"/>
      <c r="SMG206"/>
      <c r="SMH206"/>
      <c r="SMI206"/>
      <c r="SMJ206"/>
      <c r="SMK206"/>
      <c r="SML206"/>
      <c r="SMM206"/>
      <c r="SMN206"/>
      <c r="SMO206"/>
      <c r="SMP206"/>
      <c r="SMQ206"/>
      <c r="SMR206"/>
      <c r="SMS206"/>
      <c r="SMT206"/>
      <c r="SMU206"/>
      <c r="SMV206"/>
      <c r="SMW206"/>
      <c r="SMX206"/>
      <c r="SMY206"/>
      <c r="SMZ206"/>
      <c r="SNA206"/>
      <c r="SNB206"/>
      <c r="SNC206"/>
      <c r="SND206"/>
      <c r="SNE206"/>
      <c r="SNF206"/>
      <c r="SNG206"/>
      <c r="SNH206"/>
      <c r="SNI206"/>
      <c r="SNJ206"/>
      <c r="SNK206"/>
      <c r="SNL206"/>
      <c r="SNM206"/>
      <c r="SNN206"/>
      <c r="SNO206"/>
      <c r="SNP206"/>
      <c r="SNQ206"/>
      <c r="SNR206"/>
      <c r="SNS206"/>
      <c r="SNT206"/>
      <c r="SNU206"/>
      <c r="SNV206"/>
      <c r="SNW206"/>
      <c r="SNX206"/>
      <c r="SNY206"/>
      <c r="SNZ206"/>
      <c r="SOA206"/>
      <c r="SOB206"/>
      <c r="SOC206"/>
      <c r="SOD206"/>
      <c r="SOE206"/>
      <c r="SOF206"/>
      <c r="SOG206"/>
      <c r="SOH206"/>
      <c r="SOI206"/>
      <c r="SOJ206"/>
      <c r="SOK206"/>
      <c r="SOL206"/>
      <c r="SOM206"/>
      <c r="SON206"/>
      <c r="SOO206"/>
      <c r="SOP206"/>
      <c r="SOQ206"/>
      <c r="SOR206"/>
      <c r="SOS206"/>
      <c r="SOT206"/>
      <c r="SOU206"/>
      <c r="SOV206"/>
      <c r="SOW206"/>
      <c r="SOX206"/>
      <c r="SOY206"/>
      <c r="SOZ206"/>
      <c r="SPA206"/>
      <c r="SPB206"/>
      <c r="SPC206"/>
      <c r="SPD206"/>
      <c r="SPE206"/>
      <c r="SPF206"/>
      <c r="SPG206"/>
      <c r="SPH206"/>
      <c r="SPI206"/>
      <c r="SPJ206"/>
      <c r="SPK206"/>
      <c r="SPL206"/>
      <c r="SPM206"/>
      <c r="SPN206"/>
      <c r="SPO206"/>
      <c r="SPP206"/>
      <c r="SPQ206"/>
      <c r="SPR206"/>
      <c r="SPS206"/>
      <c r="SPT206"/>
      <c r="SPU206"/>
      <c r="SPV206"/>
      <c r="SPW206"/>
      <c r="SPX206"/>
      <c r="SPY206"/>
      <c r="SPZ206"/>
      <c r="SQA206"/>
      <c r="SQB206"/>
      <c r="SQC206"/>
      <c r="SQD206"/>
      <c r="SQE206"/>
      <c r="SQF206"/>
      <c r="SQG206"/>
      <c r="SQH206"/>
      <c r="SQI206"/>
      <c r="SQJ206"/>
      <c r="SQK206"/>
      <c r="SQL206"/>
      <c r="SQM206"/>
      <c r="SQN206"/>
      <c r="SQO206"/>
      <c r="SQP206"/>
      <c r="SQQ206"/>
      <c r="SQR206"/>
      <c r="SQS206"/>
      <c r="SQT206"/>
      <c r="SQU206"/>
      <c r="SQV206"/>
      <c r="SQW206"/>
      <c r="SQX206"/>
      <c r="SQY206"/>
      <c r="SQZ206"/>
      <c r="SRA206"/>
      <c r="SRB206"/>
      <c r="SRC206"/>
      <c r="SRD206"/>
      <c r="SRE206"/>
      <c r="SRF206"/>
      <c r="SRG206"/>
      <c r="SRH206"/>
      <c r="SRI206"/>
      <c r="SRJ206"/>
      <c r="SRK206"/>
      <c r="SRL206"/>
      <c r="SRM206"/>
      <c r="SRN206"/>
      <c r="SRO206"/>
      <c r="SRP206"/>
      <c r="SRQ206"/>
      <c r="SRR206"/>
      <c r="SRS206"/>
      <c r="SRT206"/>
      <c r="SRU206"/>
      <c r="SRV206"/>
      <c r="SRW206"/>
      <c r="SRX206"/>
      <c r="SRY206"/>
      <c r="SRZ206"/>
      <c r="SSA206"/>
      <c r="SSB206"/>
      <c r="SSC206"/>
      <c r="SSD206"/>
      <c r="SSE206"/>
      <c r="SSF206"/>
      <c r="SSG206"/>
      <c r="SSH206"/>
      <c r="SSI206"/>
      <c r="SSJ206"/>
      <c r="SSK206"/>
      <c r="SSL206"/>
      <c r="SSM206"/>
      <c r="SSN206"/>
      <c r="SSO206"/>
      <c r="SSP206"/>
      <c r="SSQ206"/>
      <c r="SSR206"/>
      <c r="SSS206"/>
      <c r="SST206"/>
      <c r="SSU206"/>
      <c r="SSV206"/>
      <c r="SSW206"/>
      <c r="SSX206"/>
      <c r="SSY206"/>
      <c r="SSZ206"/>
      <c r="STA206"/>
      <c r="STB206"/>
      <c r="STC206"/>
      <c r="STD206"/>
      <c r="STE206"/>
      <c r="STF206"/>
      <c r="STG206"/>
      <c r="STH206"/>
      <c r="STI206"/>
      <c r="STJ206"/>
      <c r="STK206"/>
      <c r="STL206"/>
      <c r="STM206"/>
      <c r="STN206"/>
      <c r="STO206"/>
      <c r="STP206"/>
      <c r="STQ206"/>
      <c r="STR206"/>
      <c r="STS206"/>
      <c r="STT206"/>
      <c r="STU206"/>
      <c r="STV206"/>
      <c r="STW206"/>
      <c r="STX206"/>
      <c r="STY206"/>
      <c r="STZ206"/>
      <c r="SUA206"/>
      <c r="SUB206"/>
      <c r="SUC206"/>
      <c r="SUD206"/>
      <c r="SUE206"/>
      <c r="SUF206"/>
      <c r="SUG206"/>
      <c r="SUH206"/>
      <c r="SUI206"/>
      <c r="SUJ206"/>
      <c r="SUK206"/>
      <c r="SUL206"/>
      <c r="SUM206"/>
      <c r="SUN206"/>
      <c r="SUO206"/>
      <c r="SUP206"/>
      <c r="SUQ206"/>
      <c r="SUR206"/>
      <c r="SUS206"/>
      <c r="SUT206"/>
      <c r="SUU206"/>
      <c r="SUV206"/>
      <c r="SUW206"/>
      <c r="SUX206"/>
      <c r="SUY206"/>
      <c r="SUZ206"/>
      <c r="SVA206"/>
      <c r="SVB206"/>
      <c r="SVC206"/>
      <c r="SVD206"/>
      <c r="SVE206"/>
      <c r="SVF206"/>
      <c r="SVG206"/>
      <c r="SVH206"/>
      <c r="SVI206"/>
      <c r="SVJ206"/>
      <c r="SVK206"/>
      <c r="SVL206"/>
      <c r="SVM206"/>
      <c r="SVN206"/>
      <c r="SVO206"/>
      <c r="SVP206"/>
      <c r="SVQ206"/>
      <c r="SVR206"/>
      <c r="SVS206"/>
      <c r="SVT206"/>
      <c r="SVU206"/>
      <c r="SVV206"/>
      <c r="SVW206"/>
      <c r="SVX206"/>
      <c r="SVY206"/>
      <c r="SVZ206"/>
      <c r="SWA206"/>
      <c r="SWB206"/>
      <c r="SWC206"/>
      <c r="SWD206"/>
      <c r="SWE206"/>
      <c r="SWF206"/>
      <c r="SWG206"/>
      <c r="SWH206"/>
      <c r="SWI206"/>
      <c r="SWJ206"/>
      <c r="SWK206"/>
      <c r="SWL206"/>
      <c r="SWM206"/>
      <c r="SWN206"/>
      <c r="SWO206"/>
      <c r="SWP206"/>
      <c r="SWQ206"/>
      <c r="SWR206"/>
      <c r="SWS206"/>
      <c r="SWT206"/>
      <c r="SWU206"/>
      <c r="SWV206"/>
      <c r="SWW206"/>
      <c r="SWX206"/>
      <c r="SWY206"/>
      <c r="SWZ206"/>
      <c r="SXA206"/>
      <c r="SXB206"/>
      <c r="SXC206"/>
      <c r="SXD206"/>
      <c r="SXE206"/>
      <c r="SXF206"/>
      <c r="SXG206"/>
      <c r="SXH206"/>
      <c r="SXI206"/>
      <c r="SXJ206"/>
      <c r="SXK206"/>
      <c r="SXL206"/>
      <c r="SXM206"/>
      <c r="SXN206"/>
      <c r="SXO206"/>
      <c r="SXP206"/>
      <c r="SXQ206"/>
      <c r="SXR206"/>
      <c r="SXS206"/>
      <c r="SXT206"/>
      <c r="SXU206"/>
      <c r="SXV206"/>
      <c r="SXW206"/>
      <c r="SXX206"/>
      <c r="SXY206"/>
      <c r="SXZ206"/>
      <c r="SYA206"/>
      <c r="SYB206"/>
      <c r="SYC206"/>
      <c r="SYD206"/>
      <c r="SYE206"/>
      <c r="SYF206"/>
      <c r="SYG206"/>
      <c r="SYH206"/>
      <c r="SYI206"/>
      <c r="SYJ206"/>
      <c r="SYK206"/>
      <c r="SYL206"/>
      <c r="SYM206"/>
      <c r="SYN206"/>
      <c r="SYO206"/>
      <c r="SYP206"/>
      <c r="SYQ206"/>
      <c r="SYR206"/>
      <c r="SYS206"/>
      <c r="SYT206"/>
      <c r="SYU206"/>
      <c r="SYV206"/>
      <c r="SYW206"/>
      <c r="SYX206"/>
      <c r="SYY206"/>
      <c r="SYZ206"/>
      <c r="SZA206"/>
      <c r="SZB206"/>
      <c r="SZC206"/>
      <c r="SZD206"/>
      <c r="SZE206"/>
      <c r="SZF206"/>
      <c r="SZG206"/>
      <c r="SZH206"/>
      <c r="SZI206"/>
      <c r="SZJ206"/>
      <c r="SZK206"/>
      <c r="SZL206"/>
      <c r="SZM206"/>
      <c r="SZN206"/>
      <c r="SZO206"/>
      <c r="SZP206"/>
      <c r="SZQ206"/>
      <c r="SZR206"/>
      <c r="SZS206"/>
      <c r="SZT206"/>
      <c r="SZU206"/>
      <c r="SZV206"/>
      <c r="SZW206"/>
      <c r="SZX206"/>
      <c r="SZY206"/>
      <c r="SZZ206"/>
      <c r="TAA206"/>
      <c r="TAB206"/>
      <c r="TAC206"/>
      <c r="TAD206"/>
      <c r="TAE206"/>
      <c r="TAF206"/>
      <c r="TAG206"/>
      <c r="TAH206"/>
      <c r="TAI206"/>
      <c r="TAJ206"/>
      <c r="TAK206"/>
      <c r="TAL206"/>
      <c r="TAM206"/>
      <c r="TAN206"/>
      <c r="TAO206"/>
      <c r="TAP206"/>
      <c r="TAQ206"/>
      <c r="TAR206"/>
      <c r="TAS206"/>
      <c r="TAT206"/>
      <c r="TAU206"/>
      <c r="TAV206"/>
      <c r="TAW206"/>
      <c r="TAX206"/>
      <c r="TAY206"/>
      <c r="TAZ206"/>
      <c r="TBA206"/>
      <c r="TBB206"/>
      <c r="TBC206"/>
      <c r="TBD206"/>
      <c r="TBE206"/>
      <c r="TBF206"/>
      <c r="TBG206"/>
      <c r="TBH206"/>
      <c r="TBI206"/>
      <c r="TBJ206"/>
      <c r="TBK206"/>
      <c r="TBL206"/>
      <c r="TBM206"/>
      <c r="TBN206"/>
      <c r="TBO206"/>
      <c r="TBP206"/>
      <c r="TBQ206"/>
      <c r="TBR206"/>
      <c r="TBS206"/>
      <c r="TBT206"/>
      <c r="TBU206"/>
      <c r="TBV206"/>
      <c r="TBW206"/>
      <c r="TBX206"/>
      <c r="TBY206"/>
      <c r="TBZ206"/>
      <c r="TCA206"/>
      <c r="TCB206"/>
      <c r="TCC206"/>
      <c r="TCD206"/>
      <c r="TCE206"/>
      <c r="TCF206"/>
      <c r="TCG206"/>
      <c r="TCH206"/>
      <c r="TCI206"/>
      <c r="TCJ206"/>
      <c r="TCK206"/>
      <c r="TCL206"/>
      <c r="TCM206"/>
      <c r="TCN206"/>
      <c r="TCO206"/>
      <c r="TCP206"/>
      <c r="TCQ206"/>
      <c r="TCR206"/>
      <c r="TCS206"/>
      <c r="TCT206"/>
      <c r="TCU206"/>
      <c r="TCV206"/>
      <c r="TCW206"/>
      <c r="TCX206"/>
      <c r="TCY206"/>
      <c r="TCZ206"/>
      <c r="TDA206"/>
      <c r="TDB206"/>
      <c r="TDC206"/>
      <c r="TDD206"/>
      <c r="TDE206"/>
      <c r="TDF206"/>
      <c r="TDG206"/>
      <c r="TDH206"/>
      <c r="TDI206"/>
      <c r="TDJ206"/>
      <c r="TDK206"/>
      <c r="TDL206"/>
      <c r="TDM206"/>
      <c r="TDN206"/>
      <c r="TDO206"/>
      <c r="TDP206"/>
      <c r="TDQ206"/>
      <c r="TDR206"/>
      <c r="TDS206"/>
      <c r="TDT206"/>
      <c r="TDU206"/>
      <c r="TDV206"/>
      <c r="TDW206"/>
      <c r="TDX206"/>
      <c r="TDY206"/>
      <c r="TDZ206"/>
      <c r="TEA206"/>
      <c r="TEB206"/>
      <c r="TEC206"/>
      <c r="TED206"/>
      <c r="TEE206"/>
      <c r="TEF206"/>
      <c r="TEG206"/>
      <c r="TEH206"/>
      <c r="TEI206"/>
      <c r="TEJ206"/>
      <c r="TEK206"/>
      <c r="TEL206"/>
      <c r="TEM206"/>
      <c r="TEN206"/>
      <c r="TEO206"/>
      <c r="TEP206"/>
      <c r="TEQ206"/>
      <c r="TER206"/>
      <c r="TES206"/>
      <c r="TET206"/>
      <c r="TEU206"/>
      <c r="TEV206"/>
      <c r="TEW206"/>
      <c r="TEX206"/>
      <c r="TEY206"/>
      <c r="TEZ206"/>
      <c r="TFA206"/>
      <c r="TFB206"/>
      <c r="TFC206"/>
      <c r="TFD206"/>
      <c r="TFE206"/>
      <c r="TFF206"/>
      <c r="TFG206"/>
      <c r="TFH206"/>
      <c r="TFI206"/>
      <c r="TFJ206"/>
      <c r="TFK206"/>
      <c r="TFL206"/>
      <c r="TFM206"/>
      <c r="TFN206"/>
      <c r="TFO206"/>
      <c r="TFP206"/>
      <c r="TFQ206"/>
      <c r="TFR206"/>
      <c r="TFS206"/>
      <c r="TFT206"/>
      <c r="TFU206"/>
      <c r="TFV206"/>
      <c r="TFW206"/>
      <c r="TFX206"/>
      <c r="TFY206"/>
      <c r="TFZ206"/>
      <c r="TGA206"/>
      <c r="TGB206"/>
      <c r="TGC206"/>
      <c r="TGD206"/>
      <c r="TGE206"/>
      <c r="TGF206"/>
      <c r="TGG206"/>
      <c r="TGH206"/>
      <c r="TGI206"/>
      <c r="TGJ206"/>
      <c r="TGK206"/>
      <c r="TGL206"/>
      <c r="TGM206"/>
      <c r="TGN206"/>
      <c r="TGO206"/>
      <c r="TGP206"/>
      <c r="TGQ206"/>
      <c r="TGR206"/>
      <c r="TGS206"/>
      <c r="TGT206"/>
      <c r="TGU206"/>
      <c r="TGV206"/>
      <c r="TGW206"/>
      <c r="TGX206"/>
      <c r="TGY206"/>
      <c r="TGZ206"/>
      <c r="THA206"/>
      <c r="THB206"/>
      <c r="THC206"/>
      <c r="THD206"/>
      <c r="THE206"/>
      <c r="THF206"/>
      <c r="THG206"/>
      <c r="THH206"/>
      <c r="THI206"/>
      <c r="THJ206"/>
      <c r="THK206"/>
      <c r="THL206"/>
      <c r="THM206"/>
      <c r="THN206"/>
      <c r="THO206"/>
      <c r="THP206"/>
      <c r="THQ206"/>
      <c r="THR206"/>
      <c r="THS206"/>
      <c r="THT206"/>
      <c r="THU206"/>
      <c r="THV206"/>
      <c r="THW206"/>
      <c r="THX206"/>
      <c r="THY206"/>
      <c r="THZ206"/>
      <c r="TIA206"/>
      <c r="TIB206"/>
      <c r="TIC206"/>
      <c r="TID206"/>
      <c r="TIE206"/>
      <c r="TIF206"/>
      <c r="TIG206"/>
      <c r="TIH206"/>
      <c r="TII206"/>
      <c r="TIJ206"/>
      <c r="TIK206"/>
      <c r="TIL206"/>
      <c r="TIM206"/>
      <c r="TIN206"/>
      <c r="TIO206"/>
      <c r="TIP206"/>
      <c r="TIQ206"/>
      <c r="TIR206"/>
      <c r="TIS206"/>
      <c r="TIT206"/>
      <c r="TIU206"/>
      <c r="TIV206"/>
      <c r="TIW206"/>
      <c r="TIX206"/>
      <c r="TIY206"/>
      <c r="TIZ206"/>
      <c r="TJA206"/>
      <c r="TJB206"/>
      <c r="TJC206"/>
      <c r="TJD206"/>
      <c r="TJE206"/>
      <c r="TJF206"/>
      <c r="TJG206"/>
      <c r="TJH206"/>
      <c r="TJI206"/>
      <c r="TJJ206"/>
      <c r="TJK206"/>
      <c r="TJL206"/>
      <c r="TJM206"/>
      <c r="TJN206"/>
      <c r="TJO206"/>
      <c r="TJP206"/>
      <c r="TJQ206"/>
      <c r="TJR206"/>
      <c r="TJS206"/>
      <c r="TJT206"/>
      <c r="TJU206"/>
      <c r="TJV206"/>
      <c r="TJW206"/>
      <c r="TJX206"/>
      <c r="TJY206"/>
      <c r="TJZ206"/>
      <c r="TKA206"/>
      <c r="TKB206"/>
      <c r="TKC206"/>
      <c r="TKD206"/>
      <c r="TKE206"/>
      <c r="TKF206"/>
      <c r="TKG206"/>
      <c r="TKH206"/>
      <c r="TKI206"/>
      <c r="TKJ206"/>
      <c r="TKK206"/>
      <c r="TKL206"/>
      <c r="TKM206"/>
      <c r="TKN206"/>
      <c r="TKO206"/>
      <c r="TKP206"/>
      <c r="TKQ206"/>
      <c r="TKR206"/>
      <c r="TKS206"/>
      <c r="TKT206"/>
      <c r="TKU206"/>
      <c r="TKV206"/>
      <c r="TKW206"/>
      <c r="TKX206"/>
      <c r="TKY206"/>
      <c r="TKZ206"/>
      <c r="TLA206"/>
      <c r="TLB206"/>
      <c r="TLC206"/>
      <c r="TLD206"/>
      <c r="TLE206"/>
      <c r="TLF206"/>
      <c r="TLG206"/>
      <c r="TLH206"/>
      <c r="TLI206"/>
      <c r="TLJ206"/>
      <c r="TLK206"/>
      <c r="TLL206"/>
      <c r="TLM206"/>
      <c r="TLN206"/>
      <c r="TLO206"/>
      <c r="TLP206"/>
      <c r="TLQ206"/>
      <c r="TLR206"/>
      <c r="TLS206"/>
      <c r="TLT206"/>
      <c r="TLU206"/>
      <c r="TLV206"/>
      <c r="TLW206"/>
      <c r="TLX206"/>
      <c r="TLY206"/>
      <c r="TLZ206"/>
      <c r="TMA206"/>
      <c r="TMB206"/>
      <c r="TMC206"/>
      <c r="TMD206"/>
      <c r="TME206"/>
      <c r="TMF206"/>
      <c r="TMG206"/>
      <c r="TMH206"/>
      <c r="TMI206"/>
      <c r="TMJ206"/>
      <c r="TMK206"/>
      <c r="TML206"/>
      <c r="TMM206"/>
      <c r="TMN206"/>
      <c r="TMO206"/>
      <c r="TMP206"/>
      <c r="TMQ206"/>
      <c r="TMR206"/>
      <c r="TMS206"/>
      <c r="TMT206"/>
      <c r="TMU206"/>
      <c r="TMV206"/>
      <c r="TMW206"/>
      <c r="TMX206"/>
      <c r="TMY206"/>
      <c r="TMZ206"/>
      <c r="TNA206"/>
      <c r="TNB206"/>
      <c r="TNC206"/>
      <c r="TND206"/>
      <c r="TNE206"/>
      <c r="TNF206"/>
      <c r="TNG206"/>
      <c r="TNH206"/>
      <c r="TNI206"/>
      <c r="TNJ206"/>
      <c r="TNK206"/>
      <c r="TNL206"/>
      <c r="TNM206"/>
      <c r="TNN206"/>
      <c r="TNO206"/>
      <c r="TNP206"/>
      <c r="TNQ206"/>
      <c r="TNR206"/>
      <c r="TNS206"/>
      <c r="TNT206"/>
      <c r="TNU206"/>
      <c r="TNV206"/>
      <c r="TNW206"/>
      <c r="TNX206"/>
      <c r="TNY206"/>
      <c r="TNZ206"/>
      <c r="TOA206"/>
      <c r="TOB206"/>
      <c r="TOC206"/>
      <c r="TOD206"/>
      <c r="TOE206"/>
      <c r="TOF206"/>
      <c r="TOG206"/>
      <c r="TOH206"/>
      <c r="TOI206"/>
      <c r="TOJ206"/>
      <c r="TOK206"/>
      <c r="TOL206"/>
      <c r="TOM206"/>
      <c r="TON206"/>
      <c r="TOO206"/>
      <c r="TOP206"/>
      <c r="TOQ206"/>
      <c r="TOR206"/>
      <c r="TOS206"/>
      <c r="TOT206"/>
      <c r="TOU206"/>
      <c r="TOV206"/>
      <c r="TOW206"/>
      <c r="TOX206"/>
      <c r="TOY206"/>
      <c r="TOZ206"/>
      <c r="TPA206"/>
      <c r="TPB206"/>
      <c r="TPC206"/>
      <c r="TPD206"/>
      <c r="TPE206"/>
      <c r="TPF206"/>
      <c r="TPG206"/>
      <c r="TPH206"/>
      <c r="TPI206"/>
      <c r="TPJ206"/>
      <c r="TPK206"/>
      <c r="TPL206"/>
      <c r="TPM206"/>
      <c r="TPN206"/>
      <c r="TPO206"/>
      <c r="TPP206"/>
      <c r="TPQ206"/>
      <c r="TPR206"/>
      <c r="TPS206"/>
      <c r="TPT206"/>
      <c r="TPU206"/>
      <c r="TPV206"/>
      <c r="TPW206"/>
      <c r="TPX206"/>
      <c r="TPY206"/>
      <c r="TPZ206"/>
      <c r="TQA206"/>
      <c r="TQB206"/>
      <c r="TQC206"/>
      <c r="TQD206"/>
      <c r="TQE206"/>
      <c r="TQF206"/>
      <c r="TQG206"/>
      <c r="TQH206"/>
      <c r="TQI206"/>
      <c r="TQJ206"/>
      <c r="TQK206"/>
      <c r="TQL206"/>
      <c r="TQM206"/>
      <c r="TQN206"/>
      <c r="TQO206"/>
      <c r="TQP206"/>
      <c r="TQQ206"/>
      <c r="TQR206"/>
      <c r="TQS206"/>
      <c r="TQT206"/>
      <c r="TQU206"/>
      <c r="TQV206"/>
      <c r="TQW206"/>
      <c r="TQX206"/>
      <c r="TQY206"/>
      <c r="TQZ206"/>
      <c r="TRA206"/>
      <c r="TRB206"/>
      <c r="TRC206"/>
      <c r="TRD206"/>
      <c r="TRE206"/>
      <c r="TRF206"/>
      <c r="TRG206"/>
      <c r="TRH206"/>
      <c r="TRI206"/>
      <c r="TRJ206"/>
      <c r="TRK206"/>
      <c r="TRL206"/>
      <c r="TRM206"/>
      <c r="TRN206"/>
      <c r="TRO206"/>
      <c r="TRP206"/>
      <c r="TRQ206"/>
      <c r="TRR206"/>
      <c r="TRS206"/>
      <c r="TRT206"/>
      <c r="TRU206"/>
      <c r="TRV206"/>
      <c r="TRW206"/>
      <c r="TRX206"/>
      <c r="TRY206"/>
      <c r="TRZ206"/>
      <c r="TSA206"/>
      <c r="TSB206"/>
      <c r="TSC206"/>
      <c r="TSD206"/>
      <c r="TSE206"/>
      <c r="TSF206"/>
      <c r="TSG206"/>
      <c r="TSH206"/>
      <c r="TSI206"/>
      <c r="TSJ206"/>
      <c r="TSK206"/>
      <c r="TSL206"/>
      <c r="TSM206"/>
      <c r="TSN206"/>
      <c r="TSO206"/>
      <c r="TSP206"/>
      <c r="TSQ206"/>
      <c r="TSR206"/>
      <c r="TSS206"/>
      <c r="TST206"/>
      <c r="TSU206"/>
      <c r="TSV206"/>
      <c r="TSW206"/>
      <c r="TSX206"/>
      <c r="TSY206"/>
      <c r="TSZ206"/>
      <c r="TTA206"/>
      <c r="TTB206"/>
      <c r="TTC206"/>
      <c r="TTD206"/>
      <c r="TTE206"/>
      <c r="TTF206"/>
      <c r="TTG206"/>
      <c r="TTH206"/>
      <c r="TTI206"/>
      <c r="TTJ206"/>
      <c r="TTK206"/>
      <c r="TTL206"/>
      <c r="TTM206"/>
      <c r="TTN206"/>
      <c r="TTO206"/>
      <c r="TTP206"/>
      <c r="TTQ206"/>
      <c r="TTR206"/>
      <c r="TTS206"/>
      <c r="TTT206"/>
      <c r="TTU206"/>
      <c r="TTV206"/>
      <c r="TTW206"/>
      <c r="TTX206"/>
      <c r="TTY206"/>
      <c r="TTZ206"/>
      <c r="TUA206"/>
      <c r="TUB206"/>
      <c r="TUC206"/>
      <c r="TUD206"/>
      <c r="TUE206"/>
      <c r="TUF206"/>
      <c r="TUG206"/>
      <c r="TUH206"/>
      <c r="TUI206"/>
      <c r="TUJ206"/>
      <c r="TUK206"/>
      <c r="TUL206"/>
      <c r="TUM206"/>
      <c r="TUN206"/>
      <c r="TUO206"/>
      <c r="TUP206"/>
      <c r="TUQ206"/>
      <c r="TUR206"/>
      <c r="TUS206"/>
      <c r="TUT206"/>
      <c r="TUU206"/>
      <c r="TUV206"/>
      <c r="TUW206"/>
      <c r="TUX206"/>
      <c r="TUY206"/>
      <c r="TUZ206"/>
      <c r="TVA206"/>
      <c r="TVB206"/>
      <c r="TVC206"/>
      <c r="TVD206"/>
      <c r="TVE206"/>
      <c r="TVF206"/>
      <c r="TVG206"/>
      <c r="TVH206"/>
      <c r="TVI206"/>
      <c r="TVJ206"/>
      <c r="TVK206"/>
      <c r="TVL206"/>
      <c r="TVM206"/>
      <c r="TVN206"/>
      <c r="TVO206"/>
      <c r="TVP206"/>
      <c r="TVQ206"/>
      <c r="TVR206"/>
      <c r="TVS206"/>
      <c r="TVT206"/>
      <c r="TVU206"/>
      <c r="TVV206"/>
      <c r="TVW206"/>
      <c r="TVX206"/>
      <c r="TVY206"/>
      <c r="TVZ206"/>
      <c r="TWA206"/>
      <c r="TWB206"/>
      <c r="TWC206"/>
      <c r="TWD206"/>
      <c r="TWE206"/>
      <c r="TWF206"/>
      <c r="TWG206"/>
      <c r="TWH206"/>
      <c r="TWI206"/>
      <c r="TWJ206"/>
      <c r="TWK206"/>
      <c r="TWL206"/>
      <c r="TWM206"/>
      <c r="TWN206"/>
      <c r="TWO206"/>
      <c r="TWP206"/>
      <c r="TWQ206"/>
      <c r="TWR206"/>
      <c r="TWS206"/>
      <c r="TWT206"/>
      <c r="TWU206"/>
      <c r="TWV206"/>
      <c r="TWW206"/>
      <c r="TWX206"/>
      <c r="TWY206"/>
      <c r="TWZ206"/>
      <c r="TXA206"/>
      <c r="TXB206"/>
      <c r="TXC206"/>
      <c r="TXD206"/>
      <c r="TXE206"/>
      <c r="TXF206"/>
      <c r="TXG206"/>
      <c r="TXH206"/>
      <c r="TXI206"/>
      <c r="TXJ206"/>
      <c r="TXK206"/>
      <c r="TXL206"/>
      <c r="TXM206"/>
      <c r="TXN206"/>
      <c r="TXO206"/>
      <c r="TXP206"/>
      <c r="TXQ206"/>
      <c r="TXR206"/>
      <c r="TXS206"/>
      <c r="TXT206"/>
      <c r="TXU206"/>
      <c r="TXV206"/>
      <c r="TXW206"/>
      <c r="TXX206"/>
      <c r="TXY206"/>
      <c r="TXZ206"/>
      <c r="TYA206"/>
      <c r="TYB206"/>
      <c r="TYC206"/>
      <c r="TYD206"/>
      <c r="TYE206"/>
      <c r="TYF206"/>
      <c r="TYG206"/>
      <c r="TYH206"/>
      <c r="TYI206"/>
      <c r="TYJ206"/>
      <c r="TYK206"/>
      <c r="TYL206"/>
      <c r="TYM206"/>
      <c r="TYN206"/>
      <c r="TYO206"/>
      <c r="TYP206"/>
      <c r="TYQ206"/>
      <c r="TYR206"/>
      <c r="TYS206"/>
      <c r="TYT206"/>
      <c r="TYU206"/>
      <c r="TYV206"/>
      <c r="TYW206"/>
      <c r="TYX206"/>
      <c r="TYY206"/>
      <c r="TYZ206"/>
      <c r="TZA206"/>
      <c r="TZB206"/>
      <c r="TZC206"/>
      <c r="TZD206"/>
      <c r="TZE206"/>
      <c r="TZF206"/>
      <c r="TZG206"/>
      <c r="TZH206"/>
      <c r="TZI206"/>
      <c r="TZJ206"/>
      <c r="TZK206"/>
      <c r="TZL206"/>
      <c r="TZM206"/>
      <c r="TZN206"/>
      <c r="TZO206"/>
      <c r="TZP206"/>
      <c r="TZQ206"/>
      <c r="TZR206"/>
      <c r="TZS206"/>
      <c r="TZT206"/>
      <c r="TZU206"/>
      <c r="TZV206"/>
      <c r="TZW206"/>
      <c r="TZX206"/>
      <c r="TZY206"/>
      <c r="TZZ206"/>
      <c r="UAA206"/>
      <c r="UAB206"/>
      <c r="UAC206"/>
      <c r="UAD206"/>
      <c r="UAE206"/>
      <c r="UAF206"/>
      <c r="UAG206"/>
      <c r="UAH206"/>
      <c r="UAI206"/>
      <c r="UAJ206"/>
      <c r="UAK206"/>
      <c r="UAL206"/>
      <c r="UAM206"/>
      <c r="UAN206"/>
      <c r="UAO206"/>
      <c r="UAP206"/>
      <c r="UAQ206"/>
      <c r="UAR206"/>
      <c r="UAS206"/>
      <c r="UAT206"/>
      <c r="UAU206"/>
      <c r="UAV206"/>
      <c r="UAW206"/>
      <c r="UAX206"/>
      <c r="UAY206"/>
      <c r="UAZ206"/>
      <c r="UBA206"/>
      <c r="UBB206"/>
      <c r="UBC206"/>
      <c r="UBD206"/>
      <c r="UBE206"/>
      <c r="UBF206"/>
      <c r="UBG206"/>
      <c r="UBH206"/>
      <c r="UBI206"/>
      <c r="UBJ206"/>
      <c r="UBK206"/>
      <c r="UBL206"/>
      <c r="UBM206"/>
      <c r="UBN206"/>
      <c r="UBO206"/>
      <c r="UBP206"/>
      <c r="UBQ206"/>
      <c r="UBR206"/>
      <c r="UBS206"/>
      <c r="UBT206"/>
      <c r="UBU206"/>
      <c r="UBV206"/>
      <c r="UBW206"/>
      <c r="UBX206"/>
      <c r="UBY206"/>
      <c r="UBZ206"/>
      <c r="UCA206"/>
      <c r="UCB206"/>
      <c r="UCC206"/>
      <c r="UCD206"/>
      <c r="UCE206"/>
      <c r="UCF206"/>
      <c r="UCG206"/>
      <c r="UCH206"/>
      <c r="UCI206"/>
      <c r="UCJ206"/>
      <c r="UCK206"/>
      <c r="UCL206"/>
      <c r="UCM206"/>
      <c r="UCN206"/>
      <c r="UCO206"/>
      <c r="UCP206"/>
      <c r="UCQ206"/>
      <c r="UCR206"/>
      <c r="UCS206"/>
      <c r="UCT206"/>
      <c r="UCU206"/>
      <c r="UCV206"/>
      <c r="UCW206"/>
      <c r="UCX206"/>
      <c r="UCY206"/>
      <c r="UCZ206"/>
      <c r="UDA206"/>
      <c r="UDB206"/>
      <c r="UDC206"/>
      <c r="UDD206"/>
      <c r="UDE206"/>
      <c r="UDF206"/>
      <c r="UDG206"/>
      <c r="UDH206"/>
      <c r="UDI206"/>
      <c r="UDJ206"/>
      <c r="UDK206"/>
      <c r="UDL206"/>
      <c r="UDM206"/>
      <c r="UDN206"/>
      <c r="UDO206"/>
      <c r="UDP206"/>
      <c r="UDQ206"/>
      <c r="UDR206"/>
      <c r="UDS206"/>
      <c r="UDT206"/>
      <c r="UDU206"/>
      <c r="UDV206"/>
      <c r="UDW206"/>
      <c r="UDX206"/>
      <c r="UDY206"/>
      <c r="UDZ206"/>
      <c r="UEA206"/>
      <c r="UEB206"/>
      <c r="UEC206"/>
      <c r="UED206"/>
      <c r="UEE206"/>
      <c r="UEF206"/>
      <c r="UEG206"/>
      <c r="UEH206"/>
      <c r="UEI206"/>
      <c r="UEJ206"/>
      <c r="UEK206"/>
      <c r="UEL206"/>
      <c r="UEM206"/>
      <c r="UEN206"/>
      <c r="UEO206"/>
      <c r="UEP206"/>
      <c r="UEQ206"/>
      <c r="UER206"/>
      <c r="UES206"/>
      <c r="UET206"/>
      <c r="UEU206"/>
      <c r="UEV206"/>
      <c r="UEW206"/>
      <c r="UEX206"/>
      <c r="UEY206"/>
      <c r="UEZ206"/>
      <c r="UFA206"/>
      <c r="UFB206"/>
      <c r="UFC206"/>
      <c r="UFD206"/>
      <c r="UFE206"/>
      <c r="UFF206"/>
      <c r="UFG206"/>
      <c r="UFH206"/>
      <c r="UFI206"/>
      <c r="UFJ206"/>
      <c r="UFK206"/>
      <c r="UFL206"/>
      <c r="UFM206"/>
      <c r="UFN206"/>
      <c r="UFO206"/>
      <c r="UFP206"/>
      <c r="UFQ206"/>
      <c r="UFR206"/>
      <c r="UFS206"/>
      <c r="UFT206"/>
      <c r="UFU206"/>
      <c r="UFV206"/>
      <c r="UFW206"/>
      <c r="UFX206"/>
      <c r="UFY206"/>
      <c r="UFZ206"/>
      <c r="UGA206"/>
      <c r="UGB206"/>
      <c r="UGC206"/>
      <c r="UGD206"/>
      <c r="UGE206"/>
      <c r="UGF206"/>
      <c r="UGG206"/>
      <c r="UGH206"/>
      <c r="UGI206"/>
      <c r="UGJ206"/>
      <c r="UGK206"/>
      <c r="UGL206"/>
      <c r="UGM206"/>
      <c r="UGN206"/>
      <c r="UGO206"/>
      <c r="UGP206"/>
      <c r="UGQ206"/>
      <c r="UGR206"/>
      <c r="UGS206"/>
      <c r="UGT206"/>
      <c r="UGU206"/>
      <c r="UGV206"/>
      <c r="UGW206"/>
      <c r="UGX206"/>
      <c r="UGY206"/>
      <c r="UGZ206"/>
      <c r="UHA206"/>
      <c r="UHB206"/>
      <c r="UHC206"/>
      <c r="UHD206"/>
      <c r="UHE206"/>
      <c r="UHF206"/>
      <c r="UHG206"/>
      <c r="UHH206"/>
      <c r="UHI206"/>
      <c r="UHJ206"/>
      <c r="UHK206"/>
      <c r="UHL206"/>
      <c r="UHM206"/>
      <c r="UHN206"/>
      <c r="UHO206"/>
      <c r="UHP206"/>
      <c r="UHQ206"/>
      <c r="UHR206"/>
      <c r="UHS206"/>
      <c r="UHT206"/>
      <c r="UHU206"/>
      <c r="UHV206"/>
      <c r="UHW206"/>
      <c r="UHX206"/>
      <c r="UHY206"/>
      <c r="UHZ206"/>
      <c r="UIA206"/>
      <c r="UIB206"/>
      <c r="UIC206"/>
      <c r="UID206"/>
      <c r="UIE206"/>
      <c r="UIF206"/>
      <c r="UIG206"/>
      <c r="UIH206"/>
      <c r="UII206"/>
      <c r="UIJ206"/>
      <c r="UIK206"/>
      <c r="UIL206"/>
      <c r="UIM206"/>
      <c r="UIN206"/>
      <c r="UIO206"/>
      <c r="UIP206"/>
      <c r="UIQ206"/>
      <c r="UIR206"/>
      <c r="UIS206"/>
      <c r="UIT206"/>
      <c r="UIU206"/>
      <c r="UIV206"/>
      <c r="UIW206"/>
      <c r="UIX206"/>
      <c r="UIY206"/>
      <c r="UIZ206"/>
      <c r="UJA206"/>
      <c r="UJB206"/>
      <c r="UJC206"/>
      <c r="UJD206"/>
      <c r="UJE206"/>
      <c r="UJF206"/>
      <c r="UJG206"/>
      <c r="UJH206"/>
      <c r="UJI206"/>
      <c r="UJJ206"/>
      <c r="UJK206"/>
      <c r="UJL206"/>
      <c r="UJM206"/>
      <c r="UJN206"/>
      <c r="UJO206"/>
      <c r="UJP206"/>
      <c r="UJQ206"/>
      <c r="UJR206"/>
      <c r="UJS206"/>
      <c r="UJT206"/>
      <c r="UJU206"/>
      <c r="UJV206"/>
      <c r="UJW206"/>
      <c r="UJX206"/>
      <c r="UJY206"/>
      <c r="UJZ206"/>
      <c r="UKA206"/>
      <c r="UKB206"/>
      <c r="UKC206"/>
      <c r="UKD206"/>
      <c r="UKE206"/>
      <c r="UKF206"/>
      <c r="UKG206"/>
      <c r="UKH206"/>
      <c r="UKI206"/>
      <c r="UKJ206"/>
      <c r="UKK206"/>
      <c r="UKL206"/>
      <c r="UKM206"/>
      <c r="UKN206"/>
      <c r="UKO206"/>
      <c r="UKP206"/>
      <c r="UKQ206"/>
      <c r="UKR206"/>
      <c r="UKS206"/>
      <c r="UKT206"/>
      <c r="UKU206"/>
      <c r="UKV206"/>
      <c r="UKW206"/>
      <c r="UKX206"/>
      <c r="UKY206"/>
      <c r="UKZ206"/>
      <c r="ULA206"/>
      <c r="ULB206"/>
      <c r="ULC206"/>
      <c r="ULD206"/>
      <c r="ULE206"/>
      <c r="ULF206"/>
      <c r="ULG206"/>
      <c r="ULH206"/>
      <c r="ULI206"/>
      <c r="ULJ206"/>
      <c r="ULK206"/>
      <c r="ULL206"/>
      <c r="ULM206"/>
      <c r="ULN206"/>
      <c r="ULO206"/>
      <c r="ULP206"/>
      <c r="ULQ206"/>
      <c r="ULR206"/>
      <c r="ULS206"/>
      <c r="ULT206"/>
      <c r="ULU206"/>
      <c r="ULV206"/>
      <c r="ULW206"/>
      <c r="ULX206"/>
      <c r="ULY206"/>
      <c r="ULZ206"/>
      <c r="UMA206"/>
      <c r="UMB206"/>
      <c r="UMC206"/>
      <c r="UMD206"/>
      <c r="UME206"/>
      <c r="UMF206"/>
      <c r="UMG206"/>
      <c r="UMH206"/>
      <c r="UMI206"/>
      <c r="UMJ206"/>
      <c r="UMK206"/>
      <c r="UML206"/>
      <c r="UMM206"/>
      <c r="UMN206"/>
      <c r="UMO206"/>
      <c r="UMP206"/>
      <c r="UMQ206"/>
      <c r="UMR206"/>
      <c r="UMS206"/>
      <c r="UMT206"/>
      <c r="UMU206"/>
      <c r="UMV206"/>
      <c r="UMW206"/>
      <c r="UMX206"/>
      <c r="UMY206"/>
      <c r="UMZ206"/>
      <c r="UNA206"/>
      <c r="UNB206"/>
      <c r="UNC206"/>
      <c r="UND206"/>
      <c r="UNE206"/>
      <c r="UNF206"/>
      <c r="UNG206"/>
      <c r="UNH206"/>
      <c r="UNI206"/>
      <c r="UNJ206"/>
      <c r="UNK206"/>
      <c r="UNL206"/>
      <c r="UNM206"/>
      <c r="UNN206"/>
      <c r="UNO206"/>
      <c r="UNP206"/>
      <c r="UNQ206"/>
      <c r="UNR206"/>
      <c r="UNS206"/>
      <c r="UNT206"/>
      <c r="UNU206"/>
      <c r="UNV206"/>
      <c r="UNW206"/>
      <c r="UNX206"/>
      <c r="UNY206"/>
      <c r="UNZ206"/>
      <c r="UOA206"/>
      <c r="UOB206"/>
      <c r="UOC206"/>
      <c r="UOD206"/>
      <c r="UOE206"/>
      <c r="UOF206"/>
      <c r="UOG206"/>
      <c r="UOH206"/>
      <c r="UOI206"/>
      <c r="UOJ206"/>
      <c r="UOK206"/>
      <c r="UOL206"/>
      <c r="UOM206"/>
      <c r="UON206"/>
      <c r="UOO206"/>
      <c r="UOP206"/>
      <c r="UOQ206"/>
      <c r="UOR206"/>
      <c r="UOS206"/>
      <c r="UOT206"/>
      <c r="UOU206"/>
      <c r="UOV206"/>
      <c r="UOW206"/>
      <c r="UOX206"/>
      <c r="UOY206"/>
      <c r="UOZ206"/>
      <c r="UPA206"/>
      <c r="UPB206"/>
      <c r="UPC206"/>
      <c r="UPD206"/>
      <c r="UPE206"/>
      <c r="UPF206"/>
      <c r="UPG206"/>
      <c r="UPH206"/>
      <c r="UPI206"/>
      <c r="UPJ206"/>
      <c r="UPK206"/>
      <c r="UPL206"/>
      <c r="UPM206"/>
      <c r="UPN206"/>
      <c r="UPO206"/>
      <c r="UPP206"/>
      <c r="UPQ206"/>
      <c r="UPR206"/>
      <c r="UPS206"/>
      <c r="UPT206"/>
      <c r="UPU206"/>
      <c r="UPV206"/>
      <c r="UPW206"/>
      <c r="UPX206"/>
      <c r="UPY206"/>
      <c r="UPZ206"/>
      <c r="UQA206"/>
      <c r="UQB206"/>
      <c r="UQC206"/>
      <c r="UQD206"/>
      <c r="UQE206"/>
      <c r="UQF206"/>
      <c r="UQG206"/>
      <c r="UQH206"/>
      <c r="UQI206"/>
      <c r="UQJ206"/>
      <c r="UQK206"/>
      <c r="UQL206"/>
      <c r="UQM206"/>
      <c r="UQN206"/>
      <c r="UQO206"/>
      <c r="UQP206"/>
      <c r="UQQ206"/>
      <c r="UQR206"/>
      <c r="UQS206"/>
      <c r="UQT206"/>
      <c r="UQU206"/>
      <c r="UQV206"/>
      <c r="UQW206"/>
      <c r="UQX206"/>
      <c r="UQY206"/>
      <c r="UQZ206"/>
      <c r="URA206"/>
      <c r="URB206"/>
      <c r="URC206"/>
      <c r="URD206"/>
      <c r="URE206"/>
      <c r="URF206"/>
      <c r="URG206"/>
      <c r="URH206"/>
      <c r="URI206"/>
      <c r="URJ206"/>
      <c r="URK206"/>
      <c r="URL206"/>
      <c r="URM206"/>
      <c r="URN206"/>
      <c r="URO206"/>
      <c r="URP206"/>
      <c r="URQ206"/>
      <c r="URR206"/>
      <c r="URS206"/>
      <c r="URT206"/>
      <c r="URU206"/>
      <c r="URV206"/>
      <c r="URW206"/>
      <c r="URX206"/>
      <c r="URY206"/>
      <c r="URZ206"/>
      <c r="USA206"/>
      <c r="USB206"/>
      <c r="USC206"/>
      <c r="USD206"/>
      <c r="USE206"/>
      <c r="USF206"/>
      <c r="USG206"/>
      <c r="USH206"/>
      <c r="USI206"/>
      <c r="USJ206"/>
      <c r="USK206"/>
      <c r="USL206"/>
      <c r="USM206"/>
      <c r="USN206"/>
      <c r="USO206"/>
      <c r="USP206"/>
      <c r="USQ206"/>
      <c r="USR206"/>
      <c r="USS206"/>
      <c r="UST206"/>
      <c r="USU206"/>
      <c r="USV206"/>
      <c r="USW206"/>
      <c r="USX206"/>
      <c r="USY206"/>
      <c r="USZ206"/>
      <c r="UTA206"/>
      <c r="UTB206"/>
      <c r="UTC206"/>
      <c r="UTD206"/>
      <c r="UTE206"/>
      <c r="UTF206"/>
      <c r="UTG206"/>
      <c r="UTH206"/>
      <c r="UTI206"/>
      <c r="UTJ206"/>
      <c r="UTK206"/>
      <c r="UTL206"/>
      <c r="UTM206"/>
      <c r="UTN206"/>
      <c r="UTO206"/>
      <c r="UTP206"/>
      <c r="UTQ206"/>
      <c r="UTR206"/>
      <c r="UTS206"/>
      <c r="UTT206"/>
      <c r="UTU206"/>
      <c r="UTV206"/>
      <c r="UTW206"/>
      <c r="UTX206"/>
      <c r="UTY206"/>
      <c r="UTZ206"/>
      <c r="UUA206"/>
      <c r="UUB206"/>
      <c r="UUC206"/>
      <c r="UUD206"/>
      <c r="UUE206"/>
      <c r="UUF206"/>
      <c r="UUG206"/>
      <c r="UUH206"/>
      <c r="UUI206"/>
      <c r="UUJ206"/>
      <c r="UUK206"/>
      <c r="UUL206"/>
      <c r="UUM206"/>
      <c r="UUN206"/>
      <c r="UUO206"/>
      <c r="UUP206"/>
      <c r="UUQ206"/>
      <c r="UUR206"/>
      <c r="UUS206"/>
      <c r="UUT206"/>
      <c r="UUU206"/>
      <c r="UUV206"/>
      <c r="UUW206"/>
      <c r="UUX206"/>
      <c r="UUY206"/>
      <c r="UUZ206"/>
      <c r="UVA206"/>
      <c r="UVB206"/>
      <c r="UVC206"/>
      <c r="UVD206"/>
      <c r="UVE206"/>
      <c r="UVF206"/>
      <c r="UVG206"/>
      <c r="UVH206"/>
      <c r="UVI206"/>
      <c r="UVJ206"/>
      <c r="UVK206"/>
      <c r="UVL206"/>
      <c r="UVM206"/>
      <c r="UVN206"/>
      <c r="UVO206"/>
      <c r="UVP206"/>
      <c r="UVQ206"/>
      <c r="UVR206"/>
      <c r="UVS206"/>
      <c r="UVT206"/>
      <c r="UVU206"/>
      <c r="UVV206"/>
      <c r="UVW206"/>
      <c r="UVX206"/>
      <c r="UVY206"/>
      <c r="UVZ206"/>
      <c r="UWA206"/>
      <c r="UWB206"/>
      <c r="UWC206"/>
      <c r="UWD206"/>
      <c r="UWE206"/>
      <c r="UWF206"/>
      <c r="UWG206"/>
      <c r="UWH206"/>
      <c r="UWI206"/>
      <c r="UWJ206"/>
      <c r="UWK206"/>
      <c r="UWL206"/>
      <c r="UWM206"/>
      <c r="UWN206"/>
      <c r="UWO206"/>
      <c r="UWP206"/>
      <c r="UWQ206"/>
      <c r="UWR206"/>
      <c r="UWS206"/>
      <c r="UWT206"/>
      <c r="UWU206"/>
      <c r="UWV206"/>
      <c r="UWW206"/>
      <c r="UWX206"/>
      <c r="UWY206"/>
      <c r="UWZ206"/>
      <c r="UXA206"/>
      <c r="UXB206"/>
      <c r="UXC206"/>
      <c r="UXD206"/>
      <c r="UXE206"/>
      <c r="UXF206"/>
      <c r="UXG206"/>
      <c r="UXH206"/>
      <c r="UXI206"/>
      <c r="UXJ206"/>
      <c r="UXK206"/>
      <c r="UXL206"/>
      <c r="UXM206"/>
      <c r="UXN206"/>
      <c r="UXO206"/>
      <c r="UXP206"/>
      <c r="UXQ206"/>
      <c r="UXR206"/>
      <c r="UXS206"/>
      <c r="UXT206"/>
      <c r="UXU206"/>
      <c r="UXV206"/>
      <c r="UXW206"/>
      <c r="UXX206"/>
      <c r="UXY206"/>
      <c r="UXZ206"/>
      <c r="UYA206"/>
      <c r="UYB206"/>
      <c r="UYC206"/>
      <c r="UYD206"/>
      <c r="UYE206"/>
      <c r="UYF206"/>
      <c r="UYG206"/>
      <c r="UYH206"/>
      <c r="UYI206"/>
      <c r="UYJ206"/>
      <c r="UYK206"/>
      <c r="UYL206"/>
      <c r="UYM206"/>
      <c r="UYN206"/>
      <c r="UYO206"/>
      <c r="UYP206"/>
      <c r="UYQ206"/>
      <c r="UYR206"/>
      <c r="UYS206"/>
      <c r="UYT206"/>
      <c r="UYU206"/>
      <c r="UYV206"/>
      <c r="UYW206"/>
      <c r="UYX206"/>
      <c r="UYY206"/>
      <c r="UYZ206"/>
      <c r="UZA206"/>
      <c r="UZB206"/>
      <c r="UZC206"/>
      <c r="UZD206"/>
      <c r="UZE206"/>
      <c r="UZF206"/>
      <c r="UZG206"/>
      <c r="UZH206"/>
      <c r="UZI206"/>
      <c r="UZJ206"/>
      <c r="UZK206"/>
      <c r="UZL206"/>
      <c r="UZM206"/>
      <c r="UZN206"/>
      <c r="UZO206"/>
      <c r="UZP206"/>
      <c r="UZQ206"/>
      <c r="UZR206"/>
      <c r="UZS206"/>
      <c r="UZT206"/>
      <c r="UZU206"/>
      <c r="UZV206"/>
      <c r="UZW206"/>
      <c r="UZX206"/>
      <c r="UZY206"/>
      <c r="UZZ206"/>
      <c r="VAA206"/>
      <c r="VAB206"/>
      <c r="VAC206"/>
      <c r="VAD206"/>
      <c r="VAE206"/>
      <c r="VAF206"/>
      <c r="VAG206"/>
      <c r="VAH206"/>
      <c r="VAI206"/>
      <c r="VAJ206"/>
      <c r="VAK206"/>
      <c r="VAL206"/>
      <c r="VAM206"/>
      <c r="VAN206"/>
      <c r="VAO206"/>
      <c r="VAP206"/>
      <c r="VAQ206"/>
      <c r="VAR206"/>
      <c r="VAS206"/>
      <c r="VAT206"/>
      <c r="VAU206"/>
      <c r="VAV206"/>
      <c r="VAW206"/>
      <c r="VAX206"/>
      <c r="VAY206"/>
      <c r="VAZ206"/>
      <c r="VBA206"/>
      <c r="VBB206"/>
      <c r="VBC206"/>
      <c r="VBD206"/>
      <c r="VBE206"/>
      <c r="VBF206"/>
      <c r="VBG206"/>
      <c r="VBH206"/>
      <c r="VBI206"/>
      <c r="VBJ206"/>
      <c r="VBK206"/>
      <c r="VBL206"/>
      <c r="VBM206"/>
      <c r="VBN206"/>
      <c r="VBO206"/>
      <c r="VBP206"/>
      <c r="VBQ206"/>
      <c r="VBR206"/>
      <c r="VBS206"/>
      <c r="VBT206"/>
      <c r="VBU206"/>
      <c r="VBV206"/>
      <c r="VBW206"/>
      <c r="VBX206"/>
      <c r="VBY206"/>
      <c r="VBZ206"/>
      <c r="VCA206"/>
      <c r="VCB206"/>
      <c r="VCC206"/>
      <c r="VCD206"/>
      <c r="VCE206"/>
      <c r="VCF206"/>
      <c r="VCG206"/>
      <c r="VCH206"/>
      <c r="VCI206"/>
      <c r="VCJ206"/>
      <c r="VCK206"/>
      <c r="VCL206"/>
      <c r="VCM206"/>
      <c r="VCN206"/>
      <c r="VCO206"/>
      <c r="VCP206"/>
      <c r="VCQ206"/>
      <c r="VCR206"/>
      <c r="VCS206"/>
      <c r="VCT206"/>
      <c r="VCU206"/>
      <c r="VCV206"/>
      <c r="VCW206"/>
      <c r="VCX206"/>
      <c r="VCY206"/>
      <c r="VCZ206"/>
      <c r="VDA206"/>
      <c r="VDB206"/>
      <c r="VDC206"/>
      <c r="VDD206"/>
      <c r="VDE206"/>
      <c r="VDF206"/>
      <c r="VDG206"/>
      <c r="VDH206"/>
      <c r="VDI206"/>
      <c r="VDJ206"/>
      <c r="VDK206"/>
      <c r="VDL206"/>
      <c r="VDM206"/>
      <c r="VDN206"/>
      <c r="VDO206"/>
      <c r="VDP206"/>
      <c r="VDQ206"/>
      <c r="VDR206"/>
      <c r="VDS206"/>
      <c r="VDT206"/>
      <c r="VDU206"/>
      <c r="VDV206"/>
      <c r="VDW206"/>
      <c r="VDX206"/>
      <c r="VDY206"/>
      <c r="VDZ206"/>
      <c r="VEA206"/>
      <c r="VEB206"/>
      <c r="VEC206"/>
      <c r="VED206"/>
      <c r="VEE206"/>
      <c r="VEF206"/>
      <c r="VEG206"/>
      <c r="VEH206"/>
      <c r="VEI206"/>
      <c r="VEJ206"/>
      <c r="VEK206"/>
      <c r="VEL206"/>
      <c r="VEM206"/>
      <c r="VEN206"/>
      <c r="VEO206"/>
      <c r="VEP206"/>
      <c r="VEQ206"/>
      <c r="VER206"/>
      <c r="VES206"/>
      <c r="VET206"/>
      <c r="VEU206"/>
      <c r="VEV206"/>
      <c r="VEW206"/>
      <c r="VEX206"/>
      <c r="VEY206"/>
      <c r="VEZ206"/>
      <c r="VFA206"/>
      <c r="VFB206"/>
      <c r="VFC206"/>
      <c r="VFD206"/>
      <c r="VFE206"/>
      <c r="VFF206"/>
      <c r="VFG206"/>
      <c r="VFH206"/>
      <c r="VFI206"/>
      <c r="VFJ206"/>
      <c r="VFK206"/>
      <c r="VFL206"/>
      <c r="VFM206"/>
      <c r="VFN206"/>
      <c r="VFO206"/>
      <c r="VFP206"/>
      <c r="VFQ206"/>
      <c r="VFR206"/>
      <c r="VFS206"/>
      <c r="VFT206"/>
      <c r="VFU206"/>
      <c r="VFV206"/>
      <c r="VFW206"/>
      <c r="VFX206"/>
      <c r="VFY206"/>
      <c r="VFZ206"/>
      <c r="VGA206"/>
      <c r="VGB206"/>
      <c r="VGC206"/>
      <c r="VGD206"/>
      <c r="VGE206"/>
      <c r="VGF206"/>
      <c r="VGG206"/>
      <c r="VGH206"/>
      <c r="VGI206"/>
      <c r="VGJ206"/>
      <c r="VGK206"/>
      <c r="VGL206"/>
      <c r="VGM206"/>
      <c r="VGN206"/>
      <c r="VGO206"/>
      <c r="VGP206"/>
      <c r="VGQ206"/>
      <c r="VGR206"/>
      <c r="VGS206"/>
      <c r="VGT206"/>
      <c r="VGU206"/>
      <c r="VGV206"/>
      <c r="VGW206"/>
      <c r="VGX206"/>
      <c r="VGY206"/>
      <c r="VGZ206"/>
      <c r="VHA206"/>
      <c r="VHB206"/>
      <c r="VHC206"/>
      <c r="VHD206"/>
      <c r="VHE206"/>
      <c r="VHF206"/>
      <c r="VHG206"/>
      <c r="VHH206"/>
      <c r="VHI206"/>
      <c r="VHJ206"/>
      <c r="VHK206"/>
      <c r="VHL206"/>
      <c r="VHM206"/>
      <c r="VHN206"/>
      <c r="VHO206"/>
      <c r="VHP206"/>
      <c r="VHQ206"/>
      <c r="VHR206"/>
      <c r="VHS206"/>
      <c r="VHT206"/>
      <c r="VHU206"/>
      <c r="VHV206"/>
      <c r="VHW206"/>
      <c r="VHX206"/>
      <c r="VHY206"/>
      <c r="VHZ206"/>
      <c r="VIA206"/>
      <c r="VIB206"/>
      <c r="VIC206"/>
      <c r="VID206"/>
      <c r="VIE206"/>
      <c r="VIF206"/>
      <c r="VIG206"/>
      <c r="VIH206"/>
      <c r="VII206"/>
      <c r="VIJ206"/>
      <c r="VIK206"/>
      <c r="VIL206"/>
      <c r="VIM206"/>
      <c r="VIN206"/>
      <c r="VIO206"/>
      <c r="VIP206"/>
      <c r="VIQ206"/>
      <c r="VIR206"/>
      <c r="VIS206"/>
      <c r="VIT206"/>
      <c r="VIU206"/>
      <c r="VIV206"/>
      <c r="VIW206"/>
      <c r="VIX206"/>
      <c r="VIY206"/>
      <c r="VIZ206"/>
      <c r="VJA206"/>
      <c r="VJB206"/>
      <c r="VJC206"/>
      <c r="VJD206"/>
      <c r="VJE206"/>
      <c r="VJF206"/>
      <c r="VJG206"/>
      <c r="VJH206"/>
      <c r="VJI206"/>
      <c r="VJJ206"/>
      <c r="VJK206"/>
      <c r="VJL206"/>
      <c r="VJM206"/>
      <c r="VJN206"/>
      <c r="VJO206"/>
      <c r="VJP206"/>
      <c r="VJQ206"/>
      <c r="VJR206"/>
      <c r="VJS206"/>
      <c r="VJT206"/>
      <c r="VJU206"/>
      <c r="VJV206"/>
      <c r="VJW206"/>
      <c r="VJX206"/>
      <c r="VJY206"/>
      <c r="VJZ206"/>
      <c r="VKA206"/>
      <c r="VKB206"/>
      <c r="VKC206"/>
      <c r="VKD206"/>
      <c r="VKE206"/>
      <c r="VKF206"/>
      <c r="VKG206"/>
      <c r="VKH206"/>
      <c r="VKI206"/>
      <c r="VKJ206"/>
      <c r="VKK206"/>
      <c r="VKL206"/>
      <c r="VKM206"/>
      <c r="VKN206"/>
      <c r="VKO206"/>
      <c r="VKP206"/>
      <c r="VKQ206"/>
      <c r="VKR206"/>
      <c r="VKS206"/>
      <c r="VKT206"/>
      <c r="VKU206"/>
      <c r="VKV206"/>
      <c r="VKW206"/>
      <c r="VKX206"/>
      <c r="VKY206"/>
      <c r="VKZ206"/>
      <c r="VLA206"/>
      <c r="VLB206"/>
      <c r="VLC206"/>
      <c r="VLD206"/>
      <c r="VLE206"/>
      <c r="VLF206"/>
      <c r="VLG206"/>
      <c r="VLH206"/>
      <c r="VLI206"/>
      <c r="VLJ206"/>
      <c r="VLK206"/>
      <c r="VLL206"/>
      <c r="VLM206"/>
      <c r="VLN206"/>
      <c r="VLO206"/>
      <c r="VLP206"/>
      <c r="VLQ206"/>
      <c r="VLR206"/>
      <c r="VLS206"/>
      <c r="VLT206"/>
      <c r="VLU206"/>
      <c r="VLV206"/>
      <c r="VLW206"/>
      <c r="VLX206"/>
      <c r="VLY206"/>
      <c r="VLZ206"/>
      <c r="VMA206"/>
      <c r="VMB206"/>
      <c r="VMC206"/>
      <c r="VMD206"/>
      <c r="VME206"/>
      <c r="VMF206"/>
      <c r="VMG206"/>
      <c r="VMH206"/>
      <c r="VMI206"/>
      <c r="VMJ206"/>
      <c r="VMK206"/>
      <c r="VML206"/>
      <c r="VMM206"/>
      <c r="VMN206"/>
      <c r="VMO206"/>
      <c r="VMP206"/>
      <c r="VMQ206"/>
      <c r="VMR206"/>
      <c r="VMS206"/>
      <c r="VMT206"/>
      <c r="VMU206"/>
      <c r="VMV206"/>
      <c r="VMW206"/>
      <c r="VMX206"/>
      <c r="VMY206"/>
      <c r="VMZ206"/>
      <c r="VNA206"/>
      <c r="VNB206"/>
      <c r="VNC206"/>
      <c r="VND206"/>
      <c r="VNE206"/>
      <c r="VNF206"/>
      <c r="VNG206"/>
      <c r="VNH206"/>
      <c r="VNI206"/>
      <c r="VNJ206"/>
      <c r="VNK206"/>
      <c r="VNL206"/>
      <c r="VNM206"/>
      <c r="VNN206"/>
      <c r="VNO206"/>
      <c r="VNP206"/>
      <c r="VNQ206"/>
      <c r="VNR206"/>
      <c r="VNS206"/>
      <c r="VNT206"/>
      <c r="VNU206"/>
      <c r="VNV206"/>
      <c r="VNW206"/>
      <c r="VNX206"/>
      <c r="VNY206"/>
      <c r="VNZ206"/>
      <c r="VOA206"/>
      <c r="VOB206"/>
      <c r="VOC206"/>
      <c r="VOD206"/>
      <c r="VOE206"/>
      <c r="VOF206"/>
      <c r="VOG206"/>
      <c r="VOH206"/>
      <c r="VOI206"/>
      <c r="VOJ206"/>
      <c r="VOK206"/>
      <c r="VOL206"/>
      <c r="VOM206"/>
      <c r="VON206"/>
      <c r="VOO206"/>
      <c r="VOP206"/>
      <c r="VOQ206"/>
      <c r="VOR206"/>
      <c r="VOS206"/>
      <c r="VOT206"/>
      <c r="VOU206"/>
      <c r="VOV206"/>
      <c r="VOW206"/>
      <c r="VOX206"/>
      <c r="VOY206"/>
      <c r="VOZ206"/>
      <c r="VPA206"/>
      <c r="VPB206"/>
      <c r="VPC206"/>
      <c r="VPD206"/>
      <c r="VPE206"/>
      <c r="VPF206"/>
      <c r="VPG206"/>
      <c r="VPH206"/>
      <c r="VPI206"/>
      <c r="VPJ206"/>
      <c r="VPK206"/>
      <c r="VPL206"/>
      <c r="VPM206"/>
      <c r="VPN206"/>
      <c r="VPO206"/>
      <c r="VPP206"/>
      <c r="VPQ206"/>
      <c r="VPR206"/>
      <c r="VPS206"/>
      <c r="VPT206"/>
      <c r="VPU206"/>
      <c r="VPV206"/>
      <c r="VPW206"/>
      <c r="VPX206"/>
      <c r="VPY206"/>
      <c r="VPZ206"/>
      <c r="VQA206"/>
      <c r="VQB206"/>
      <c r="VQC206"/>
      <c r="VQD206"/>
      <c r="VQE206"/>
      <c r="VQF206"/>
      <c r="VQG206"/>
      <c r="VQH206"/>
      <c r="VQI206"/>
      <c r="VQJ206"/>
      <c r="VQK206"/>
      <c r="VQL206"/>
      <c r="VQM206"/>
      <c r="VQN206"/>
      <c r="VQO206"/>
      <c r="VQP206"/>
      <c r="VQQ206"/>
      <c r="VQR206"/>
      <c r="VQS206"/>
      <c r="VQT206"/>
      <c r="VQU206"/>
      <c r="VQV206"/>
      <c r="VQW206"/>
      <c r="VQX206"/>
      <c r="VQY206"/>
      <c r="VQZ206"/>
      <c r="VRA206"/>
      <c r="VRB206"/>
      <c r="VRC206"/>
      <c r="VRD206"/>
      <c r="VRE206"/>
      <c r="VRF206"/>
      <c r="VRG206"/>
      <c r="VRH206"/>
      <c r="VRI206"/>
      <c r="VRJ206"/>
      <c r="VRK206"/>
      <c r="VRL206"/>
      <c r="VRM206"/>
      <c r="VRN206"/>
      <c r="VRO206"/>
      <c r="VRP206"/>
      <c r="VRQ206"/>
      <c r="VRR206"/>
      <c r="VRS206"/>
      <c r="VRT206"/>
      <c r="VRU206"/>
      <c r="VRV206"/>
      <c r="VRW206"/>
      <c r="VRX206"/>
      <c r="VRY206"/>
      <c r="VRZ206"/>
      <c r="VSA206"/>
      <c r="VSB206"/>
      <c r="VSC206"/>
      <c r="VSD206"/>
      <c r="VSE206"/>
      <c r="VSF206"/>
      <c r="VSG206"/>
      <c r="VSH206"/>
      <c r="VSI206"/>
      <c r="VSJ206"/>
      <c r="VSK206"/>
      <c r="VSL206"/>
      <c r="VSM206"/>
      <c r="VSN206"/>
      <c r="VSO206"/>
      <c r="VSP206"/>
      <c r="VSQ206"/>
      <c r="VSR206"/>
      <c r="VSS206"/>
      <c r="VST206"/>
      <c r="VSU206"/>
      <c r="VSV206"/>
      <c r="VSW206"/>
      <c r="VSX206"/>
      <c r="VSY206"/>
      <c r="VSZ206"/>
      <c r="VTA206"/>
      <c r="VTB206"/>
      <c r="VTC206"/>
      <c r="VTD206"/>
      <c r="VTE206"/>
      <c r="VTF206"/>
      <c r="VTG206"/>
      <c r="VTH206"/>
      <c r="VTI206"/>
      <c r="VTJ206"/>
      <c r="VTK206"/>
      <c r="VTL206"/>
      <c r="VTM206"/>
      <c r="VTN206"/>
      <c r="VTO206"/>
      <c r="VTP206"/>
      <c r="VTQ206"/>
      <c r="VTR206"/>
      <c r="VTS206"/>
      <c r="VTT206"/>
      <c r="VTU206"/>
      <c r="VTV206"/>
      <c r="VTW206"/>
      <c r="VTX206"/>
      <c r="VTY206"/>
      <c r="VTZ206"/>
      <c r="VUA206"/>
      <c r="VUB206"/>
      <c r="VUC206"/>
      <c r="VUD206"/>
      <c r="VUE206"/>
      <c r="VUF206"/>
      <c r="VUG206"/>
      <c r="VUH206"/>
      <c r="VUI206"/>
      <c r="VUJ206"/>
      <c r="VUK206"/>
      <c r="VUL206"/>
      <c r="VUM206"/>
      <c r="VUN206"/>
      <c r="VUO206"/>
      <c r="VUP206"/>
      <c r="VUQ206"/>
      <c r="VUR206"/>
      <c r="VUS206"/>
      <c r="VUT206"/>
      <c r="VUU206"/>
      <c r="VUV206"/>
      <c r="VUW206"/>
      <c r="VUX206"/>
      <c r="VUY206"/>
      <c r="VUZ206"/>
      <c r="VVA206"/>
      <c r="VVB206"/>
      <c r="VVC206"/>
      <c r="VVD206"/>
      <c r="VVE206"/>
      <c r="VVF206"/>
      <c r="VVG206"/>
      <c r="VVH206"/>
      <c r="VVI206"/>
      <c r="VVJ206"/>
      <c r="VVK206"/>
      <c r="VVL206"/>
      <c r="VVM206"/>
      <c r="VVN206"/>
      <c r="VVO206"/>
      <c r="VVP206"/>
      <c r="VVQ206"/>
      <c r="VVR206"/>
      <c r="VVS206"/>
      <c r="VVT206"/>
      <c r="VVU206"/>
      <c r="VVV206"/>
      <c r="VVW206"/>
      <c r="VVX206"/>
      <c r="VVY206"/>
      <c r="VVZ206"/>
      <c r="VWA206"/>
      <c r="VWB206"/>
      <c r="VWC206"/>
      <c r="VWD206"/>
      <c r="VWE206"/>
      <c r="VWF206"/>
      <c r="VWG206"/>
      <c r="VWH206"/>
      <c r="VWI206"/>
      <c r="VWJ206"/>
      <c r="VWK206"/>
      <c r="VWL206"/>
      <c r="VWM206"/>
      <c r="VWN206"/>
      <c r="VWO206"/>
      <c r="VWP206"/>
      <c r="VWQ206"/>
      <c r="VWR206"/>
      <c r="VWS206"/>
      <c r="VWT206"/>
      <c r="VWU206"/>
      <c r="VWV206"/>
      <c r="VWW206"/>
      <c r="VWX206"/>
      <c r="VWY206"/>
      <c r="VWZ206"/>
      <c r="VXA206"/>
      <c r="VXB206"/>
      <c r="VXC206"/>
      <c r="VXD206"/>
      <c r="VXE206"/>
      <c r="VXF206"/>
      <c r="VXG206"/>
      <c r="VXH206"/>
      <c r="VXI206"/>
      <c r="VXJ206"/>
      <c r="VXK206"/>
      <c r="VXL206"/>
      <c r="VXM206"/>
      <c r="VXN206"/>
      <c r="VXO206"/>
      <c r="VXP206"/>
      <c r="VXQ206"/>
      <c r="VXR206"/>
      <c r="VXS206"/>
      <c r="VXT206"/>
      <c r="VXU206"/>
      <c r="VXV206"/>
      <c r="VXW206"/>
      <c r="VXX206"/>
      <c r="VXY206"/>
      <c r="VXZ206"/>
      <c r="VYA206"/>
      <c r="VYB206"/>
      <c r="VYC206"/>
      <c r="VYD206"/>
      <c r="VYE206"/>
      <c r="VYF206"/>
      <c r="VYG206"/>
      <c r="VYH206"/>
      <c r="VYI206"/>
      <c r="VYJ206"/>
      <c r="VYK206"/>
      <c r="VYL206"/>
      <c r="VYM206"/>
      <c r="VYN206"/>
      <c r="VYO206"/>
      <c r="VYP206"/>
      <c r="VYQ206"/>
      <c r="VYR206"/>
      <c r="VYS206"/>
      <c r="VYT206"/>
      <c r="VYU206"/>
      <c r="VYV206"/>
      <c r="VYW206"/>
      <c r="VYX206"/>
      <c r="VYY206"/>
      <c r="VYZ206"/>
      <c r="VZA206"/>
      <c r="VZB206"/>
      <c r="VZC206"/>
      <c r="VZD206"/>
      <c r="VZE206"/>
      <c r="VZF206"/>
      <c r="VZG206"/>
      <c r="VZH206"/>
      <c r="VZI206"/>
      <c r="VZJ206"/>
      <c r="VZK206"/>
      <c r="VZL206"/>
      <c r="VZM206"/>
      <c r="VZN206"/>
      <c r="VZO206"/>
      <c r="VZP206"/>
      <c r="VZQ206"/>
      <c r="VZR206"/>
      <c r="VZS206"/>
      <c r="VZT206"/>
      <c r="VZU206"/>
      <c r="VZV206"/>
      <c r="VZW206"/>
      <c r="VZX206"/>
      <c r="VZY206"/>
      <c r="VZZ206"/>
      <c r="WAA206"/>
      <c r="WAB206"/>
      <c r="WAC206"/>
      <c r="WAD206"/>
      <c r="WAE206"/>
      <c r="WAF206"/>
      <c r="WAG206"/>
      <c r="WAH206"/>
      <c r="WAI206"/>
      <c r="WAJ206"/>
      <c r="WAK206"/>
      <c r="WAL206"/>
      <c r="WAM206"/>
      <c r="WAN206"/>
      <c r="WAO206"/>
      <c r="WAP206"/>
      <c r="WAQ206"/>
      <c r="WAR206"/>
      <c r="WAS206"/>
      <c r="WAT206"/>
      <c r="WAU206"/>
      <c r="WAV206"/>
      <c r="WAW206"/>
      <c r="WAX206"/>
      <c r="WAY206"/>
      <c r="WAZ206"/>
      <c r="WBA206"/>
      <c r="WBB206"/>
      <c r="WBC206"/>
      <c r="WBD206"/>
      <c r="WBE206"/>
      <c r="WBF206"/>
      <c r="WBG206"/>
      <c r="WBH206"/>
      <c r="WBI206"/>
      <c r="WBJ206"/>
      <c r="WBK206"/>
      <c r="WBL206"/>
      <c r="WBM206"/>
      <c r="WBN206"/>
      <c r="WBO206"/>
      <c r="WBP206"/>
      <c r="WBQ206"/>
      <c r="WBR206"/>
      <c r="WBS206"/>
      <c r="WBT206"/>
      <c r="WBU206"/>
      <c r="WBV206"/>
      <c r="WBW206"/>
      <c r="WBX206"/>
      <c r="WBY206"/>
      <c r="WBZ206"/>
      <c r="WCA206"/>
      <c r="WCB206"/>
      <c r="WCC206"/>
      <c r="WCD206"/>
      <c r="WCE206"/>
      <c r="WCF206"/>
      <c r="WCG206"/>
      <c r="WCH206"/>
      <c r="WCI206"/>
      <c r="WCJ206"/>
      <c r="WCK206"/>
      <c r="WCL206"/>
      <c r="WCM206"/>
      <c r="WCN206"/>
      <c r="WCO206"/>
      <c r="WCP206"/>
      <c r="WCQ206"/>
      <c r="WCR206"/>
      <c r="WCS206"/>
      <c r="WCT206"/>
      <c r="WCU206"/>
      <c r="WCV206"/>
      <c r="WCW206"/>
      <c r="WCX206"/>
      <c r="WCY206"/>
      <c r="WCZ206"/>
      <c r="WDA206"/>
      <c r="WDB206"/>
      <c r="WDC206"/>
      <c r="WDD206"/>
      <c r="WDE206"/>
      <c r="WDF206"/>
      <c r="WDG206"/>
      <c r="WDH206"/>
      <c r="WDI206"/>
      <c r="WDJ206"/>
      <c r="WDK206"/>
      <c r="WDL206"/>
      <c r="WDM206"/>
      <c r="WDN206"/>
      <c r="WDO206"/>
      <c r="WDP206"/>
      <c r="WDQ206"/>
      <c r="WDR206"/>
      <c r="WDS206"/>
      <c r="WDT206"/>
      <c r="WDU206"/>
      <c r="WDV206"/>
      <c r="WDW206"/>
      <c r="WDX206"/>
      <c r="WDY206"/>
      <c r="WDZ206"/>
      <c r="WEA206"/>
      <c r="WEB206"/>
      <c r="WEC206"/>
      <c r="WED206"/>
      <c r="WEE206"/>
      <c r="WEF206"/>
      <c r="WEG206"/>
      <c r="WEH206"/>
      <c r="WEI206"/>
      <c r="WEJ206"/>
      <c r="WEK206"/>
      <c r="WEL206"/>
      <c r="WEM206"/>
      <c r="WEN206"/>
      <c r="WEO206"/>
      <c r="WEP206"/>
      <c r="WEQ206"/>
      <c r="WER206"/>
      <c r="WES206"/>
      <c r="WET206"/>
      <c r="WEU206"/>
      <c r="WEV206"/>
      <c r="WEW206"/>
      <c r="WEX206"/>
      <c r="WEY206"/>
      <c r="WEZ206"/>
      <c r="WFA206"/>
      <c r="WFB206"/>
      <c r="WFC206"/>
      <c r="WFD206"/>
      <c r="WFE206"/>
      <c r="WFF206"/>
      <c r="WFG206"/>
      <c r="WFH206"/>
      <c r="WFI206"/>
      <c r="WFJ206"/>
      <c r="WFK206"/>
      <c r="WFL206"/>
      <c r="WFM206"/>
      <c r="WFN206"/>
      <c r="WFO206"/>
      <c r="WFP206"/>
      <c r="WFQ206"/>
      <c r="WFR206"/>
      <c r="WFS206"/>
      <c r="WFT206"/>
      <c r="WFU206"/>
      <c r="WFV206"/>
      <c r="WFW206"/>
      <c r="WFX206"/>
      <c r="WFY206"/>
      <c r="WFZ206"/>
      <c r="WGA206"/>
      <c r="WGB206"/>
      <c r="WGC206"/>
      <c r="WGD206"/>
      <c r="WGE206"/>
      <c r="WGF206"/>
      <c r="WGG206"/>
      <c r="WGH206"/>
      <c r="WGI206"/>
      <c r="WGJ206"/>
      <c r="WGK206"/>
      <c r="WGL206"/>
      <c r="WGM206"/>
      <c r="WGN206"/>
      <c r="WGO206"/>
      <c r="WGP206"/>
      <c r="WGQ206"/>
      <c r="WGR206"/>
      <c r="WGS206"/>
      <c r="WGT206"/>
      <c r="WGU206"/>
      <c r="WGV206"/>
      <c r="WGW206"/>
      <c r="WGX206"/>
      <c r="WGY206"/>
      <c r="WGZ206"/>
      <c r="WHA206"/>
      <c r="WHB206"/>
      <c r="WHC206"/>
      <c r="WHD206"/>
      <c r="WHE206"/>
      <c r="WHF206"/>
      <c r="WHG206"/>
      <c r="WHH206"/>
      <c r="WHI206"/>
      <c r="WHJ206"/>
      <c r="WHK206"/>
      <c r="WHL206"/>
      <c r="WHM206"/>
      <c r="WHN206"/>
      <c r="WHO206"/>
      <c r="WHP206"/>
      <c r="WHQ206"/>
      <c r="WHR206"/>
      <c r="WHS206"/>
      <c r="WHT206"/>
      <c r="WHU206"/>
      <c r="WHV206"/>
      <c r="WHW206"/>
      <c r="WHX206"/>
      <c r="WHY206"/>
      <c r="WHZ206"/>
      <c r="WIA206"/>
      <c r="WIB206"/>
      <c r="WIC206"/>
      <c r="WID206"/>
      <c r="WIE206"/>
      <c r="WIF206"/>
      <c r="WIG206"/>
      <c r="WIH206"/>
      <c r="WII206"/>
      <c r="WIJ206"/>
      <c r="WIK206"/>
      <c r="WIL206"/>
      <c r="WIM206"/>
      <c r="WIN206"/>
      <c r="WIO206"/>
      <c r="WIP206"/>
      <c r="WIQ206"/>
      <c r="WIR206"/>
      <c r="WIS206"/>
      <c r="WIT206"/>
      <c r="WIU206"/>
      <c r="WIV206"/>
      <c r="WIW206"/>
      <c r="WIX206"/>
      <c r="WIY206"/>
      <c r="WIZ206"/>
      <c r="WJA206"/>
      <c r="WJB206"/>
      <c r="WJC206"/>
      <c r="WJD206"/>
      <c r="WJE206"/>
      <c r="WJF206"/>
      <c r="WJG206"/>
      <c r="WJH206"/>
      <c r="WJI206"/>
      <c r="WJJ206"/>
      <c r="WJK206"/>
      <c r="WJL206"/>
      <c r="WJM206"/>
      <c r="WJN206"/>
      <c r="WJO206"/>
      <c r="WJP206"/>
      <c r="WJQ206"/>
      <c r="WJR206"/>
      <c r="WJS206"/>
      <c r="WJT206"/>
      <c r="WJU206"/>
      <c r="WJV206"/>
      <c r="WJW206"/>
      <c r="WJX206"/>
      <c r="WJY206"/>
      <c r="WJZ206"/>
      <c r="WKA206"/>
      <c r="WKB206"/>
      <c r="WKC206"/>
      <c r="WKD206"/>
      <c r="WKE206"/>
      <c r="WKF206"/>
      <c r="WKG206"/>
      <c r="WKH206"/>
      <c r="WKI206"/>
      <c r="WKJ206"/>
      <c r="WKK206"/>
      <c r="WKL206"/>
      <c r="WKM206"/>
      <c r="WKN206"/>
      <c r="WKO206"/>
      <c r="WKP206"/>
      <c r="WKQ206"/>
      <c r="WKR206"/>
      <c r="WKS206"/>
      <c r="WKT206"/>
      <c r="WKU206"/>
      <c r="WKV206"/>
      <c r="WKW206"/>
      <c r="WKX206"/>
      <c r="WKY206"/>
      <c r="WKZ206"/>
      <c r="WLA206"/>
      <c r="WLB206"/>
      <c r="WLC206"/>
      <c r="WLD206"/>
      <c r="WLE206"/>
      <c r="WLF206"/>
      <c r="WLG206"/>
      <c r="WLH206"/>
      <c r="WLI206"/>
      <c r="WLJ206"/>
      <c r="WLK206"/>
      <c r="WLL206"/>
      <c r="WLM206"/>
      <c r="WLN206"/>
      <c r="WLO206"/>
      <c r="WLP206"/>
      <c r="WLQ206"/>
      <c r="WLR206"/>
      <c r="WLS206"/>
      <c r="WLT206"/>
      <c r="WLU206"/>
      <c r="WLV206"/>
      <c r="WLW206"/>
      <c r="WLX206"/>
      <c r="WLY206"/>
      <c r="WLZ206"/>
      <c r="WMA206"/>
      <c r="WMB206"/>
      <c r="WMC206"/>
      <c r="WMD206"/>
      <c r="WME206"/>
      <c r="WMF206"/>
      <c r="WMG206"/>
      <c r="WMH206"/>
      <c r="WMI206"/>
      <c r="WMJ206"/>
      <c r="WMK206"/>
      <c r="WML206"/>
      <c r="WMM206"/>
      <c r="WMN206"/>
      <c r="WMO206"/>
      <c r="WMP206"/>
      <c r="WMQ206"/>
      <c r="WMR206"/>
      <c r="WMS206"/>
      <c r="WMT206"/>
      <c r="WMU206"/>
      <c r="WMV206"/>
      <c r="WMW206"/>
      <c r="WMX206"/>
      <c r="WMY206"/>
      <c r="WMZ206"/>
      <c r="WNA206"/>
      <c r="WNB206"/>
      <c r="WNC206"/>
      <c r="WND206"/>
      <c r="WNE206"/>
      <c r="WNF206"/>
      <c r="WNG206"/>
      <c r="WNH206"/>
      <c r="WNI206"/>
      <c r="WNJ206"/>
      <c r="WNK206"/>
      <c r="WNL206"/>
      <c r="WNM206"/>
      <c r="WNN206"/>
      <c r="WNO206"/>
      <c r="WNP206"/>
      <c r="WNQ206"/>
      <c r="WNR206"/>
      <c r="WNS206"/>
      <c r="WNT206"/>
      <c r="WNU206"/>
      <c r="WNV206"/>
      <c r="WNW206"/>
      <c r="WNX206"/>
      <c r="WNY206"/>
      <c r="WNZ206"/>
      <c r="WOA206"/>
      <c r="WOB206"/>
      <c r="WOC206"/>
      <c r="WOD206"/>
      <c r="WOE206"/>
      <c r="WOF206"/>
      <c r="WOG206"/>
      <c r="WOH206"/>
      <c r="WOI206"/>
      <c r="WOJ206"/>
      <c r="WOK206"/>
      <c r="WOL206"/>
      <c r="WOM206"/>
      <c r="WON206"/>
      <c r="WOO206"/>
      <c r="WOP206"/>
      <c r="WOQ206"/>
      <c r="WOR206"/>
      <c r="WOS206"/>
      <c r="WOT206"/>
      <c r="WOU206"/>
      <c r="WOV206"/>
      <c r="WOW206"/>
      <c r="WOX206"/>
      <c r="WOY206"/>
      <c r="WOZ206"/>
      <c r="WPA206"/>
      <c r="WPB206"/>
      <c r="WPC206"/>
      <c r="WPD206"/>
      <c r="WPE206"/>
      <c r="WPF206"/>
      <c r="WPG206"/>
      <c r="WPH206"/>
      <c r="WPI206"/>
      <c r="WPJ206"/>
      <c r="WPK206"/>
      <c r="WPL206"/>
      <c r="WPM206"/>
      <c r="WPN206"/>
      <c r="WPO206"/>
      <c r="WPP206"/>
      <c r="WPQ206"/>
      <c r="WPR206"/>
      <c r="WPS206"/>
      <c r="WPT206"/>
      <c r="WPU206"/>
      <c r="WPV206"/>
      <c r="WPW206"/>
      <c r="WPX206"/>
      <c r="WPY206"/>
      <c r="WPZ206"/>
      <c r="WQA206"/>
      <c r="WQB206"/>
      <c r="WQC206"/>
      <c r="WQD206"/>
      <c r="WQE206"/>
      <c r="WQF206"/>
      <c r="WQG206"/>
      <c r="WQH206"/>
      <c r="WQI206"/>
      <c r="WQJ206"/>
      <c r="WQK206"/>
      <c r="WQL206"/>
      <c r="WQM206"/>
      <c r="WQN206"/>
      <c r="WQO206"/>
      <c r="WQP206"/>
      <c r="WQQ206"/>
      <c r="WQR206"/>
      <c r="WQS206"/>
      <c r="WQT206"/>
      <c r="WQU206"/>
      <c r="WQV206"/>
      <c r="WQW206"/>
      <c r="WQX206"/>
      <c r="WQY206"/>
      <c r="WQZ206"/>
      <c r="WRA206"/>
      <c r="WRB206"/>
      <c r="WRC206"/>
      <c r="WRD206"/>
      <c r="WRE206"/>
      <c r="WRF206"/>
      <c r="WRG206"/>
      <c r="WRH206"/>
      <c r="WRI206"/>
      <c r="WRJ206"/>
      <c r="WRK206"/>
      <c r="WRL206"/>
      <c r="WRM206"/>
      <c r="WRN206"/>
      <c r="WRO206"/>
      <c r="WRP206"/>
      <c r="WRQ206"/>
      <c r="WRR206"/>
      <c r="WRS206"/>
      <c r="WRT206"/>
      <c r="WRU206"/>
      <c r="WRV206"/>
      <c r="WRW206"/>
      <c r="WRX206"/>
      <c r="WRY206"/>
      <c r="WRZ206"/>
      <c r="WSA206"/>
      <c r="WSB206"/>
      <c r="WSC206"/>
      <c r="WSD206"/>
      <c r="WSE206"/>
      <c r="WSF206"/>
      <c r="WSG206"/>
      <c r="WSH206"/>
      <c r="WSI206"/>
      <c r="WSJ206"/>
      <c r="WSK206"/>
      <c r="WSL206"/>
      <c r="WSM206"/>
      <c r="WSN206"/>
      <c r="WSO206"/>
      <c r="WSP206"/>
      <c r="WSQ206"/>
      <c r="WSR206"/>
      <c r="WSS206"/>
      <c r="WST206"/>
      <c r="WSU206"/>
      <c r="WSV206"/>
      <c r="WSW206"/>
      <c r="WSX206"/>
      <c r="WSY206"/>
      <c r="WSZ206"/>
      <c r="WTA206"/>
      <c r="WTB206"/>
      <c r="WTC206"/>
      <c r="WTD206"/>
      <c r="WTE206"/>
      <c r="WTF206"/>
      <c r="WTG206"/>
      <c r="WTH206"/>
      <c r="WTI206"/>
      <c r="WTJ206"/>
      <c r="WTK206"/>
      <c r="WTL206"/>
      <c r="WTM206"/>
      <c r="WTN206"/>
      <c r="WTO206"/>
      <c r="WTP206"/>
      <c r="WTQ206"/>
      <c r="WTR206"/>
      <c r="WTS206"/>
      <c r="WTT206"/>
      <c r="WTU206"/>
      <c r="WTV206"/>
      <c r="WTW206"/>
      <c r="WTX206"/>
      <c r="WTY206"/>
      <c r="WTZ206"/>
      <c r="WUA206"/>
      <c r="WUB206"/>
      <c r="WUC206"/>
      <c r="WUD206"/>
      <c r="WUE206"/>
      <c r="WUF206"/>
      <c r="WUG206"/>
      <c r="WUH206"/>
      <c r="WUI206"/>
      <c r="WUJ206"/>
      <c r="WUK206"/>
      <c r="WUL206"/>
      <c r="WUM206"/>
      <c r="WUN206"/>
      <c r="WUO206"/>
      <c r="WUP206"/>
      <c r="WUQ206"/>
      <c r="WUR206"/>
      <c r="WUS206"/>
      <c r="WUT206"/>
      <c r="WUU206"/>
      <c r="WUV206"/>
      <c r="WUW206"/>
      <c r="WUX206"/>
      <c r="WUY206"/>
      <c r="WUZ206"/>
      <c r="WVA206"/>
      <c r="WVB206"/>
      <c r="WVC206"/>
      <c r="WVD206"/>
      <c r="WVE206"/>
      <c r="WVF206"/>
      <c r="WVG206"/>
      <c r="WVH206"/>
      <c r="WVI206"/>
      <c r="WVJ206"/>
      <c r="WVK206"/>
      <c r="WVL206"/>
      <c r="WVM206"/>
      <c r="WVN206"/>
      <c r="WVO206"/>
      <c r="WVP206"/>
      <c r="WVQ206"/>
      <c r="WVR206"/>
      <c r="WVS206"/>
      <c r="WVT206"/>
      <c r="WVU206"/>
      <c r="WVV206"/>
      <c r="WVW206"/>
      <c r="WVX206"/>
      <c r="WVY206"/>
      <c r="WVZ206"/>
      <c r="WWA206"/>
      <c r="WWB206"/>
      <c r="WWC206"/>
      <c r="WWD206"/>
      <c r="WWE206"/>
      <c r="WWF206"/>
      <c r="WWG206"/>
      <c r="WWH206"/>
      <c r="WWI206"/>
      <c r="WWJ206"/>
      <c r="WWK206"/>
      <c r="WWL206"/>
      <c r="WWM206"/>
      <c r="WWN206"/>
      <c r="WWO206"/>
      <c r="WWP206"/>
      <c r="WWQ206"/>
      <c r="WWR206"/>
      <c r="WWS206"/>
      <c r="WWT206"/>
      <c r="WWU206"/>
      <c r="WWV206"/>
      <c r="WWW206"/>
      <c r="WWX206"/>
      <c r="WWY206"/>
      <c r="WWZ206"/>
      <c r="WXA206"/>
      <c r="WXB206"/>
      <c r="WXC206"/>
      <c r="WXD206"/>
      <c r="WXE206"/>
      <c r="WXF206"/>
      <c r="WXG206"/>
      <c r="WXH206"/>
      <c r="WXI206"/>
      <c r="WXJ206"/>
      <c r="WXK206"/>
      <c r="WXL206"/>
      <c r="WXM206"/>
      <c r="WXN206"/>
      <c r="WXO206"/>
      <c r="WXP206"/>
      <c r="WXQ206"/>
      <c r="WXR206"/>
      <c r="WXS206"/>
      <c r="WXT206"/>
      <c r="WXU206"/>
      <c r="WXV206"/>
      <c r="WXW206"/>
      <c r="WXX206"/>
      <c r="WXY206"/>
      <c r="WXZ206"/>
      <c r="WYA206"/>
      <c r="WYB206"/>
      <c r="WYC206"/>
      <c r="WYD206"/>
      <c r="WYE206"/>
      <c r="WYF206"/>
      <c r="WYG206"/>
      <c r="WYH206"/>
      <c r="WYI206"/>
      <c r="WYJ206"/>
      <c r="WYK206"/>
      <c r="WYL206"/>
      <c r="WYM206"/>
      <c r="WYN206"/>
      <c r="WYO206"/>
      <c r="WYP206"/>
      <c r="WYQ206"/>
      <c r="WYR206"/>
      <c r="WYS206"/>
      <c r="WYT206"/>
      <c r="WYU206"/>
      <c r="WYV206"/>
      <c r="WYW206"/>
      <c r="WYX206"/>
      <c r="WYY206"/>
      <c r="WYZ206"/>
      <c r="WZA206"/>
      <c r="WZB206"/>
      <c r="WZC206"/>
      <c r="WZD206"/>
      <c r="WZE206"/>
      <c r="WZF206"/>
      <c r="WZG206"/>
      <c r="WZH206"/>
      <c r="WZI206"/>
      <c r="WZJ206"/>
      <c r="WZK206"/>
      <c r="WZL206"/>
      <c r="WZM206"/>
      <c r="WZN206"/>
      <c r="WZO206"/>
      <c r="WZP206"/>
      <c r="WZQ206"/>
      <c r="WZR206"/>
      <c r="WZS206"/>
      <c r="WZT206"/>
      <c r="WZU206"/>
      <c r="WZV206"/>
      <c r="WZW206"/>
      <c r="WZX206"/>
      <c r="WZY206"/>
      <c r="WZZ206"/>
      <c r="XAA206"/>
      <c r="XAB206"/>
      <c r="XAC206"/>
      <c r="XAD206"/>
      <c r="XAE206"/>
      <c r="XAF206"/>
      <c r="XAG206"/>
      <c r="XAH206"/>
      <c r="XAI206"/>
      <c r="XAJ206"/>
      <c r="XAK206"/>
      <c r="XAL206"/>
      <c r="XAM206"/>
      <c r="XAN206"/>
      <c r="XAO206"/>
      <c r="XAP206"/>
      <c r="XAQ206"/>
      <c r="XAR206"/>
      <c r="XAS206"/>
      <c r="XAT206"/>
      <c r="XAU206"/>
      <c r="XAV206"/>
      <c r="XAW206"/>
      <c r="XAX206"/>
      <c r="XAY206"/>
      <c r="XAZ206"/>
      <c r="XBA206"/>
      <c r="XBB206"/>
      <c r="XBC206"/>
      <c r="XBD206"/>
      <c r="XBE206"/>
      <c r="XBF206"/>
      <c r="XBG206"/>
      <c r="XBH206"/>
      <c r="XBI206"/>
      <c r="XBJ206"/>
      <c r="XBK206"/>
      <c r="XBL206"/>
      <c r="XBM206"/>
      <c r="XBN206"/>
      <c r="XBO206"/>
      <c r="XBP206"/>
      <c r="XBQ206"/>
      <c r="XBR206"/>
      <c r="XBS206"/>
      <c r="XBT206"/>
      <c r="XBU206"/>
      <c r="XBV206"/>
      <c r="XBW206"/>
      <c r="XBX206"/>
      <c r="XBY206"/>
      <c r="XBZ206"/>
      <c r="XCA206"/>
      <c r="XCB206"/>
      <c r="XCC206"/>
      <c r="XCD206"/>
      <c r="XCE206"/>
      <c r="XCF206"/>
      <c r="XCG206"/>
      <c r="XCH206"/>
      <c r="XCI206"/>
      <c r="XCJ206"/>
      <c r="XCK206"/>
      <c r="XCL206"/>
      <c r="XCM206"/>
      <c r="XCN206"/>
      <c r="XCO206"/>
      <c r="XCP206"/>
      <c r="XCQ206"/>
      <c r="XCR206"/>
      <c r="XCS206"/>
      <c r="XCT206"/>
      <c r="XCU206"/>
      <c r="XCV206"/>
      <c r="XCW206"/>
      <c r="XCX206"/>
      <c r="XCY206"/>
      <c r="XCZ206"/>
      <c r="XDA206"/>
      <c r="XDB206"/>
      <c r="XDC206"/>
      <c r="XDD206"/>
      <c r="XDE206"/>
      <c r="XDF206"/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  <c r="XEE206"/>
      <c r="XEF206"/>
      <c r="XEG206"/>
      <c r="XEH206"/>
      <c r="XEI206"/>
      <c r="XEJ206"/>
      <c r="XEK206"/>
      <c r="XEL206"/>
      <c r="XEM206"/>
      <c r="XEN206"/>
      <c r="XEO206"/>
      <c r="XEP206"/>
      <c r="XEQ206"/>
      <c r="XER206"/>
      <c r="XES206"/>
      <c r="XET206"/>
      <c r="XEU206"/>
      <c r="XEV206"/>
      <c r="XEW206"/>
      <c r="XEX206"/>
      <c r="XEY206"/>
      <c r="XEZ206"/>
      <c r="XFA206"/>
      <c r="XFB206"/>
      <c r="XFC206"/>
      <c r="XFD206"/>
    </row>
    <row r="207" s="29" customFormat="1" spans="1:1638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 s="30"/>
      <c r="AN207" s="73"/>
      <c r="AO207" s="31"/>
      <c r="AP207"/>
      <c r="AQ207"/>
      <c r="AR207" s="32"/>
      <c r="AS207" s="30"/>
      <c r="AT207" s="30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  <c r="QXM207"/>
      <c r="QXN207"/>
      <c r="QXO207"/>
      <c r="QXP207"/>
      <c r="QXQ207"/>
      <c r="QXR207"/>
      <c r="QXS207"/>
      <c r="QXT207"/>
      <c r="QXU207"/>
      <c r="QXV207"/>
      <c r="QXW207"/>
      <c r="QXX207"/>
      <c r="QXY207"/>
      <c r="QXZ207"/>
      <c r="QYA207"/>
      <c r="QYB207"/>
      <c r="QYC207"/>
      <c r="QYD207"/>
      <c r="QYE207"/>
      <c r="QYF207"/>
      <c r="QYG207"/>
      <c r="QYH207"/>
      <c r="QYI207"/>
      <c r="QYJ207"/>
      <c r="QYK207"/>
      <c r="QYL207"/>
      <c r="QYM207"/>
      <c r="QYN207"/>
      <c r="QYO207"/>
      <c r="QYP207"/>
      <c r="QYQ207"/>
      <c r="QYR207"/>
      <c r="QYS207"/>
      <c r="QYT207"/>
      <c r="QYU207"/>
      <c r="QYV207"/>
      <c r="QYW207"/>
      <c r="QYX207"/>
      <c r="QYY207"/>
      <c r="QYZ207"/>
      <c r="QZA207"/>
      <c r="QZB207"/>
      <c r="QZC207"/>
      <c r="QZD207"/>
      <c r="QZE207"/>
      <c r="QZF207"/>
      <c r="QZG207"/>
      <c r="QZH207"/>
      <c r="QZI207"/>
      <c r="QZJ207"/>
      <c r="QZK207"/>
      <c r="QZL207"/>
      <c r="QZM207"/>
      <c r="QZN207"/>
      <c r="QZO207"/>
      <c r="QZP207"/>
      <c r="QZQ207"/>
      <c r="QZR207"/>
      <c r="QZS207"/>
      <c r="QZT207"/>
      <c r="QZU207"/>
      <c r="QZV207"/>
      <c r="QZW207"/>
      <c r="QZX207"/>
      <c r="QZY207"/>
      <c r="QZZ207"/>
      <c r="RAA207"/>
      <c r="RAB207"/>
      <c r="RAC207"/>
      <c r="RAD207"/>
      <c r="RAE207"/>
      <c r="RAF207"/>
      <c r="RAG207"/>
      <c r="RAH207"/>
      <c r="RAI207"/>
      <c r="RAJ207"/>
      <c r="RAK207"/>
      <c r="RAL207"/>
      <c r="RAM207"/>
      <c r="RAN207"/>
      <c r="RAO207"/>
      <c r="RAP207"/>
      <c r="RAQ207"/>
      <c r="RAR207"/>
      <c r="RAS207"/>
      <c r="RAT207"/>
      <c r="RAU207"/>
      <c r="RAV207"/>
      <c r="RAW207"/>
      <c r="RAX207"/>
      <c r="RAY207"/>
      <c r="RAZ207"/>
      <c r="RBA207"/>
      <c r="RBB207"/>
      <c r="RBC207"/>
      <c r="RBD207"/>
      <c r="RBE207"/>
      <c r="RBF207"/>
      <c r="RBG207"/>
      <c r="RBH207"/>
      <c r="RBI207"/>
      <c r="RBJ207"/>
      <c r="RBK207"/>
      <c r="RBL207"/>
      <c r="RBM207"/>
      <c r="RBN207"/>
      <c r="RBO207"/>
      <c r="RBP207"/>
      <c r="RBQ207"/>
      <c r="RBR207"/>
      <c r="RBS207"/>
      <c r="RBT207"/>
      <c r="RBU207"/>
      <c r="RBV207"/>
      <c r="RBW207"/>
      <c r="RBX207"/>
      <c r="RBY207"/>
      <c r="RBZ207"/>
      <c r="RCA207"/>
      <c r="RCB207"/>
      <c r="RCC207"/>
      <c r="RCD207"/>
      <c r="RCE207"/>
      <c r="RCF207"/>
      <c r="RCG207"/>
      <c r="RCH207"/>
      <c r="RCI207"/>
      <c r="RCJ207"/>
      <c r="RCK207"/>
      <c r="RCL207"/>
      <c r="RCM207"/>
      <c r="RCN207"/>
      <c r="RCO207"/>
      <c r="RCP207"/>
      <c r="RCQ207"/>
      <c r="RCR207"/>
      <c r="RCS207"/>
      <c r="RCT207"/>
      <c r="RCU207"/>
      <c r="RCV207"/>
      <c r="RCW207"/>
      <c r="RCX207"/>
      <c r="RCY207"/>
      <c r="RCZ207"/>
      <c r="RDA207"/>
      <c r="RDB207"/>
      <c r="RDC207"/>
      <c r="RDD207"/>
      <c r="RDE207"/>
      <c r="RDF207"/>
      <c r="RDG207"/>
      <c r="RDH207"/>
      <c r="RDI207"/>
      <c r="RDJ207"/>
      <c r="RDK207"/>
      <c r="RDL207"/>
      <c r="RDM207"/>
      <c r="RDN207"/>
      <c r="RDO207"/>
      <c r="RDP207"/>
      <c r="RDQ207"/>
      <c r="RDR207"/>
      <c r="RDS207"/>
      <c r="RDT207"/>
      <c r="RDU207"/>
      <c r="RDV207"/>
      <c r="RDW207"/>
      <c r="RDX207"/>
      <c r="RDY207"/>
      <c r="RDZ207"/>
      <c r="REA207"/>
      <c r="REB207"/>
      <c r="REC207"/>
      <c r="RED207"/>
      <c r="REE207"/>
      <c r="REF207"/>
      <c r="REG207"/>
      <c r="REH207"/>
      <c r="REI207"/>
      <c r="REJ207"/>
      <c r="REK207"/>
      <c r="REL207"/>
      <c r="REM207"/>
      <c r="REN207"/>
      <c r="REO207"/>
      <c r="REP207"/>
      <c r="REQ207"/>
      <c r="RER207"/>
      <c r="RES207"/>
      <c r="RET207"/>
      <c r="REU207"/>
      <c r="REV207"/>
      <c r="REW207"/>
      <c r="REX207"/>
      <c r="REY207"/>
      <c r="REZ207"/>
      <c r="RFA207"/>
      <c r="RFB207"/>
      <c r="RFC207"/>
      <c r="RFD207"/>
      <c r="RFE207"/>
      <c r="RFF207"/>
      <c r="RFG207"/>
      <c r="RFH207"/>
      <c r="RFI207"/>
      <c r="RFJ207"/>
      <c r="RFK207"/>
      <c r="RFL207"/>
      <c r="RFM207"/>
      <c r="RFN207"/>
      <c r="RFO207"/>
      <c r="RFP207"/>
      <c r="RFQ207"/>
      <c r="RFR207"/>
      <c r="RFS207"/>
      <c r="RFT207"/>
      <c r="RFU207"/>
      <c r="RFV207"/>
      <c r="RFW207"/>
      <c r="RFX207"/>
      <c r="RFY207"/>
      <c r="RFZ207"/>
      <c r="RGA207"/>
      <c r="RGB207"/>
      <c r="RGC207"/>
      <c r="RGD207"/>
      <c r="RGE207"/>
      <c r="RGF207"/>
      <c r="RGG207"/>
      <c r="RGH207"/>
      <c r="RGI207"/>
      <c r="RGJ207"/>
      <c r="RGK207"/>
      <c r="RGL207"/>
      <c r="RGM207"/>
      <c r="RGN207"/>
      <c r="RGO207"/>
      <c r="RGP207"/>
      <c r="RGQ207"/>
      <c r="RGR207"/>
      <c r="RGS207"/>
      <c r="RGT207"/>
      <c r="RGU207"/>
      <c r="RGV207"/>
      <c r="RGW207"/>
      <c r="RGX207"/>
      <c r="RGY207"/>
      <c r="RGZ207"/>
      <c r="RHA207"/>
      <c r="RHB207"/>
      <c r="RHC207"/>
      <c r="RHD207"/>
      <c r="RHE207"/>
      <c r="RHF207"/>
      <c r="RHG207"/>
      <c r="RHH207"/>
      <c r="RHI207"/>
      <c r="RHJ207"/>
      <c r="RHK207"/>
      <c r="RHL207"/>
      <c r="RHM207"/>
      <c r="RHN207"/>
      <c r="RHO207"/>
      <c r="RHP207"/>
      <c r="RHQ207"/>
      <c r="RHR207"/>
      <c r="RHS207"/>
      <c r="RHT207"/>
      <c r="RHU207"/>
      <c r="RHV207"/>
      <c r="RHW207"/>
      <c r="RHX207"/>
      <c r="RHY207"/>
      <c r="RHZ207"/>
      <c r="RIA207"/>
      <c r="RIB207"/>
      <c r="RIC207"/>
      <c r="RID207"/>
      <c r="RIE207"/>
      <c r="RIF207"/>
      <c r="RIG207"/>
      <c r="RIH207"/>
      <c r="RII207"/>
      <c r="RIJ207"/>
      <c r="RIK207"/>
      <c r="RIL207"/>
      <c r="RIM207"/>
      <c r="RIN207"/>
      <c r="RIO207"/>
      <c r="RIP207"/>
      <c r="RIQ207"/>
      <c r="RIR207"/>
      <c r="RIS207"/>
      <c r="RIT207"/>
      <c r="RIU207"/>
      <c r="RIV207"/>
      <c r="RIW207"/>
      <c r="RIX207"/>
      <c r="RIY207"/>
      <c r="RIZ207"/>
      <c r="RJA207"/>
      <c r="RJB207"/>
      <c r="RJC207"/>
      <c r="RJD207"/>
      <c r="RJE207"/>
      <c r="RJF207"/>
      <c r="RJG207"/>
      <c r="RJH207"/>
      <c r="RJI207"/>
      <c r="RJJ207"/>
      <c r="RJK207"/>
      <c r="RJL207"/>
      <c r="RJM207"/>
      <c r="RJN207"/>
      <c r="RJO207"/>
      <c r="RJP207"/>
      <c r="RJQ207"/>
      <c r="RJR207"/>
      <c r="RJS207"/>
      <c r="RJT207"/>
      <c r="RJU207"/>
      <c r="RJV207"/>
      <c r="RJW207"/>
      <c r="RJX207"/>
      <c r="RJY207"/>
      <c r="RJZ207"/>
      <c r="RKA207"/>
      <c r="RKB207"/>
      <c r="RKC207"/>
      <c r="RKD207"/>
      <c r="RKE207"/>
      <c r="RKF207"/>
      <c r="RKG207"/>
      <c r="RKH207"/>
      <c r="RKI207"/>
      <c r="RKJ207"/>
      <c r="RKK207"/>
      <c r="RKL207"/>
      <c r="RKM207"/>
      <c r="RKN207"/>
      <c r="RKO207"/>
      <c r="RKP207"/>
      <c r="RKQ207"/>
      <c r="RKR207"/>
      <c r="RKS207"/>
      <c r="RKT207"/>
      <c r="RKU207"/>
      <c r="RKV207"/>
      <c r="RKW207"/>
      <c r="RKX207"/>
      <c r="RKY207"/>
      <c r="RKZ207"/>
      <c r="RLA207"/>
      <c r="RLB207"/>
      <c r="RLC207"/>
      <c r="RLD207"/>
      <c r="RLE207"/>
      <c r="RLF207"/>
      <c r="RLG207"/>
      <c r="RLH207"/>
      <c r="RLI207"/>
      <c r="RLJ207"/>
      <c r="RLK207"/>
      <c r="RLL207"/>
      <c r="RLM207"/>
      <c r="RLN207"/>
      <c r="RLO207"/>
      <c r="RLP207"/>
      <c r="RLQ207"/>
      <c r="RLR207"/>
      <c r="RLS207"/>
      <c r="RLT207"/>
      <c r="RLU207"/>
      <c r="RLV207"/>
      <c r="RLW207"/>
      <c r="RLX207"/>
      <c r="RLY207"/>
      <c r="RLZ207"/>
      <c r="RMA207"/>
      <c r="RMB207"/>
      <c r="RMC207"/>
      <c r="RMD207"/>
      <c r="RME207"/>
      <c r="RMF207"/>
      <c r="RMG207"/>
      <c r="RMH207"/>
      <c r="RMI207"/>
      <c r="RMJ207"/>
      <c r="RMK207"/>
      <c r="RML207"/>
      <c r="RMM207"/>
      <c r="RMN207"/>
      <c r="RMO207"/>
      <c r="RMP207"/>
      <c r="RMQ207"/>
      <c r="RMR207"/>
      <c r="RMS207"/>
      <c r="RMT207"/>
      <c r="RMU207"/>
      <c r="RMV207"/>
      <c r="RMW207"/>
      <c r="RMX207"/>
      <c r="RMY207"/>
      <c r="RMZ207"/>
      <c r="RNA207"/>
      <c r="RNB207"/>
      <c r="RNC207"/>
      <c r="RND207"/>
      <c r="RNE207"/>
      <c r="RNF207"/>
      <c r="RNG207"/>
      <c r="RNH207"/>
      <c r="RNI207"/>
      <c r="RNJ207"/>
      <c r="RNK207"/>
      <c r="RNL207"/>
      <c r="RNM207"/>
      <c r="RNN207"/>
      <c r="RNO207"/>
      <c r="RNP207"/>
      <c r="RNQ207"/>
      <c r="RNR207"/>
      <c r="RNS207"/>
      <c r="RNT207"/>
      <c r="RNU207"/>
      <c r="RNV207"/>
      <c r="RNW207"/>
      <c r="RNX207"/>
      <c r="RNY207"/>
      <c r="RNZ207"/>
      <c r="ROA207"/>
      <c r="ROB207"/>
      <c r="ROC207"/>
      <c r="ROD207"/>
      <c r="ROE207"/>
      <c r="ROF207"/>
      <c r="ROG207"/>
      <c r="ROH207"/>
      <c r="ROI207"/>
      <c r="ROJ207"/>
      <c r="ROK207"/>
      <c r="ROL207"/>
      <c r="ROM207"/>
      <c r="RON207"/>
      <c r="ROO207"/>
      <c r="ROP207"/>
      <c r="ROQ207"/>
      <c r="ROR207"/>
      <c r="ROS207"/>
      <c r="ROT207"/>
      <c r="ROU207"/>
      <c r="ROV207"/>
      <c r="ROW207"/>
      <c r="ROX207"/>
      <c r="ROY207"/>
      <c r="ROZ207"/>
      <c r="RPA207"/>
      <c r="RPB207"/>
      <c r="RPC207"/>
      <c r="RPD207"/>
      <c r="RPE207"/>
      <c r="RPF207"/>
      <c r="RPG207"/>
      <c r="RPH207"/>
      <c r="RPI207"/>
      <c r="RPJ207"/>
      <c r="RPK207"/>
      <c r="RPL207"/>
      <c r="RPM207"/>
      <c r="RPN207"/>
      <c r="RPO207"/>
      <c r="RPP207"/>
      <c r="RPQ207"/>
      <c r="RPR207"/>
      <c r="RPS207"/>
      <c r="RPT207"/>
      <c r="RPU207"/>
      <c r="RPV207"/>
      <c r="RPW207"/>
      <c r="RPX207"/>
      <c r="RPY207"/>
      <c r="RPZ207"/>
      <c r="RQA207"/>
      <c r="RQB207"/>
      <c r="RQC207"/>
      <c r="RQD207"/>
      <c r="RQE207"/>
      <c r="RQF207"/>
      <c r="RQG207"/>
      <c r="RQH207"/>
      <c r="RQI207"/>
      <c r="RQJ207"/>
      <c r="RQK207"/>
      <c r="RQL207"/>
      <c r="RQM207"/>
      <c r="RQN207"/>
      <c r="RQO207"/>
      <c r="RQP207"/>
      <c r="RQQ207"/>
      <c r="RQR207"/>
      <c r="RQS207"/>
      <c r="RQT207"/>
      <c r="RQU207"/>
      <c r="RQV207"/>
      <c r="RQW207"/>
      <c r="RQX207"/>
      <c r="RQY207"/>
      <c r="RQZ207"/>
      <c r="RRA207"/>
      <c r="RRB207"/>
      <c r="RRC207"/>
      <c r="RRD207"/>
      <c r="RRE207"/>
      <c r="RRF207"/>
      <c r="RRG207"/>
      <c r="RRH207"/>
      <c r="RRI207"/>
      <c r="RRJ207"/>
      <c r="RRK207"/>
      <c r="RRL207"/>
      <c r="RRM207"/>
      <c r="RRN207"/>
      <c r="RRO207"/>
      <c r="RRP207"/>
      <c r="RRQ207"/>
      <c r="RRR207"/>
      <c r="RRS207"/>
      <c r="RRT207"/>
      <c r="RRU207"/>
      <c r="RRV207"/>
      <c r="RRW207"/>
      <c r="RRX207"/>
      <c r="RRY207"/>
      <c r="RRZ207"/>
      <c r="RSA207"/>
      <c r="RSB207"/>
      <c r="RSC207"/>
      <c r="RSD207"/>
      <c r="RSE207"/>
      <c r="RSF207"/>
      <c r="RSG207"/>
      <c r="RSH207"/>
      <c r="RSI207"/>
      <c r="RSJ207"/>
      <c r="RSK207"/>
      <c r="RSL207"/>
      <c r="RSM207"/>
      <c r="RSN207"/>
      <c r="RSO207"/>
      <c r="RSP207"/>
      <c r="RSQ207"/>
      <c r="RSR207"/>
      <c r="RSS207"/>
      <c r="RST207"/>
      <c r="RSU207"/>
      <c r="RSV207"/>
      <c r="RSW207"/>
      <c r="RSX207"/>
      <c r="RSY207"/>
      <c r="RSZ207"/>
      <c r="RTA207"/>
      <c r="RTB207"/>
      <c r="RTC207"/>
      <c r="RTD207"/>
      <c r="RTE207"/>
      <c r="RTF207"/>
      <c r="RTG207"/>
      <c r="RTH207"/>
      <c r="RTI207"/>
      <c r="RTJ207"/>
      <c r="RTK207"/>
      <c r="RTL207"/>
      <c r="RTM207"/>
      <c r="RTN207"/>
      <c r="RTO207"/>
      <c r="RTP207"/>
      <c r="RTQ207"/>
      <c r="RTR207"/>
      <c r="RTS207"/>
      <c r="RTT207"/>
      <c r="RTU207"/>
      <c r="RTV207"/>
      <c r="RTW207"/>
      <c r="RTX207"/>
      <c r="RTY207"/>
      <c r="RTZ207"/>
      <c r="RUA207"/>
      <c r="RUB207"/>
      <c r="RUC207"/>
      <c r="RUD207"/>
      <c r="RUE207"/>
      <c r="RUF207"/>
      <c r="RUG207"/>
      <c r="RUH207"/>
      <c r="RUI207"/>
      <c r="RUJ207"/>
      <c r="RUK207"/>
      <c r="RUL207"/>
      <c r="RUM207"/>
      <c r="RUN207"/>
      <c r="RUO207"/>
      <c r="RUP207"/>
      <c r="RUQ207"/>
      <c r="RUR207"/>
      <c r="RUS207"/>
      <c r="RUT207"/>
      <c r="RUU207"/>
      <c r="RUV207"/>
      <c r="RUW207"/>
      <c r="RUX207"/>
      <c r="RUY207"/>
      <c r="RUZ207"/>
      <c r="RVA207"/>
      <c r="RVB207"/>
      <c r="RVC207"/>
      <c r="RVD207"/>
      <c r="RVE207"/>
      <c r="RVF207"/>
      <c r="RVG207"/>
      <c r="RVH207"/>
      <c r="RVI207"/>
      <c r="RVJ207"/>
      <c r="RVK207"/>
      <c r="RVL207"/>
      <c r="RVM207"/>
      <c r="RVN207"/>
      <c r="RVO207"/>
      <c r="RVP207"/>
      <c r="RVQ207"/>
      <c r="RVR207"/>
      <c r="RVS207"/>
      <c r="RVT207"/>
      <c r="RVU207"/>
      <c r="RVV207"/>
      <c r="RVW207"/>
      <c r="RVX207"/>
      <c r="RVY207"/>
      <c r="RVZ207"/>
      <c r="RWA207"/>
      <c r="RWB207"/>
      <c r="RWC207"/>
      <c r="RWD207"/>
      <c r="RWE207"/>
      <c r="RWF207"/>
      <c r="RWG207"/>
      <c r="RWH207"/>
      <c r="RWI207"/>
      <c r="RWJ207"/>
      <c r="RWK207"/>
      <c r="RWL207"/>
      <c r="RWM207"/>
      <c r="RWN207"/>
      <c r="RWO207"/>
      <c r="RWP207"/>
      <c r="RWQ207"/>
      <c r="RWR207"/>
      <c r="RWS207"/>
      <c r="RWT207"/>
      <c r="RWU207"/>
      <c r="RWV207"/>
      <c r="RWW207"/>
      <c r="RWX207"/>
      <c r="RWY207"/>
      <c r="RWZ207"/>
      <c r="RXA207"/>
      <c r="RXB207"/>
      <c r="RXC207"/>
      <c r="RXD207"/>
      <c r="RXE207"/>
      <c r="RXF207"/>
      <c r="RXG207"/>
      <c r="RXH207"/>
      <c r="RXI207"/>
      <c r="RXJ207"/>
      <c r="RXK207"/>
      <c r="RXL207"/>
      <c r="RXM207"/>
      <c r="RXN207"/>
      <c r="RXO207"/>
      <c r="RXP207"/>
      <c r="RXQ207"/>
      <c r="RXR207"/>
      <c r="RXS207"/>
      <c r="RXT207"/>
      <c r="RXU207"/>
      <c r="RXV207"/>
      <c r="RXW207"/>
      <c r="RXX207"/>
      <c r="RXY207"/>
      <c r="RXZ207"/>
      <c r="RYA207"/>
      <c r="RYB207"/>
      <c r="RYC207"/>
      <c r="RYD207"/>
      <c r="RYE207"/>
      <c r="RYF207"/>
      <c r="RYG207"/>
      <c r="RYH207"/>
      <c r="RYI207"/>
      <c r="RYJ207"/>
      <c r="RYK207"/>
      <c r="RYL207"/>
      <c r="RYM207"/>
      <c r="RYN207"/>
      <c r="RYO207"/>
      <c r="RYP207"/>
      <c r="RYQ207"/>
      <c r="RYR207"/>
      <c r="RYS207"/>
      <c r="RYT207"/>
      <c r="RYU207"/>
      <c r="RYV207"/>
      <c r="RYW207"/>
      <c r="RYX207"/>
      <c r="RYY207"/>
      <c r="RYZ207"/>
      <c r="RZA207"/>
      <c r="RZB207"/>
      <c r="RZC207"/>
      <c r="RZD207"/>
      <c r="RZE207"/>
      <c r="RZF207"/>
      <c r="RZG207"/>
      <c r="RZH207"/>
      <c r="RZI207"/>
      <c r="RZJ207"/>
      <c r="RZK207"/>
      <c r="RZL207"/>
      <c r="RZM207"/>
      <c r="RZN207"/>
      <c r="RZO207"/>
      <c r="RZP207"/>
      <c r="RZQ207"/>
      <c r="RZR207"/>
      <c r="RZS207"/>
      <c r="RZT207"/>
      <c r="RZU207"/>
      <c r="RZV207"/>
      <c r="RZW207"/>
      <c r="RZX207"/>
      <c r="RZY207"/>
      <c r="RZZ207"/>
      <c r="SAA207"/>
      <c r="SAB207"/>
      <c r="SAC207"/>
      <c r="SAD207"/>
      <c r="SAE207"/>
      <c r="SAF207"/>
      <c r="SAG207"/>
      <c r="SAH207"/>
      <c r="SAI207"/>
      <c r="SAJ207"/>
      <c r="SAK207"/>
      <c r="SAL207"/>
      <c r="SAM207"/>
      <c r="SAN207"/>
      <c r="SAO207"/>
      <c r="SAP207"/>
      <c r="SAQ207"/>
      <c r="SAR207"/>
      <c r="SAS207"/>
      <c r="SAT207"/>
      <c r="SAU207"/>
      <c r="SAV207"/>
      <c r="SAW207"/>
      <c r="SAX207"/>
      <c r="SAY207"/>
      <c r="SAZ207"/>
      <c r="SBA207"/>
      <c r="SBB207"/>
      <c r="SBC207"/>
      <c r="SBD207"/>
      <c r="SBE207"/>
      <c r="SBF207"/>
      <c r="SBG207"/>
      <c r="SBH207"/>
      <c r="SBI207"/>
      <c r="SBJ207"/>
      <c r="SBK207"/>
      <c r="SBL207"/>
      <c r="SBM207"/>
      <c r="SBN207"/>
      <c r="SBO207"/>
      <c r="SBP207"/>
      <c r="SBQ207"/>
      <c r="SBR207"/>
      <c r="SBS207"/>
      <c r="SBT207"/>
      <c r="SBU207"/>
      <c r="SBV207"/>
      <c r="SBW207"/>
      <c r="SBX207"/>
      <c r="SBY207"/>
      <c r="SBZ207"/>
      <c r="SCA207"/>
      <c r="SCB207"/>
      <c r="SCC207"/>
      <c r="SCD207"/>
      <c r="SCE207"/>
      <c r="SCF207"/>
      <c r="SCG207"/>
      <c r="SCH207"/>
      <c r="SCI207"/>
      <c r="SCJ207"/>
      <c r="SCK207"/>
      <c r="SCL207"/>
      <c r="SCM207"/>
      <c r="SCN207"/>
      <c r="SCO207"/>
      <c r="SCP207"/>
      <c r="SCQ207"/>
      <c r="SCR207"/>
      <c r="SCS207"/>
      <c r="SCT207"/>
      <c r="SCU207"/>
      <c r="SCV207"/>
      <c r="SCW207"/>
      <c r="SCX207"/>
      <c r="SCY207"/>
      <c r="SCZ207"/>
      <c r="SDA207"/>
      <c r="SDB207"/>
      <c r="SDC207"/>
      <c r="SDD207"/>
      <c r="SDE207"/>
      <c r="SDF207"/>
      <c r="SDG207"/>
      <c r="SDH207"/>
      <c r="SDI207"/>
      <c r="SDJ207"/>
      <c r="SDK207"/>
      <c r="SDL207"/>
      <c r="SDM207"/>
      <c r="SDN207"/>
      <c r="SDO207"/>
      <c r="SDP207"/>
      <c r="SDQ207"/>
      <c r="SDR207"/>
      <c r="SDS207"/>
      <c r="SDT207"/>
      <c r="SDU207"/>
      <c r="SDV207"/>
      <c r="SDW207"/>
      <c r="SDX207"/>
      <c r="SDY207"/>
      <c r="SDZ207"/>
      <c r="SEA207"/>
      <c r="SEB207"/>
      <c r="SEC207"/>
      <c r="SED207"/>
      <c r="SEE207"/>
      <c r="SEF207"/>
      <c r="SEG207"/>
      <c r="SEH207"/>
      <c r="SEI207"/>
      <c r="SEJ207"/>
      <c r="SEK207"/>
      <c r="SEL207"/>
      <c r="SEM207"/>
      <c r="SEN207"/>
      <c r="SEO207"/>
      <c r="SEP207"/>
      <c r="SEQ207"/>
      <c r="SER207"/>
      <c r="SES207"/>
      <c r="SET207"/>
      <c r="SEU207"/>
      <c r="SEV207"/>
      <c r="SEW207"/>
      <c r="SEX207"/>
      <c r="SEY207"/>
      <c r="SEZ207"/>
      <c r="SFA207"/>
      <c r="SFB207"/>
      <c r="SFC207"/>
      <c r="SFD207"/>
      <c r="SFE207"/>
      <c r="SFF207"/>
      <c r="SFG207"/>
      <c r="SFH207"/>
      <c r="SFI207"/>
      <c r="SFJ207"/>
      <c r="SFK207"/>
      <c r="SFL207"/>
      <c r="SFM207"/>
      <c r="SFN207"/>
      <c r="SFO207"/>
      <c r="SFP207"/>
      <c r="SFQ207"/>
      <c r="SFR207"/>
      <c r="SFS207"/>
      <c r="SFT207"/>
      <c r="SFU207"/>
      <c r="SFV207"/>
      <c r="SFW207"/>
      <c r="SFX207"/>
      <c r="SFY207"/>
      <c r="SFZ207"/>
      <c r="SGA207"/>
      <c r="SGB207"/>
      <c r="SGC207"/>
      <c r="SGD207"/>
      <c r="SGE207"/>
      <c r="SGF207"/>
      <c r="SGG207"/>
      <c r="SGH207"/>
      <c r="SGI207"/>
      <c r="SGJ207"/>
      <c r="SGK207"/>
      <c r="SGL207"/>
      <c r="SGM207"/>
      <c r="SGN207"/>
      <c r="SGO207"/>
      <c r="SGP207"/>
      <c r="SGQ207"/>
      <c r="SGR207"/>
      <c r="SGS207"/>
      <c r="SGT207"/>
      <c r="SGU207"/>
      <c r="SGV207"/>
      <c r="SGW207"/>
      <c r="SGX207"/>
      <c r="SGY207"/>
      <c r="SGZ207"/>
      <c r="SHA207"/>
      <c r="SHB207"/>
      <c r="SHC207"/>
      <c r="SHD207"/>
      <c r="SHE207"/>
      <c r="SHF207"/>
      <c r="SHG207"/>
      <c r="SHH207"/>
      <c r="SHI207"/>
      <c r="SHJ207"/>
      <c r="SHK207"/>
      <c r="SHL207"/>
      <c r="SHM207"/>
      <c r="SHN207"/>
      <c r="SHO207"/>
      <c r="SHP207"/>
      <c r="SHQ207"/>
      <c r="SHR207"/>
      <c r="SHS207"/>
      <c r="SHT207"/>
      <c r="SHU207"/>
      <c r="SHV207"/>
      <c r="SHW207"/>
      <c r="SHX207"/>
      <c r="SHY207"/>
      <c r="SHZ207"/>
      <c r="SIA207"/>
      <c r="SIB207"/>
      <c r="SIC207"/>
      <c r="SID207"/>
      <c r="SIE207"/>
      <c r="SIF207"/>
      <c r="SIG207"/>
      <c r="SIH207"/>
      <c r="SII207"/>
      <c r="SIJ207"/>
      <c r="SIK207"/>
      <c r="SIL207"/>
      <c r="SIM207"/>
      <c r="SIN207"/>
      <c r="SIO207"/>
      <c r="SIP207"/>
      <c r="SIQ207"/>
      <c r="SIR207"/>
      <c r="SIS207"/>
      <c r="SIT207"/>
      <c r="SIU207"/>
      <c r="SIV207"/>
      <c r="SIW207"/>
      <c r="SIX207"/>
      <c r="SIY207"/>
      <c r="SIZ207"/>
      <c r="SJA207"/>
      <c r="SJB207"/>
      <c r="SJC207"/>
      <c r="SJD207"/>
      <c r="SJE207"/>
      <c r="SJF207"/>
      <c r="SJG207"/>
      <c r="SJH207"/>
      <c r="SJI207"/>
      <c r="SJJ207"/>
      <c r="SJK207"/>
      <c r="SJL207"/>
      <c r="SJM207"/>
      <c r="SJN207"/>
      <c r="SJO207"/>
      <c r="SJP207"/>
      <c r="SJQ207"/>
      <c r="SJR207"/>
      <c r="SJS207"/>
      <c r="SJT207"/>
      <c r="SJU207"/>
      <c r="SJV207"/>
      <c r="SJW207"/>
      <c r="SJX207"/>
      <c r="SJY207"/>
      <c r="SJZ207"/>
      <c r="SKA207"/>
      <c r="SKB207"/>
      <c r="SKC207"/>
      <c r="SKD207"/>
      <c r="SKE207"/>
      <c r="SKF207"/>
      <c r="SKG207"/>
      <c r="SKH207"/>
      <c r="SKI207"/>
      <c r="SKJ207"/>
      <c r="SKK207"/>
      <c r="SKL207"/>
      <c r="SKM207"/>
      <c r="SKN207"/>
      <c r="SKO207"/>
      <c r="SKP207"/>
      <c r="SKQ207"/>
      <c r="SKR207"/>
      <c r="SKS207"/>
      <c r="SKT207"/>
      <c r="SKU207"/>
      <c r="SKV207"/>
      <c r="SKW207"/>
      <c r="SKX207"/>
      <c r="SKY207"/>
      <c r="SKZ207"/>
      <c r="SLA207"/>
      <c r="SLB207"/>
      <c r="SLC207"/>
      <c r="SLD207"/>
      <c r="SLE207"/>
      <c r="SLF207"/>
      <c r="SLG207"/>
      <c r="SLH207"/>
      <c r="SLI207"/>
      <c r="SLJ207"/>
      <c r="SLK207"/>
      <c r="SLL207"/>
      <c r="SLM207"/>
      <c r="SLN207"/>
      <c r="SLO207"/>
      <c r="SLP207"/>
      <c r="SLQ207"/>
      <c r="SLR207"/>
      <c r="SLS207"/>
      <c r="SLT207"/>
      <c r="SLU207"/>
      <c r="SLV207"/>
      <c r="SLW207"/>
      <c r="SLX207"/>
      <c r="SLY207"/>
      <c r="SLZ207"/>
      <c r="SMA207"/>
      <c r="SMB207"/>
      <c r="SMC207"/>
      <c r="SMD207"/>
      <c r="SME207"/>
      <c r="SMF207"/>
      <c r="SMG207"/>
      <c r="SMH207"/>
      <c r="SMI207"/>
      <c r="SMJ207"/>
      <c r="SMK207"/>
      <c r="SML207"/>
      <c r="SMM207"/>
      <c r="SMN207"/>
      <c r="SMO207"/>
      <c r="SMP207"/>
      <c r="SMQ207"/>
      <c r="SMR207"/>
      <c r="SMS207"/>
      <c r="SMT207"/>
      <c r="SMU207"/>
      <c r="SMV207"/>
      <c r="SMW207"/>
      <c r="SMX207"/>
      <c r="SMY207"/>
      <c r="SMZ207"/>
      <c r="SNA207"/>
      <c r="SNB207"/>
      <c r="SNC207"/>
      <c r="SND207"/>
      <c r="SNE207"/>
      <c r="SNF207"/>
      <c r="SNG207"/>
      <c r="SNH207"/>
      <c r="SNI207"/>
      <c r="SNJ207"/>
      <c r="SNK207"/>
      <c r="SNL207"/>
      <c r="SNM207"/>
      <c r="SNN207"/>
      <c r="SNO207"/>
      <c r="SNP207"/>
      <c r="SNQ207"/>
      <c r="SNR207"/>
      <c r="SNS207"/>
      <c r="SNT207"/>
      <c r="SNU207"/>
      <c r="SNV207"/>
      <c r="SNW207"/>
      <c r="SNX207"/>
      <c r="SNY207"/>
      <c r="SNZ207"/>
      <c r="SOA207"/>
      <c r="SOB207"/>
      <c r="SOC207"/>
      <c r="SOD207"/>
      <c r="SOE207"/>
      <c r="SOF207"/>
      <c r="SOG207"/>
      <c r="SOH207"/>
      <c r="SOI207"/>
      <c r="SOJ207"/>
      <c r="SOK207"/>
      <c r="SOL207"/>
      <c r="SOM207"/>
      <c r="SON207"/>
      <c r="SOO207"/>
      <c r="SOP207"/>
      <c r="SOQ207"/>
      <c r="SOR207"/>
      <c r="SOS207"/>
      <c r="SOT207"/>
      <c r="SOU207"/>
      <c r="SOV207"/>
      <c r="SOW207"/>
      <c r="SOX207"/>
      <c r="SOY207"/>
      <c r="SOZ207"/>
      <c r="SPA207"/>
      <c r="SPB207"/>
      <c r="SPC207"/>
      <c r="SPD207"/>
      <c r="SPE207"/>
      <c r="SPF207"/>
      <c r="SPG207"/>
      <c r="SPH207"/>
      <c r="SPI207"/>
      <c r="SPJ207"/>
      <c r="SPK207"/>
      <c r="SPL207"/>
      <c r="SPM207"/>
      <c r="SPN207"/>
      <c r="SPO207"/>
      <c r="SPP207"/>
      <c r="SPQ207"/>
      <c r="SPR207"/>
      <c r="SPS207"/>
      <c r="SPT207"/>
      <c r="SPU207"/>
      <c r="SPV207"/>
      <c r="SPW207"/>
      <c r="SPX207"/>
      <c r="SPY207"/>
      <c r="SPZ207"/>
      <c r="SQA207"/>
      <c r="SQB207"/>
      <c r="SQC207"/>
      <c r="SQD207"/>
      <c r="SQE207"/>
      <c r="SQF207"/>
      <c r="SQG207"/>
      <c r="SQH207"/>
      <c r="SQI207"/>
      <c r="SQJ207"/>
      <c r="SQK207"/>
      <c r="SQL207"/>
      <c r="SQM207"/>
      <c r="SQN207"/>
      <c r="SQO207"/>
      <c r="SQP207"/>
      <c r="SQQ207"/>
      <c r="SQR207"/>
      <c r="SQS207"/>
      <c r="SQT207"/>
      <c r="SQU207"/>
      <c r="SQV207"/>
      <c r="SQW207"/>
      <c r="SQX207"/>
      <c r="SQY207"/>
      <c r="SQZ207"/>
      <c r="SRA207"/>
      <c r="SRB207"/>
      <c r="SRC207"/>
      <c r="SRD207"/>
      <c r="SRE207"/>
      <c r="SRF207"/>
      <c r="SRG207"/>
      <c r="SRH207"/>
      <c r="SRI207"/>
      <c r="SRJ207"/>
      <c r="SRK207"/>
      <c r="SRL207"/>
      <c r="SRM207"/>
      <c r="SRN207"/>
      <c r="SRO207"/>
      <c r="SRP207"/>
      <c r="SRQ207"/>
      <c r="SRR207"/>
      <c r="SRS207"/>
      <c r="SRT207"/>
      <c r="SRU207"/>
      <c r="SRV207"/>
      <c r="SRW207"/>
      <c r="SRX207"/>
      <c r="SRY207"/>
      <c r="SRZ207"/>
      <c r="SSA207"/>
      <c r="SSB207"/>
      <c r="SSC207"/>
      <c r="SSD207"/>
      <c r="SSE207"/>
      <c r="SSF207"/>
      <c r="SSG207"/>
      <c r="SSH207"/>
      <c r="SSI207"/>
      <c r="SSJ207"/>
      <c r="SSK207"/>
      <c r="SSL207"/>
      <c r="SSM207"/>
      <c r="SSN207"/>
      <c r="SSO207"/>
      <c r="SSP207"/>
      <c r="SSQ207"/>
      <c r="SSR207"/>
      <c r="SSS207"/>
      <c r="SST207"/>
      <c r="SSU207"/>
      <c r="SSV207"/>
      <c r="SSW207"/>
      <c r="SSX207"/>
      <c r="SSY207"/>
      <c r="SSZ207"/>
      <c r="STA207"/>
      <c r="STB207"/>
      <c r="STC207"/>
      <c r="STD207"/>
      <c r="STE207"/>
      <c r="STF207"/>
      <c r="STG207"/>
      <c r="STH207"/>
      <c r="STI207"/>
      <c r="STJ207"/>
      <c r="STK207"/>
      <c r="STL207"/>
      <c r="STM207"/>
      <c r="STN207"/>
      <c r="STO207"/>
      <c r="STP207"/>
      <c r="STQ207"/>
      <c r="STR207"/>
      <c r="STS207"/>
      <c r="STT207"/>
      <c r="STU207"/>
      <c r="STV207"/>
      <c r="STW207"/>
      <c r="STX207"/>
      <c r="STY207"/>
      <c r="STZ207"/>
      <c r="SUA207"/>
      <c r="SUB207"/>
      <c r="SUC207"/>
      <c r="SUD207"/>
      <c r="SUE207"/>
      <c r="SUF207"/>
      <c r="SUG207"/>
      <c r="SUH207"/>
      <c r="SUI207"/>
      <c r="SUJ207"/>
      <c r="SUK207"/>
      <c r="SUL207"/>
      <c r="SUM207"/>
      <c r="SUN207"/>
      <c r="SUO207"/>
      <c r="SUP207"/>
      <c r="SUQ207"/>
      <c r="SUR207"/>
      <c r="SUS207"/>
      <c r="SUT207"/>
      <c r="SUU207"/>
      <c r="SUV207"/>
      <c r="SUW207"/>
      <c r="SUX207"/>
      <c r="SUY207"/>
      <c r="SUZ207"/>
      <c r="SVA207"/>
      <c r="SVB207"/>
      <c r="SVC207"/>
      <c r="SVD207"/>
      <c r="SVE207"/>
      <c r="SVF207"/>
      <c r="SVG207"/>
      <c r="SVH207"/>
      <c r="SVI207"/>
      <c r="SVJ207"/>
      <c r="SVK207"/>
      <c r="SVL207"/>
      <c r="SVM207"/>
      <c r="SVN207"/>
      <c r="SVO207"/>
      <c r="SVP207"/>
      <c r="SVQ207"/>
      <c r="SVR207"/>
      <c r="SVS207"/>
      <c r="SVT207"/>
      <c r="SVU207"/>
      <c r="SVV207"/>
      <c r="SVW207"/>
      <c r="SVX207"/>
      <c r="SVY207"/>
      <c r="SVZ207"/>
      <c r="SWA207"/>
      <c r="SWB207"/>
      <c r="SWC207"/>
      <c r="SWD207"/>
      <c r="SWE207"/>
      <c r="SWF207"/>
      <c r="SWG207"/>
      <c r="SWH207"/>
      <c r="SWI207"/>
      <c r="SWJ207"/>
      <c r="SWK207"/>
      <c r="SWL207"/>
      <c r="SWM207"/>
      <c r="SWN207"/>
      <c r="SWO207"/>
      <c r="SWP207"/>
      <c r="SWQ207"/>
      <c r="SWR207"/>
      <c r="SWS207"/>
      <c r="SWT207"/>
      <c r="SWU207"/>
      <c r="SWV207"/>
      <c r="SWW207"/>
      <c r="SWX207"/>
      <c r="SWY207"/>
      <c r="SWZ207"/>
      <c r="SXA207"/>
      <c r="SXB207"/>
      <c r="SXC207"/>
      <c r="SXD207"/>
      <c r="SXE207"/>
      <c r="SXF207"/>
      <c r="SXG207"/>
      <c r="SXH207"/>
      <c r="SXI207"/>
      <c r="SXJ207"/>
      <c r="SXK207"/>
      <c r="SXL207"/>
      <c r="SXM207"/>
      <c r="SXN207"/>
      <c r="SXO207"/>
      <c r="SXP207"/>
      <c r="SXQ207"/>
      <c r="SXR207"/>
      <c r="SXS207"/>
      <c r="SXT207"/>
      <c r="SXU207"/>
      <c r="SXV207"/>
      <c r="SXW207"/>
      <c r="SXX207"/>
      <c r="SXY207"/>
      <c r="SXZ207"/>
      <c r="SYA207"/>
      <c r="SYB207"/>
      <c r="SYC207"/>
      <c r="SYD207"/>
      <c r="SYE207"/>
      <c r="SYF207"/>
      <c r="SYG207"/>
      <c r="SYH207"/>
      <c r="SYI207"/>
      <c r="SYJ207"/>
      <c r="SYK207"/>
      <c r="SYL207"/>
      <c r="SYM207"/>
      <c r="SYN207"/>
      <c r="SYO207"/>
      <c r="SYP207"/>
      <c r="SYQ207"/>
      <c r="SYR207"/>
      <c r="SYS207"/>
      <c r="SYT207"/>
      <c r="SYU207"/>
      <c r="SYV207"/>
      <c r="SYW207"/>
      <c r="SYX207"/>
      <c r="SYY207"/>
      <c r="SYZ207"/>
      <c r="SZA207"/>
      <c r="SZB207"/>
      <c r="SZC207"/>
      <c r="SZD207"/>
      <c r="SZE207"/>
      <c r="SZF207"/>
      <c r="SZG207"/>
      <c r="SZH207"/>
      <c r="SZI207"/>
      <c r="SZJ207"/>
      <c r="SZK207"/>
      <c r="SZL207"/>
      <c r="SZM207"/>
      <c r="SZN207"/>
      <c r="SZO207"/>
      <c r="SZP207"/>
      <c r="SZQ207"/>
      <c r="SZR207"/>
      <c r="SZS207"/>
      <c r="SZT207"/>
      <c r="SZU207"/>
      <c r="SZV207"/>
      <c r="SZW207"/>
      <c r="SZX207"/>
      <c r="SZY207"/>
      <c r="SZZ207"/>
      <c r="TAA207"/>
      <c r="TAB207"/>
      <c r="TAC207"/>
      <c r="TAD207"/>
      <c r="TAE207"/>
      <c r="TAF207"/>
      <c r="TAG207"/>
      <c r="TAH207"/>
      <c r="TAI207"/>
      <c r="TAJ207"/>
      <c r="TAK207"/>
      <c r="TAL207"/>
      <c r="TAM207"/>
      <c r="TAN207"/>
      <c r="TAO207"/>
      <c r="TAP207"/>
      <c r="TAQ207"/>
      <c r="TAR207"/>
      <c r="TAS207"/>
      <c r="TAT207"/>
      <c r="TAU207"/>
      <c r="TAV207"/>
      <c r="TAW207"/>
      <c r="TAX207"/>
      <c r="TAY207"/>
      <c r="TAZ207"/>
      <c r="TBA207"/>
      <c r="TBB207"/>
      <c r="TBC207"/>
      <c r="TBD207"/>
      <c r="TBE207"/>
      <c r="TBF207"/>
      <c r="TBG207"/>
      <c r="TBH207"/>
      <c r="TBI207"/>
      <c r="TBJ207"/>
      <c r="TBK207"/>
      <c r="TBL207"/>
      <c r="TBM207"/>
      <c r="TBN207"/>
      <c r="TBO207"/>
      <c r="TBP207"/>
      <c r="TBQ207"/>
      <c r="TBR207"/>
      <c r="TBS207"/>
      <c r="TBT207"/>
      <c r="TBU207"/>
      <c r="TBV207"/>
      <c r="TBW207"/>
      <c r="TBX207"/>
      <c r="TBY207"/>
      <c r="TBZ207"/>
      <c r="TCA207"/>
      <c r="TCB207"/>
      <c r="TCC207"/>
      <c r="TCD207"/>
      <c r="TCE207"/>
      <c r="TCF207"/>
      <c r="TCG207"/>
      <c r="TCH207"/>
      <c r="TCI207"/>
      <c r="TCJ207"/>
      <c r="TCK207"/>
      <c r="TCL207"/>
      <c r="TCM207"/>
      <c r="TCN207"/>
      <c r="TCO207"/>
      <c r="TCP207"/>
      <c r="TCQ207"/>
      <c r="TCR207"/>
      <c r="TCS207"/>
      <c r="TCT207"/>
      <c r="TCU207"/>
      <c r="TCV207"/>
      <c r="TCW207"/>
      <c r="TCX207"/>
      <c r="TCY207"/>
      <c r="TCZ207"/>
      <c r="TDA207"/>
      <c r="TDB207"/>
      <c r="TDC207"/>
      <c r="TDD207"/>
      <c r="TDE207"/>
      <c r="TDF207"/>
      <c r="TDG207"/>
      <c r="TDH207"/>
      <c r="TDI207"/>
      <c r="TDJ207"/>
      <c r="TDK207"/>
      <c r="TDL207"/>
      <c r="TDM207"/>
      <c r="TDN207"/>
      <c r="TDO207"/>
      <c r="TDP207"/>
      <c r="TDQ207"/>
      <c r="TDR207"/>
      <c r="TDS207"/>
      <c r="TDT207"/>
      <c r="TDU207"/>
      <c r="TDV207"/>
      <c r="TDW207"/>
      <c r="TDX207"/>
      <c r="TDY207"/>
      <c r="TDZ207"/>
      <c r="TEA207"/>
      <c r="TEB207"/>
      <c r="TEC207"/>
      <c r="TED207"/>
      <c r="TEE207"/>
      <c r="TEF207"/>
      <c r="TEG207"/>
      <c r="TEH207"/>
      <c r="TEI207"/>
      <c r="TEJ207"/>
      <c r="TEK207"/>
      <c r="TEL207"/>
      <c r="TEM207"/>
      <c r="TEN207"/>
      <c r="TEO207"/>
      <c r="TEP207"/>
      <c r="TEQ207"/>
      <c r="TER207"/>
      <c r="TES207"/>
      <c r="TET207"/>
      <c r="TEU207"/>
      <c r="TEV207"/>
      <c r="TEW207"/>
      <c r="TEX207"/>
      <c r="TEY207"/>
      <c r="TEZ207"/>
      <c r="TFA207"/>
      <c r="TFB207"/>
      <c r="TFC207"/>
      <c r="TFD207"/>
      <c r="TFE207"/>
      <c r="TFF207"/>
      <c r="TFG207"/>
      <c r="TFH207"/>
      <c r="TFI207"/>
      <c r="TFJ207"/>
      <c r="TFK207"/>
      <c r="TFL207"/>
      <c r="TFM207"/>
      <c r="TFN207"/>
      <c r="TFO207"/>
      <c r="TFP207"/>
      <c r="TFQ207"/>
      <c r="TFR207"/>
      <c r="TFS207"/>
      <c r="TFT207"/>
      <c r="TFU207"/>
      <c r="TFV207"/>
      <c r="TFW207"/>
      <c r="TFX207"/>
      <c r="TFY207"/>
      <c r="TFZ207"/>
      <c r="TGA207"/>
      <c r="TGB207"/>
      <c r="TGC207"/>
      <c r="TGD207"/>
      <c r="TGE207"/>
      <c r="TGF207"/>
      <c r="TGG207"/>
      <c r="TGH207"/>
      <c r="TGI207"/>
      <c r="TGJ207"/>
      <c r="TGK207"/>
      <c r="TGL207"/>
      <c r="TGM207"/>
      <c r="TGN207"/>
      <c r="TGO207"/>
      <c r="TGP207"/>
      <c r="TGQ207"/>
      <c r="TGR207"/>
      <c r="TGS207"/>
      <c r="TGT207"/>
      <c r="TGU207"/>
      <c r="TGV207"/>
      <c r="TGW207"/>
      <c r="TGX207"/>
      <c r="TGY207"/>
      <c r="TGZ207"/>
      <c r="THA207"/>
      <c r="THB207"/>
      <c r="THC207"/>
      <c r="THD207"/>
      <c r="THE207"/>
      <c r="THF207"/>
      <c r="THG207"/>
      <c r="THH207"/>
      <c r="THI207"/>
      <c r="THJ207"/>
      <c r="THK207"/>
      <c r="THL207"/>
      <c r="THM207"/>
      <c r="THN207"/>
      <c r="THO207"/>
      <c r="THP207"/>
      <c r="THQ207"/>
      <c r="THR207"/>
      <c r="THS207"/>
      <c r="THT207"/>
      <c r="THU207"/>
      <c r="THV207"/>
      <c r="THW207"/>
      <c r="THX207"/>
      <c r="THY207"/>
      <c r="THZ207"/>
      <c r="TIA207"/>
      <c r="TIB207"/>
      <c r="TIC207"/>
      <c r="TID207"/>
      <c r="TIE207"/>
      <c r="TIF207"/>
      <c r="TIG207"/>
      <c r="TIH207"/>
      <c r="TII207"/>
      <c r="TIJ207"/>
      <c r="TIK207"/>
      <c r="TIL207"/>
      <c r="TIM207"/>
      <c r="TIN207"/>
      <c r="TIO207"/>
      <c r="TIP207"/>
      <c r="TIQ207"/>
      <c r="TIR207"/>
      <c r="TIS207"/>
      <c r="TIT207"/>
      <c r="TIU207"/>
      <c r="TIV207"/>
      <c r="TIW207"/>
      <c r="TIX207"/>
      <c r="TIY207"/>
      <c r="TIZ207"/>
      <c r="TJA207"/>
      <c r="TJB207"/>
      <c r="TJC207"/>
      <c r="TJD207"/>
      <c r="TJE207"/>
      <c r="TJF207"/>
      <c r="TJG207"/>
      <c r="TJH207"/>
      <c r="TJI207"/>
      <c r="TJJ207"/>
      <c r="TJK207"/>
      <c r="TJL207"/>
      <c r="TJM207"/>
      <c r="TJN207"/>
      <c r="TJO207"/>
      <c r="TJP207"/>
      <c r="TJQ207"/>
      <c r="TJR207"/>
      <c r="TJS207"/>
      <c r="TJT207"/>
      <c r="TJU207"/>
      <c r="TJV207"/>
      <c r="TJW207"/>
      <c r="TJX207"/>
      <c r="TJY207"/>
      <c r="TJZ207"/>
      <c r="TKA207"/>
      <c r="TKB207"/>
      <c r="TKC207"/>
      <c r="TKD207"/>
      <c r="TKE207"/>
      <c r="TKF207"/>
      <c r="TKG207"/>
      <c r="TKH207"/>
      <c r="TKI207"/>
      <c r="TKJ207"/>
      <c r="TKK207"/>
      <c r="TKL207"/>
      <c r="TKM207"/>
      <c r="TKN207"/>
      <c r="TKO207"/>
      <c r="TKP207"/>
      <c r="TKQ207"/>
      <c r="TKR207"/>
      <c r="TKS207"/>
      <c r="TKT207"/>
      <c r="TKU207"/>
      <c r="TKV207"/>
      <c r="TKW207"/>
      <c r="TKX207"/>
      <c r="TKY207"/>
      <c r="TKZ207"/>
      <c r="TLA207"/>
      <c r="TLB207"/>
      <c r="TLC207"/>
      <c r="TLD207"/>
      <c r="TLE207"/>
      <c r="TLF207"/>
      <c r="TLG207"/>
      <c r="TLH207"/>
      <c r="TLI207"/>
      <c r="TLJ207"/>
      <c r="TLK207"/>
      <c r="TLL207"/>
      <c r="TLM207"/>
      <c r="TLN207"/>
      <c r="TLO207"/>
      <c r="TLP207"/>
      <c r="TLQ207"/>
      <c r="TLR207"/>
      <c r="TLS207"/>
      <c r="TLT207"/>
      <c r="TLU207"/>
      <c r="TLV207"/>
      <c r="TLW207"/>
      <c r="TLX207"/>
      <c r="TLY207"/>
      <c r="TLZ207"/>
      <c r="TMA207"/>
      <c r="TMB207"/>
      <c r="TMC207"/>
      <c r="TMD207"/>
      <c r="TME207"/>
      <c r="TMF207"/>
      <c r="TMG207"/>
      <c r="TMH207"/>
      <c r="TMI207"/>
      <c r="TMJ207"/>
      <c r="TMK207"/>
      <c r="TML207"/>
      <c r="TMM207"/>
      <c r="TMN207"/>
      <c r="TMO207"/>
      <c r="TMP207"/>
      <c r="TMQ207"/>
      <c r="TMR207"/>
      <c r="TMS207"/>
      <c r="TMT207"/>
      <c r="TMU207"/>
      <c r="TMV207"/>
      <c r="TMW207"/>
      <c r="TMX207"/>
      <c r="TMY207"/>
      <c r="TMZ207"/>
      <c r="TNA207"/>
      <c r="TNB207"/>
      <c r="TNC207"/>
      <c r="TND207"/>
      <c r="TNE207"/>
      <c r="TNF207"/>
      <c r="TNG207"/>
      <c r="TNH207"/>
      <c r="TNI207"/>
      <c r="TNJ207"/>
      <c r="TNK207"/>
      <c r="TNL207"/>
      <c r="TNM207"/>
      <c r="TNN207"/>
      <c r="TNO207"/>
      <c r="TNP207"/>
      <c r="TNQ207"/>
      <c r="TNR207"/>
      <c r="TNS207"/>
      <c r="TNT207"/>
      <c r="TNU207"/>
      <c r="TNV207"/>
      <c r="TNW207"/>
      <c r="TNX207"/>
      <c r="TNY207"/>
      <c r="TNZ207"/>
      <c r="TOA207"/>
      <c r="TOB207"/>
      <c r="TOC207"/>
      <c r="TOD207"/>
      <c r="TOE207"/>
      <c r="TOF207"/>
      <c r="TOG207"/>
      <c r="TOH207"/>
      <c r="TOI207"/>
      <c r="TOJ207"/>
      <c r="TOK207"/>
      <c r="TOL207"/>
      <c r="TOM207"/>
      <c r="TON207"/>
      <c r="TOO207"/>
      <c r="TOP207"/>
      <c r="TOQ207"/>
      <c r="TOR207"/>
      <c r="TOS207"/>
      <c r="TOT207"/>
      <c r="TOU207"/>
      <c r="TOV207"/>
      <c r="TOW207"/>
      <c r="TOX207"/>
      <c r="TOY207"/>
      <c r="TOZ207"/>
      <c r="TPA207"/>
      <c r="TPB207"/>
      <c r="TPC207"/>
      <c r="TPD207"/>
      <c r="TPE207"/>
      <c r="TPF207"/>
      <c r="TPG207"/>
      <c r="TPH207"/>
      <c r="TPI207"/>
      <c r="TPJ207"/>
      <c r="TPK207"/>
      <c r="TPL207"/>
      <c r="TPM207"/>
      <c r="TPN207"/>
      <c r="TPO207"/>
      <c r="TPP207"/>
      <c r="TPQ207"/>
      <c r="TPR207"/>
      <c r="TPS207"/>
      <c r="TPT207"/>
      <c r="TPU207"/>
      <c r="TPV207"/>
      <c r="TPW207"/>
      <c r="TPX207"/>
      <c r="TPY207"/>
      <c r="TPZ207"/>
      <c r="TQA207"/>
      <c r="TQB207"/>
      <c r="TQC207"/>
      <c r="TQD207"/>
      <c r="TQE207"/>
      <c r="TQF207"/>
      <c r="TQG207"/>
      <c r="TQH207"/>
      <c r="TQI207"/>
      <c r="TQJ207"/>
      <c r="TQK207"/>
      <c r="TQL207"/>
      <c r="TQM207"/>
      <c r="TQN207"/>
      <c r="TQO207"/>
      <c r="TQP207"/>
      <c r="TQQ207"/>
      <c r="TQR207"/>
      <c r="TQS207"/>
      <c r="TQT207"/>
      <c r="TQU207"/>
      <c r="TQV207"/>
      <c r="TQW207"/>
      <c r="TQX207"/>
      <c r="TQY207"/>
      <c r="TQZ207"/>
      <c r="TRA207"/>
      <c r="TRB207"/>
      <c r="TRC207"/>
      <c r="TRD207"/>
      <c r="TRE207"/>
      <c r="TRF207"/>
      <c r="TRG207"/>
      <c r="TRH207"/>
      <c r="TRI207"/>
      <c r="TRJ207"/>
      <c r="TRK207"/>
      <c r="TRL207"/>
      <c r="TRM207"/>
      <c r="TRN207"/>
      <c r="TRO207"/>
      <c r="TRP207"/>
      <c r="TRQ207"/>
      <c r="TRR207"/>
      <c r="TRS207"/>
      <c r="TRT207"/>
      <c r="TRU207"/>
      <c r="TRV207"/>
      <c r="TRW207"/>
      <c r="TRX207"/>
      <c r="TRY207"/>
      <c r="TRZ207"/>
      <c r="TSA207"/>
      <c r="TSB207"/>
      <c r="TSC207"/>
      <c r="TSD207"/>
      <c r="TSE207"/>
      <c r="TSF207"/>
      <c r="TSG207"/>
      <c r="TSH207"/>
      <c r="TSI207"/>
      <c r="TSJ207"/>
      <c r="TSK207"/>
      <c r="TSL207"/>
      <c r="TSM207"/>
      <c r="TSN207"/>
      <c r="TSO207"/>
      <c r="TSP207"/>
      <c r="TSQ207"/>
      <c r="TSR207"/>
      <c r="TSS207"/>
      <c r="TST207"/>
      <c r="TSU207"/>
      <c r="TSV207"/>
      <c r="TSW207"/>
      <c r="TSX207"/>
      <c r="TSY207"/>
      <c r="TSZ207"/>
      <c r="TTA207"/>
      <c r="TTB207"/>
      <c r="TTC207"/>
      <c r="TTD207"/>
      <c r="TTE207"/>
      <c r="TTF207"/>
      <c r="TTG207"/>
      <c r="TTH207"/>
      <c r="TTI207"/>
      <c r="TTJ207"/>
      <c r="TTK207"/>
      <c r="TTL207"/>
      <c r="TTM207"/>
      <c r="TTN207"/>
      <c r="TTO207"/>
      <c r="TTP207"/>
      <c r="TTQ207"/>
      <c r="TTR207"/>
      <c r="TTS207"/>
      <c r="TTT207"/>
      <c r="TTU207"/>
      <c r="TTV207"/>
      <c r="TTW207"/>
      <c r="TTX207"/>
      <c r="TTY207"/>
      <c r="TTZ207"/>
      <c r="TUA207"/>
      <c r="TUB207"/>
      <c r="TUC207"/>
      <c r="TUD207"/>
      <c r="TUE207"/>
      <c r="TUF207"/>
      <c r="TUG207"/>
      <c r="TUH207"/>
      <c r="TUI207"/>
      <c r="TUJ207"/>
      <c r="TUK207"/>
      <c r="TUL207"/>
      <c r="TUM207"/>
      <c r="TUN207"/>
      <c r="TUO207"/>
      <c r="TUP207"/>
      <c r="TUQ207"/>
      <c r="TUR207"/>
      <c r="TUS207"/>
      <c r="TUT207"/>
      <c r="TUU207"/>
      <c r="TUV207"/>
      <c r="TUW207"/>
      <c r="TUX207"/>
      <c r="TUY207"/>
      <c r="TUZ207"/>
      <c r="TVA207"/>
      <c r="TVB207"/>
      <c r="TVC207"/>
      <c r="TVD207"/>
      <c r="TVE207"/>
      <c r="TVF207"/>
      <c r="TVG207"/>
      <c r="TVH207"/>
      <c r="TVI207"/>
      <c r="TVJ207"/>
      <c r="TVK207"/>
      <c r="TVL207"/>
      <c r="TVM207"/>
      <c r="TVN207"/>
      <c r="TVO207"/>
      <c r="TVP207"/>
      <c r="TVQ207"/>
      <c r="TVR207"/>
      <c r="TVS207"/>
      <c r="TVT207"/>
      <c r="TVU207"/>
      <c r="TVV207"/>
      <c r="TVW207"/>
      <c r="TVX207"/>
      <c r="TVY207"/>
      <c r="TVZ207"/>
      <c r="TWA207"/>
      <c r="TWB207"/>
      <c r="TWC207"/>
      <c r="TWD207"/>
      <c r="TWE207"/>
      <c r="TWF207"/>
      <c r="TWG207"/>
      <c r="TWH207"/>
      <c r="TWI207"/>
      <c r="TWJ207"/>
      <c r="TWK207"/>
      <c r="TWL207"/>
      <c r="TWM207"/>
      <c r="TWN207"/>
      <c r="TWO207"/>
      <c r="TWP207"/>
      <c r="TWQ207"/>
      <c r="TWR207"/>
      <c r="TWS207"/>
      <c r="TWT207"/>
      <c r="TWU207"/>
      <c r="TWV207"/>
      <c r="TWW207"/>
      <c r="TWX207"/>
      <c r="TWY207"/>
      <c r="TWZ207"/>
      <c r="TXA207"/>
      <c r="TXB207"/>
      <c r="TXC207"/>
      <c r="TXD207"/>
      <c r="TXE207"/>
      <c r="TXF207"/>
      <c r="TXG207"/>
      <c r="TXH207"/>
      <c r="TXI207"/>
      <c r="TXJ207"/>
      <c r="TXK207"/>
      <c r="TXL207"/>
      <c r="TXM207"/>
      <c r="TXN207"/>
      <c r="TXO207"/>
      <c r="TXP207"/>
      <c r="TXQ207"/>
      <c r="TXR207"/>
      <c r="TXS207"/>
      <c r="TXT207"/>
      <c r="TXU207"/>
      <c r="TXV207"/>
      <c r="TXW207"/>
      <c r="TXX207"/>
      <c r="TXY207"/>
      <c r="TXZ207"/>
      <c r="TYA207"/>
      <c r="TYB207"/>
      <c r="TYC207"/>
      <c r="TYD207"/>
      <c r="TYE207"/>
      <c r="TYF207"/>
      <c r="TYG207"/>
      <c r="TYH207"/>
      <c r="TYI207"/>
      <c r="TYJ207"/>
      <c r="TYK207"/>
      <c r="TYL207"/>
      <c r="TYM207"/>
      <c r="TYN207"/>
      <c r="TYO207"/>
      <c r="TYP207"/>
      <c r="TYQ207"/>
      <c r="TYR207"/>
      <c r="TYS207"/>
      <c r="TYT207"/>
      <c r="TYU207"/>
      <c r="TYV207"/>
      <c r="TYW207"/>
      <c r="TYX207"/>
      <c r="TYY207"/>
      <c r="TYZ207"/>
      <c r="TZA207"/>
      <c r="TZB207"/>
      <c r="TZC207"/>
      <c r="TZD207"/>
      <c r="TZE207"/>
      <c r="TZF207"/>
      <c r="TZG207"/>
      <c r="TZH207"/>
      <c r="TZI207"/>
      <c r="TZJ207"/>
      <c r="TZK207"/>
      <c r="TZL207"/>
      <c r="TZM207"/>
      <c r="TZN207"/>
      <c r="TZO207"/>
      <c r="TZP207"/>
      <c r="TZQ207"/>
      <c r="TZR207"/>
      <c r="TZS207"/>
      <c r="TZT207"/>
      <c r="TZU207"/>
      <c r="TZV207"/>
      <c r="TZW207"/>
      <c r="TZX207"/>
      <c r="TZY207"/>
      <c r="TZZ207"/>
      <c r="UAA207"/>
      <c r="UAB207"/>
      <c r="UAC207"/>
      <c r="UAD207"/>
      <c r="UAE207"/>
      <c r="UAF207"/>
      <c r="UAG207"/>
      <c r="UAH207"/>
      <c r="UAI207"/>
      <c r="UAJ207"/>
      <c r="UAK207"/>
      <c r="UAL207"/>
      <c r="UAM207"/>
      <c r="UAN207"/>
      <c r="UAO207"/>
      <c r="UAP207"/>
      <c r="UAQ207"/>
      <c r="UAR207"/>
      <c r="UAS207"/>
      <c r="UAT207"/>
      <c r="UAU207"/>
      <c r="UAV207"/>
      <c r="UAW207"/>
      <c r="UAX207"/>
      <c r="UAY207"/>
      <c r="UAZ207"/>
      <c r="UBA207"/>
      <c r="UBB207"/>
      <c r="UBC207"/>
      <c r="UBD207"/>
      <c r="UBE207"/>
      <c r="UBF207"/>
      <c r="UBG207"/>
      <c r="UBH207"/>
      <c r="UBI207"/>
      <c r="UBJ207"/>
      <c r="UBK207"/>
      <c r="UBL207"/>
      <c r="UBM207"/>
      <c r="UBN207"/>
      <c r="UBO207"/>
      <c r="UBP207"/>
      <c r="UBQ207"/>
      <c r="UBR207"/>
      <c r="UBS207"/>
      <c r="UBT207"/>
      <c r="UBU207"/>
      <c r="UBV207"/>
      <c r="UBW207"/>
      <c r="UBX207"/>
      <c r="UBY207"/>
      <c r="UBZ207"/>
      <c r="UCA207"/>
      <c r="UCB207"/>
      <c r="UCC207"/>
      <c r="UCD207"/>
      <c r="UCE207"/>
      <c r="UCF207"/>
      <c r="UCG207"/>
      <c r="UCH207"/>
      <c r="UCI207"/>
      <c r="UCJ207"/>
      <c r="UCK207"/>
      <c r="UCL207"/>
      <c r="UCM207"/>
      <c r="UCN207"/>
      <c r="UCO207"/>
      <c r="UCP207"/>
      <c r="UCQ207"/>
      <c r="UCR207"/>
      <c r="UCS207"/>
      <c r="UCT207"/>
      <c r="UCU207"/>
      <c r="UCV207"/>
      <c r="UCW207"/>
      <c r="UCX207"/>
      <c r="UCY207"/>
      <c r="UCZ207"/>
      <c r="UDA207"/>
      <c r="UDB207"/>
      <c r="UDC207"/>
      <c r="UDD207"/>
      <c r="UDE207"/>
      <c r="UDF207"/>
      <c r="UDG207"/>
      <c r="UDH207"/>
      <c r="UDI207"/>
      <c r="UDJ207"/>
      <c r="UDK207"/>
      <c r="UDL207"/>
      <c r="UDM207"/>
      <c r="UDN207"/>
      <c r="UDO207"/>
      <c r="UDP207"/>
      <c r="UDQ207"/>
      <c r="UDR207"/>
      <c r="UDS207"/>
      <c r="UDT207"/>
      <c r="UDU207"/>
      <c r="UDV207"/>
      <c r="UDW207"/>
      <c r="UDX207"/>
      <c r="UDY207"/>
      <c r="UDZ207"/>
      <c r="UEA207"/>
      <c r="UEB207"/>
      <c r="UEC207"/>
      <c r="UED207"/>
      <c r="UEE207"/>
      <c r="UEF207"/>
      <c r="UEG207"/>
      <c r="UEH207"/>
      <c r="UEI207"/>
      <c r="UEJ207"/>
      <c r="UEK207"/>
      <c r="UEL207"/>
      <c r="UEM207"/>
      <c r="UEN207"/>
      <c r="UEO207"/>
      <c r="UEP207"/>
      <c r="UEQ207"/>
      <c r="UER207"/>
      <c r="UES207"/>
      <c r="UET207"/>
      <c r="UEU207"/>
      <c r="UEV207"/>
      <c r="UEW207"/>
      <c r="UEX207"/>
      <c r="UEY207"/>
      <c r="UEZ207"/>
      <c r="UFA207"/>
      <c r="UFB207"/>
      <c r="UFC207"/>
      <c r="UFD207"/>
      <c r="UFE207"/>
      <c r="UFF207"/>
      <c r="UFG207"/>
      <c r="UFH207"/>
      <c r="UFI207"/>
      <c r="UFJ207"/>
      <c r="UFK207"/>
      <c r="UFL207"/>
      <c r="UFM207"/>
      <c r="UFN207"/>
      <c r="UFO207"/>
      <c r="UFP207"/>
      <c r="UFQ207"/>
      <c r="UFR207"/>
      <c r="UFS207"/>
      <c r="UFT207"/>
      <c r="UFU207"/>
      <c r="UFV207"/>
      <c r="UFW207"/>
      <c r="UFX207"/>
      <c r="UFY207"/>
      <c r="UFZ207"/>
      <c r="UGA207"/>
      <c r="UGB207"/>
      <c r="UGC207"/>
      <c r="UGD207"/>
      <c r="UGE207"/>
      <c r="UGF207"/>
      <c r="UGG207"/>
      <c r="UGH207"/>
      <c r="UGI207"/>
      <c r="UGJ207"/>
      <c r="UGK207"/>
      <c r="UGL207"/>
      <c r="UGM207"/>
      <c r="UGN207"/>
      <c r="UGO207"/>
      <c r="UGP207"/>
      <c r="UGQ207"/>
      <c r="UGR207"/>
      <c r="UGS207"/>
      <c r="UGT207"/>
      <c r="UGU207"/>
      <c r="UGV207"/>
      <c r="UGW207"/>
      <c r="UGX207"/>
      <c r="UGY207"/>
      <c r="UGZ207"/>
      <c r="UHA207"/>
      <c r="UHB207"/>
      <c r="UHC207"/>
      <c r="UHD207"/>
      <c r="UHE207"/>
      <c r="UHF207"/>
      <c r="UHG207"/>
      <c r="UHH207"/>
      <c r="UHI207"/>
      <c r="UHJ207"/>
      <c r="UHK207"/>
      <c r="UHL207"/>
      <c r="UHM207"/>
      <c r="UHN207"/>
      <c r="UHO207"/>
      <c r="UHP207"/>
      <c r="UHQ207"/>
      <c r="UHR207"/>
      <c r="UHS207"/>
      <c r="UHT207"/>
      <c r="UHU207"/>
      <c r="UHV207"/>
      <c r="UHW207"/>
      <c r="UHX207"/>
      <c r="UHY207"/>
      <c r="UHZ207"/>
      <c r="UIA207"/>
      <c r="UIB207"/>
      <c r="UIC207"/>
      <c r="UID207"/>
      <c r="UIE207"/>
      <c r="UIF207"/>
      <c r="UIG207"/>
      <c r="UIH207"/>
      <c r="UII207"/>
      <c r="UIJ207"/>
      <c r="UIK207"/>
      <c r="UIL207"/>
      <c r="UIM207"/>
      <c r="UIN207"/>
      <c r="UIO207"/>
      <c r="UIP207"/>
      <c r="UIQ207"/>
      <c r="UIR207"/>
      <c r="UIS207"/>
      <c r="UIT207"/>
      <c r="UIU207"/>
      <c r="UIV207"/>
      <c r="UIW207"/>
      <c r="UIX207"/>
      <c r="UIY207"/>
      <c r="UIZ207"/>
      <c r="UJA207"/>
      <c r="UJB207"/>
      <c r="UJC207"/>
      <c r="UJD207"/>
      <c r="UJE207"/>
      <c r="UJF207"/>
      <c r="UJG207"/>
      <c r="UJH207"/>
      <c r="UJI207"/>
      <c r="UJJ207"/>
      <c r="UJK207"/>
      <c r="UJL207"/>
      <c r="UJM207"/>
      <c r="UJN207"/>
      <c r="UJO207"/>
      <c r="UJP207"/>
      <c r="UJQ207"/>
      <c r="UJR207"/>
      <c r="UJS207"/>
      <c r="UJT207"/>
      <c r="UJU207"/>
      <c r="UJV207"/>
      <c r="UJW207"/>
      <c r="UJX207"/>
      <c r="UJY207"/>
      <c r="UJZ207"/>
      <c r="UKA207"/>
      <c r="UKB207"/>
      <c r="UKC207"/>
      <c r="UKD207"/>
      <c r="UKE207"/>
      <c r="UKF207"/>
      <c r="UKG207"/>
      <c r="UKH207"/>
      <c r="UKI207"/>
      <c r="UKJ207"/>
      <c r="UKK207"/>
      <c r="UKL207"/>
      <c r="UKM207"/>
      <c r="UKN207"/>
      <c r="UKO207"/>
      <c r="UKP207"/>
      <c r="UKQ207"/>
      <c r="UKR207"/>
      <c r="UKS207"/>
      <c r="UKT207"/>
      <c r="UKU207"/>
      <c r="UKV207"/>
      <c r="UKW207"/>
      <c r="UKX207"/>
      <c r="UKY207"/>
      <c r="UKZ207"/>
      <c r="ULA207"/>
      <c r="ULB207"/>
      <c r="ULC207"/>
      <c r="ULD207"/>
      <c r="ULE207"/>
      <c r="ULF207"/>
      <c r="ULG207"/>
      <c r="ULH207"/>
      <c r="ULI207"/>
      <c r="ULJ207"/>
      <c r="ULK207"/>
      <c r="ULL207"/>
      <c r="ULM207"/>
      <c r="ULN207"/>
      <c r="ULO207"/>
      <c r="ULP207"/>
      <c r="ULQ207"/>
      <c r="ULR207"/>
      <c r="ULS207"/>
      <c r="ULT207"/>
      <c r="ULU207"/>
      <c r="ULV207"/>
      <c r="ULW207"/>
      <c r="ULX207"/>
      <c r="ULY207"/>
      <c r="ULZ207"/>
      <c r="UMA207"/>
      <c r="UMB207"/>
      <c r="UMC207"/>
      <c r="UMD207"/>
      <c r="UME207"/>
      <c r="UMF207"/>
      <c r="UMG207"/>
      <c r="UMH207"/>
      <c r="UMI207"/>
      <c r="UMJ207"/>
      <c r="UMK207"/>
      <c r="UML207"/>
      <c r="UMM207"/>
      <c r="UMN207"/>
      <c r="UMO207"/>
      <c r="UMP207"/>
      <c r="UMQ207"/>
      <c r="UMR207"/>
      <c r="UMS207"/>
      <c r="UMT207"/>
      <c r="UMU207"/>
      <c r="UMV207"/>
      <c r="UMW207"/>
      <c r="UMX207"/>
      <c r="UMY207"/>
      <c r="UMZ207"/>
      <c r="UNA207"/>
      <c r="UNB207"/>
      <c r="UNC207"/>
      <c r="UND207"/>
      <c r="UNE207"/>
      <c r="UNF207"/>
      <c r="UNG207"/>
      <c r="UNH207"/>
      <c r="UNI207"/>
      <c r="UNJ207"/>
      <c r="UNK207"/>
      <c r="UNL207"/>
      <c r="UNM207"/>
      <c r="UNN207"/>
      <c r="UNO207"/>
      <c r="UNP207"/>
      <c r="UNQ207"/>
      <c r="UNR207"/>
      <c r="UNS207"/>
      <c r="UNT207"/>
      <c r="UNU207"/>
      <c r="UNV207"/>
      <c r="UNW207"/>
      <c r="UNX207"/>
      <c r="UNY207"/>
      <c r="UNZ207"/>
      <c r="UOA207"/>
      <c r="UOB207"/>
      <c r="UOC207"/>
      <c r="UOD207"/>
      <c r="UOE207"/>
      <c r="UOF207"/>
      <c r="UOG207"/>
      <c r="UOH207"/>
      <c r="UOI207"/>
      <c r="UOJ207"/>
      <c r="UOK207"/>
      <c r="UOL207"/>
      <c r="UOM207"/>
      <c r="UON207"/>
      <c r="UOO207"/>
      <c r="UOP207"/>
      <c r="UOQ207"/>
      <c r="UOR207"/>
      <c r="UOS207"/>
      <c r="UOT207"/>
      <c r="UOU207"/>
      <c r="UOV207"/>
      <c r="UOW207"/>
      <c r="UOX207"/>
      <c r="UOY207"/>
      <c r="UOZ207"/>
      <c r="UPA207"/>
      <c r="UPB207"/>
      <c r="UPC207"/>
      <c r="UPD207"/>
      <c r="UPE207"/>
      <c r="UPF207"/>
      <c r="UPG207"/>
      <c r="UPH207"/>
      <c r="UPI207"/>
      <c r="UPJ207"/>
      <c r="UPK207"/>
      <c r="UPL207"/>
      <c r="UPM207"/>
      <c r="UPN207"/>
      <c r="UPO207"/>
      <c r="UPP207"/>
      <c r="UPQ207"/>
      <c r="UPR207"/>
      <c r="UPS207"/>
      <c r="UPT207"/>
      <c r="UPU207"/>
      <c r="UPV207"/>
      <c r="UPW207"/>
      <c r="UPX207"/>
      <c r="UPY207"/>
      <c r="UPZ207"/>
      <c r="UQA207"/>
      <c r="UQB207"/>
      <c r="UQC207"/>
      <c r="UQD207"/>
      <c r="UQE207"/>
      <c r="UQF207"/>
      <c r="UQG207"/>
      <c r="UQH207"/>
      <c r="UQI207"/>
      <c r="UQJ207"/>
      <c r="UQK207"/>
      <c r="UQL207"/>
      <c r="UQM207"/>
      <c r="UQN207"/>
      <c r="UQO207"/>
      <c r="UQP207"/>
      <c r="UQQ207"/>
      <c r="UQR207"/>
      <c r="UQS207"/>
      <c r="UQT207"/>
      <c r="UQU207"/>
      <c r="UQV207"/>
      <c r="UQW207"/>
      <c r="UQX207"/>
      <c r="UQY207"/>
      <c r="UQZ207"/>
      <c r="URA207"/>
      <c r="URB207"/>
      <c r="URC207"/>
      <c r="URD207"/>
      <c r="URE207"/>
      <c r="URF207"/>
      <c r="URG207"/>
      <c r="URH207"/>
      <c r="URI207"/>
      <c r="URJ207"/>
      <c r="URK207"/>
      <c r="URL207"/>
      <c r="URM207"/>
      <c r="URN207"/>
      <c r="URO207"/>
      <c r="URP207"/>
      <c r="URQ207"/>
      <c r="URR207"/>
      <c r="URS207"/>
      <c r="URT207"/>
      <c r="URU207"/>
      <c r="URV207"/>
      <c r="URW207"/>
      <c r="URX207"/>
      <c r="URY207"/>
      <c r="URZ207"/>
      <c r="USA207"/>
      <c r="USB207"/>
      <c r="USC207"/>
      <c r="USD207"/>
      <c r="USE207"/>
      <c r="USF207"/>
      <c r="USG207"/>
      <c r="USH207"/>
      <c r="USI207"/>
      <c r="USJ207"/>
      <c r="USK207"/>
      <c r="USL207"/>
      <c r="USM207"/>
      <c r="USN207"/>
      <c r="USO207"/>
      <c r="USP207"/>
      <c r="USQ207"/>
      <c r="USR207"/>
      <c r="USS207"/>
      <c r="UST207"/>
      <c r="USU207"/>
      <c r="USV207"/>
      <c r="USW207"/>
      <c r="USX207"/>
      <c r="USY207"/>
      <c r="USZ207"/>
      <c r="UTA207"/>
      <c r="UTB207"/>
      <c r="UTC207"/>
      <c r="UTD207"/>
      <c r="UTE207"/>
      <c r="UTF207"/>
      <c r="UTG207"/>
      <c r="UTH207"/>
      <c r="UTI207"/>
      <c r="UTJ207"/>
      <c r="UTK207"/>
      <c r="UTL207"/>
      <c r="UTM207"/>
      <c r="UTN207"/>
      <c r="UTO207"/>
      <c r="UTP207"/>
      <c r="UTQ207"/>
      <c r="UTR207"/>
      <c r="UTS207"/>
      <c r="UTT207"/>
      <c r="UTU207"/>
      <c r="UTV207"/>
      <c r="UTW207"/>
      <c r="UTX207"/>
      <c r="UTY207"/>
      <c r="UTZ207"/>
      <c r="UUA207"/>
      <c r="UUB207"/>
      <c r="UUC207"/>
      <c r="UUD207"/>
      <c r="UUE207"/>
      <c r="UUF207"/>
      <c r="UUG207"/>
      <c r="UUH207"/>
      <c r="UUI207"/>
      <c r="UUJ207"/>
      <c r="UUK207"/>
      <c r="UUL207"/>
      <c r="UUM207"/>
      <c r="UUN207"/>
      <c r="UUO207"/>
      <c r="UUP207"/>
      <c r="UUQ207"/>
      <c r="UUR207"/>
      <c r="UUS207"/>
      <c r="UUT207"/>
      <c r="UUU207"/>
      <c r="UUV207"/>
      <c r="UUW207"/>
      <c r="UUX207"/>
      <c r="UUY207"/>
      <c r="UUZ207"/>
      <c r="UVA207"/>
      <c r="UVB207"/>
      <c r="UVC207"/>
      <c r="UVD207"/>
      <c r="UVE207"/>
      <c r="UVF207"/>
      <c r="UVG207"/>
      <c r="UVH207"/>
      <c r="UVI207"/>
      <c r="UVJ207"/>
      <c r="UVK207"/>
      <c r="UVL207"/>
      <c r="UVM207"/>
      <c r="UVN207"/>
      <c r="UVO207"/>
      <c r="UVP207"/>
      <c r="UVQ207"/>
      <c r="UVR207"/>
      <c r="UVS207"/>
      <c r="UVT207"/>
      <c r="UVU207"/>
      <c r="UVV207"/>
      <c r="UVW207"/>
      <c r="UVX207"/>
      <c r="UVY207"/>
      <c r="UVZ207"/>
      <c r="UWA207"/>
      <c r="UWB207"/>
      <c r="UWC207"/>
      <c r="UWD207"/>
      <c r="UWE207"/>
      <c r="UWF207"/>
      <c r="UWG207"/>
      <c r="UWH207"/>
      <c r="UWI207"/>
      <c r="UWJ207"/>
      <c r="UWK207"/>
      <c r="UWL207"/>
      <c r="UWM207"/>
      <c r="UWN207"/>
      <c r="UWO207"/>
      <c r="UWP207"/>
      <c r="UWQ207"/>
      <c r="UWR207"/>
      <c r="UWS207"/>
      <c r="UWT207"/>
      <c r="UWU207"/>
      <c r="UWV207"/>
      <c r="UWW207"/>
      <c r="UWX207"/>
      <c r="UWY207"/>
      <c r="UWZ207"/>
      <c r="UXA207"/>
      <c r="UXB207"/>
      <c r="UXC207"/>
      <c r="UXD207"/>
      <c r="UXE207"/>
      <c r="UXF207"/>
      <c r="UXG207"/>
      <c r="UXH207"/>
      <c r="UXI207"/>
      <c r="UXJ207"/>
      <c r="UXK207"/>
      <c r="UXL207"/>
      <c r="UXM207"/>
      <c r="UXN207"/>
      <c r="UXO207"/>
      <c r="UXP207"/>
      <c r="UXQ207"/>
      <c r="UXR207"/>
      <c r="UXS207"/>
      <c r="UXT207"/>
      <c r="UXU207"/>
      <c r="UXV207"/>
      <c r="UXW207"/>
      <c r="UXX207"/>
      <c r="UXY207"/>
      <c r="UXZ207"/>
      <c r="UYA207"/>
      <c r="UYB207"/>
      <c r="UYC207"/>
      <c r="UYD207"/>
      <c r="UYE207"/>
      <c r="UYF207"/>
      <c r="UYG207"/>
      <c r="UYH207"/>
      <c r="UYI207"/>
      <c r="UYJ207"/>
      <c r="UYK207"/>
      <c r="UYL207"/>
      <c r="UYM207"/>
      <c r="UYN207"/>
      <c r="UYO207"/>
      <c r="UYP207"/>
      <c r="UYQ207"/>
      <c r="UYR207"/>
      <c r="UYS207"/>
      <c r="UYT207"/>
      <c r="UYU207"/>
      <c r="UYV207"/>
      <c r="UYW207"/>
      <c r="UYX207"/>
      <c r="UYY207"/>
      <c r="UYZ207"/>
      <c r="UZA207"/>
      <c r="UZB207"/>
      <c r="UZC207"/>
      <c r="UZD207"/>
      <c r="UZE207"/>
      <c r="UZF207"/>
      <c r="UZG207"/>
      <c r="UZH207"/>
      <c r="UZI207"/>
      <c r="UZJ207"/>
      <c r="UZK207"/>
      <c r="UZL207"/>
      <c r="UZM207"/>
      <c r="UZN207"/>
      <c r="UZO207"/>
      <c r="UZP207"/>
      <c r="UZQ207"/>
      <c r="UZR207"/>
      <c r="UZS207"/>
      <c r="UZT207"/>
      <c r="UZU207"/>
      <c r="UZV207"/>
      <c r="UZW207"/>
      <c r="UZX207"/>
      <c r="UZY207"/>
      <c r="UZZ207"/>
      <c r="VAA207"/>
      <c r="VAB207"/>
      <c r="VAC207"/>
      <c r="VAD207"/>
      <c r="VAE207"/>
      <c r="VAF207"/>
      <c r="VAG207"/>
      <c r="VAH207"/>
      <c r="VAI207"/>
      <c r="VAJ207"/>
      <c r="VAK207"/>
      <c r="VAL207"/>
      <c r="VAM207"/>
      <c r="VAN207"/>
      <c r="VAO207"/>
      <c r="VAP207"/>
      <c r="VAQ207"/>
      <c r="VAR207"/>
      <c r="VAS207"/>
      <c r="VAT207"/>
      <c r="VAU207"/>
      <c r="VAV207"/>
      <c r="VAW207"/>
      <c r="VAX207"/>
      <c r="VAY207"/>
      <c r="VAZ207"/>
      <c r="VBA207"/>
      <c r="VBB207"/>
      <c r="VBC207"/>
      <c r="VBD207"/>
      <c r="VBE207"/>
      <c r="VBF207"/>
      <c r="VBG207"/>
      <c r="VBH207"/>
      <c r="VBI207"/>
      <c r="VBJ207"/>
      <c r="VBK207"/>
      <c r="VBL207"/>
      <c r="VBM207"/>
      <c r="VBN207"/>
      <c r="VBO207"/>
      <c r="VBP207"/>
      <c r="VBQ207"/>
      <c r="VBR207"/>
      <c r="VBS207"/>
      <c r="VBT207"/>
      <c r="VBU207"/>
      <c r="VBV207"/>
      <c r="VBW207"/>
      <c r="VBX207"/>
      <c r="VBY207"/>
      <c r="VBZ207"/>
      <c r="VCA207"/>
      <c r="VCB207"/>
      <c r="VCC207"/>
      <c r="VCD207"/>
      <c r="VCE207"/>
      <c r="VCF207"/>
      <c r="VCG207"/>
      <c r="VCH207"/>
      <c r="VCI207"/>
      <c r="VCJ207"/>
      <c r="VCK207"/>
      <c r="VCL207"/>
      <c r="VCM207"/>
      <c r="VCN207"/>
      <c r="VCO207"/>
      <c r="VCP207"/>
      <c r="VCQ207"/>
      <c r="VCR207"/>
      <c r="VCS207"/>
      <c r="VCT207"/>
      <c r="VCU207"/>
      <c r="VCV207"/>
      <c r="VCW207"/>
      <c r="VCX207"/>
      <c r="VCY207"/>
      <c r="VCZ207"/>
      <c r="VDA207"/>
      <c r="VDB207"/>
      <c r="VDC207"/>
      <c r="VDD207"/>
      <c r="VDE207"/>
      <c r="VDF207"/>
      <c r="VDG207"/>
      <c r="VDH207"/>
      <c r="VDI207"/>
      <c r="VDJ207"/>
      <c r="VDK207"/>
      <c r="VDL207"/>
      <c r="VDM207"/>
      <c r="VDN207"/>
      <c r="VDO207"/>
      <c r="VDP207"/>
      <c r="VDQ207"/>
      <c r="VDR207"/>
      <c r="VDS207"/>
      <c r="VDT207"/>
      <c r="VDU207"/>
      <c r="VDV207"/>
      <c r="VDW207"/>
      <c r="VDX207"/>
      <c r="VDY207"/>
      <c r="VDZ207"/>
      <c r="VEA207"/>
      <c r="VEB207"/>
      <c r="VEC207"/>
      <c r="VED207"/>
      <c r="VEE207"/>
      <c r="VEF207"/>
      <c r="VEG207"/>
      <c r="VEH207"/>
      <c r="VEI207"/>
      <c r="VEJ207"/>
      <c r="VEK207"/>
      <c r="VEL207"/>
      <c r="VEM207"/>
      <c r="VEN207"/>
      <c r="VEO207"/>
      <c r="VEP207"/>
      <c r="VEQ207"/>
      <c r="VER207"/>
      <c r="VES207"/>
      <c r="VET207"/>
      <c r="VEU207"/>
      <c r="VEV207"/>
      <c r="VEW207"/>
      <c r="VEX207"/>
      <c r="VEY207"/>
      <c r="VEZ207"/>
      <c r="VFA207"/>
      <c r="VFB207"/>
      <c r="VFC207"/>
      <c r="VFD207"/>
      <c r="VFE207"/>
      <c r="VFF207"/>
      <c r="VFG207"/>
      <c r="VFH207"/>
      <c r="VFI207"/>
      <c r="VFJ207"/>
      <c r="VFK207"/>
      <c r="VFL207"/>
      <c r="VFM207"/>
      <c r="VFN207"/>
      <c r="VFO207"/>
      <c r="VFP207"/>
      <c r="VFQ207"/>
      <c r="VFR207"/>
      <c r="VFS207"/>
      <c r="VFT207"/>
      <c r="VFU207"/>
      <c r="VFV207"/>
      <c r="VFW207"/>
      <c r="VFX207"/>
      <c r="VFY207"/>
      <c r="VFZ207"/>
      <c r="VGA207"/>
      <c r="VGB207"/>
      <c r="VGC207"/>
      <c r="VGD207"/>
      <c r="VGE207"/>
      <c r="VGF207"/>
      <c r="VGG207"/>
      <c r="VGH207"/>
      <c r="VGI207"/>
      <c r="VGJ207"/>
      <c r="VGK207"/>
      <c r="VGL207"/>
      <c r="VGM207"/>
      <c r="VGN207"/>
      <c r="VGO207"/>
      <c r="VGP207"/>
      <c r="VGQ207"/>
      <c r="VGR207"/>
      <c r="VGS207"/>
      <c r="VGT207"/>
      <c r="VGU207"/>
      <c r="VGV207"/>
      <c r="VGW207"/>
      <c r="VGX207"/>
      <c r="VGY207"/>
      <c r="VGZ207"/>
      <c r="VHA207"/>
      <c r="VHB207"/>
      <c r="VHC207"/>
      <c r="VHD207"/>
      <c r="VHE207"/>
      <c r="VHF207"/>
      <c r="VHG207"/>
      <c r="VHH207"/>
      <c r="VHI207"/>
      <c r="VHJ207"/>
      <c r="VHK207"/>
      <c r="VHL207"/>
      <c r="VHM207"/>
      <c r="VHN207"/>
      <c r="VHO207"/>
      <c r="VHP207"/>
      <c r="VHQ207"/>
      <c r="VHR207"/>
      <c r="VHS207"/>
      <c r="VHT207"/>
      <c r="VHU207"/>
      <c r="VHV207"/>
      <c r="VHW207"/>
      <c r="VHX207"/>
      <c r="VHY207"/>
      <c r="VHZ207"/>
      <c r="VIA207"/>
      <c r="VIB207"/>
      <c r="VIC207"/>
      <c r="VID207"/>
      <c r="VIE207"/>
      <c r="VIF207"/>
      <c r="VIG207"/>
      <c r="VIH207"/>
      <c r="VII207"/>
      <c r="VIJ207"/>
      <c r="VIK207"/>
      <c r="VIL207"/>
      <c r="VIM207"/>
      <c r="VIN207"/>
      <c r="VIO207"/>
      <c r="VIP207"/>
      <c r="VIQ207"/>
      <c r="VIR207"/>
      <c r="VIS207"/>
      <c r="VIT207"/>
      <c r="VIU207"/>
      <c r="VIV207"/>
      <c r="VIW207"/>
      <c r="VIX207"/>
      <c r="VIY207"/>
      <c r="VIZ207"/>
      <c r="VJA207"/>
      <c r="VJB207"/>
      <c r="VJC207"/>
      <c r="VJD207"/>
      <c r="VJE207"/>
      <c r="VJF207"/>
      <c r="VJG207"/>
      <c r="VJH207"/>
      <c r="VJI207"/>
      <c r="VJJ207"/>
      <c r="VJK207"/>
      <c r="VJL207"/>
      <c r="VJM207"/>
      <c r="VJN207"/>
      <c r="VJO207"/>
      <c r="VJP207"/>
      <c r="VJQ207"/>
      <c r="VJR207"/>
      <c r="VJS207"/>
      <c r="VJT207"/>
      <c r="VJU207"/>
      <c r="VJV207"/>
      <c r="VJW207"/>
      <c r="VJX207"/>
      <c r="VJY207"/>
      <c r="VJZ207"/>
      <c r="VKA207"/>
      <c r="VKB207"/>
      <c r="VKC207"/>
      <c r="VKD207"/>
      <c r="VKE207"/>
      <c r="VKF207"/>
      <c r="VKG207"/>
      <c r="VKH207"/>
      <c r="VKI207"/>
      <c r="VKJ207"/>
      <c r="VKK207"/>
      <c r="VKL207"/>
      <c r="VKM207"/>
      <c r="VKN207"/>
      <c r="VKO207"/>
      <c r="VKP207"/>
      <c r="VKQ207"/>
      <c r="VKR207"/>
      <c r="VKS207"/>
      <c r="VKT207"/>
      <c r="VKU207"/>
      <c r="VKV207"/>
      <c r="VKW207"/>
      <c r="VKX207"/>
      <c r="VKY207"/>
      <c r="VKZ207"/>
      <c r="VLA207"/>
      <c r="VLB207"/>
      <c r="VLC207"/>
      <c r="VLD207"/>
      <c r="VLE207"/>
      <c r="VLF207"/>
      <c r="VLG207"/>
      <c r="VLH207"/>
      <c r="VLI207"/>
      <c r="VLJ207"/>
      <c r="VLK207"/>
      <c r="VLL207"/>
      <c r="VLM207"/>
      <c r="VLN207"/>
      <c r="VLO207"/>
      <c r="VLP207"/>
      <c r="VLQ207"/>
      <c r="VLR207"/>
      <c r="VLS207"/>
      <c r="VLT207"/>
      <c r="VLU207"/>
      <c r="VLV207"/>
      <c r="VLW207"/>
      <c r="VLX207"/>
      <c r="VLY207"/>
      <c r="VLZ207"/>
      <c r="VMA207"/>
      <c r="VMB207"/>
      <c r="VMC207"/>
      <c r="VMD207"/>
      <c r="VME207"/>
      <c r="VMF207"/>
      <c r="VMG207"/>
      <c r="VMH207"/>
      <c r="VMI207"/>
      <c r="VMJ207"/>
      <c r="VMK207"/>
      <c r="VML207"/>
      <c r="VMM207"/>
      <c r="VMN207"/>
      <c r="VMO207"/>
      <c r="VMP207"/>
      <c r="VMQ207"/>
      <c r="VMR207"/>
      <c r="VMS207"/>
      <c r="VMT207"/>
      <c r="VMU207"/>
      <c r="VMV207"/>
      <c r="VMW207"/>
      <c r="VMX207"/>
      <c r="VMY207"/>
      <c r="VMZ207"/>
      <c r="VNA207"/>
      <c r="VNB207"/>
      <c r="VNC207"/>
      <c r="VND207"/>
      <c r="VNE207"/>
      <c r="VNF207"/>
      <c r="VNG207"/>
      <c r="VNH207"/>
      <c r="VNI207"/>
      <c r="VNJ207"/>
      <c r="VNK207"/>
      <c r="VNL207"/>
      <c r="VNM207"/>
      <c r="VNN207"/>
      <c r="VNO207"/>
      <c r="VNP207"/>
      <c r="VNQ207"/>
      <c r="VNR207"/>
      <c r="VNS207"/>
      <c r="VNT207"/>
      <c r="VNU207"/>
      <c r="VNV207"/>
      <c r="VNW207"/>
      <c r="VNX207"/>
      <c r="VNY207"/>
      <c r="VNZ207"/>
      <c r="VOA207"/>
      <c r="VOB207"/>
      <c r="VOC207"/>
      <c r="VOD207"/>
      <c r="VOE207"/>
      <c r="VOF207"/>
      <c r="VOG207"/>
      <c r="VOH207"/>
      <c r="VOI207"/>
      <c r="VOJ207"/>
      <c r="VOK207"/>
      <c r="VOL207"/>
      <c r="VOM207"/>
      <c r="VON207"/>
      <c r="VOO207"/>
      <c r="VOP207"/>
      <c r="VOQ207"/>
      <c r="VOR207"/>
      <c r="VOS207"/>
      <c r="VOT207"/>
      <c r="VOU207"/>
      <c r="VOV207"/>
      <c r="VOW207"/>
      <c r="VOX207"/>
      <c r="VOY207"/>
      <c r="VOZ207"/>
      <c r="VPA207"/>
      <c r="VPB207"/>
      <c r="VPC207"/>
      <c r="VPD207"/>
      <c r="VPE207"/>
      <c r="VPF207"/>
      <c r="VPG207"/>
      <c r="VPH207"/>
      <c r="VPI207"/>
      <c r="VPJ207"/>
      <c r="VPK207"/>
      <c r="VPL207"/>
      <c r="VPM207"/>
      <c r="VPN207"/>
      <c r="VPO207"/>
      <c r="VPP207"/>
      <c r="VPQ207"/>
      <c r="VPR207"/>
      <c r="VPS207"/>
      <c r="VPT207"/>
      <c r="VPU207"/>
      <c r="VPV207"/>
      <c r="VPW207"/>
      <c r="VPX207"/>
      <c r="VPY207"/>
      <c r="VPZ207"/>
      <c r="VQA207"/>
      <c r="VQB207"/>
      <c r="VQC207"/>
      <c r="VQD207"/>
      <c r="VQE207"/>
      <c r="VQF207"/>
      <c r="VQG207"/>
      <c r="VQH207"/>
      <c r="VQI207"/>
      <c r="VQJ207"/>
      <c r="VQK207"/>
      <c r="VQL207"/>
      <c r="VQM207"/>
      <c r="VQN207"/>
      <c r="VQO207"/>
      <c r="VQP207"/>
      <c r="VQQ207"/>
      <c r="VQR207"/>
      <c r="VQS207"/>
      <c r="VQT207"/>
      <c r="VQU207"/>
      <c r="VQV207"/>
      <c r="VQW207"/>
      <c r="VQX207"/>
      <c r="VQY207"/>
      <c r="VQZ207"/>
      <c r="VRA207"/>
      <c r="VRB207"/>
      <c r="VRC207"/>
      <c r="VRD207"/>
      <c r="VRE207"/>
      <c r="VRF207"/>
      <c r="VRG207"/>
      <c r="VRH207"/>
      <c r="VRI207"/>
      <c r="VRJ207"/>
      <c r="VRK207"/>
      <c r="VRL207"/>
      <c r="VRM207"/>
      <c r="VRN207"/>
      <c r="VRO207"/>
      <c r="VRP207"/>
      <c r="VRQ207"/>
      <c r="VRR207"/>
      <c r="VRS207"/>
      <c r="VRT207"/>
      <c r="VRU207"/>
      <c r="VRV207"/>
      <c r="VRW207"/>
      <c r="VRX207"/>
      <c r="VRY207"/>
      <c r="VRZ207"/>
      <c r="VSA207"/>
      <c r="VSB207"/>
      <c r="VSC207"/>
      <c r="VSD207"/>
      <c r="VSE207"/>
      <c r="VSF207"/>
      <c r="VSG207"/>
      <c r="VSH207"/>
      <c r="VSI207"/>
      <c r="VSJ207"/>
      <c r="VSK207"/>
      <c r="VSL207"/>
      <c r="VSM207"/>
      <c r="VSN207"/>
      <c r="VSO207"/>
      <c r="VSP207"/>
      <c r="VSQ207"/>
      <c r="VSR207"/>
      <c r="VSS207"/>
      <c r="VST207"/>
      <c r="VSU207"/>
      <c r="VSV207"/>
      <c r="VSW207"/>
      <c r="VSX207"/>
      <c r="VSY207"/>
      <c r="VSZ207"/>
      <c r="VTA207"/>
      <c r="VTB207"/>
      <c r="VTC207"/>
      <c r="VTD207"/>
      <c r="VTE207"/>
      <c r="VTF207"/>
      <c r="VTG207"/>
      <c r="VTH207"/>
      <c r="VTI207"/>
      <c r="VTJ207"/>
      <c r="VTK207"/>
      <c r="VTL207"/>
      <c r="VTM207"/>
      <c r="VTN207"/>
      <c r="VTO207"/>
      <c r="VTP207"/>
      <c r="VTQ207"/>
      <c r="VTR207"/>
      <c r="VTS207"/>
      <c r="VTT207"/>
      <c r="VTU207"/>
      <c r="VTV207"/>
      <c r="VTW207"/>
      <c r="VTX207"/>
      <c r="VTY207"/>
      <c r="VTZ207"/>
      <c r="VUA207"/>
      <c r="VUB207"/>
      <c r="VUC207"/>
      <c r="VUD207"/>
      <c r="VUE207"/>
      <c r="VUF207"/>
      <c r="VUG207"/>
      <c r="VUH207"/>
      <c r="VUI207"/>
      <c r="VUJ207"/>
      <c r="VUK207"/>
      <c r="VUL207"/>
      <c r="VUM207"/>
      <c r="VUN207"/>
      <c r="VUO207"/>
      <c r="VUP207"/>
      <c r="VUQ207"/>
      <c r="VUR207"/>
      <c r="VUS207"/>
      <c r="VUT207"/>
      <c r="VUU207"/>
      <c r="VUV207"/>
      <c r="VUW207"/>
      <c r="VUX207"/>
      <c r="VUY207"/>
      <c r="VUZ207"/>
      <c r="VVA207"/>
      <c r="VVB207"/>
      <c r="VVC207"/>
      <c r="VVD207"/>
      <c r="VVE207"/>
      <c r="VVF207"/>
      <c r="VVG207"/>
      <c r="VVH207"/>
      <c r="VVI207"/>
      <c r="VVJ207"/>
      <c r="VVK207"/>
      <c r="VVL207"/>
      <c r="VVM207"/>
      <c r="VVN207"/>
      <c r="VVO207"/>
      <c r="VVP207"/>
      <c r="VVQ207"/>
      <c r="VVR207"/>
      <c r="VVS207"/>
      <c r="VVT207"/>
      <c r="VVU207"/>
      <c r="VVV207"/>
      <c r="VVW207"/>
      <c r="VVX207"/>
      <c r="VVY207"/>
      <c r="VVZ207"/>
      <c r="VWA207"/>
      <c r="VWB207"/>
      <c r="VWC207"/>
      <c r="VWD207"/>
      <c r="VWE207"/>
      <c r="VWF207"/>
      <c r="VWG207"/>
      <c r="VWH207"/>
      <c r="VWI207"/>
      <c r="VWJ207"/>
      <c r="VWK207"/>
      <c r="VWL207"/>
      <c r="VWM207"/>
      <c r="VWN207"/>
      <c r="VWO207"/>
      <c r="VWP207"/>
      <c r="VWQ207"/>
      <c r="VWR207"/>
      <c r="VWS207"/>
      <c r="VWT207"/>
      <c r="VWU207"/>
      <c r="VWV207"/>
      <c r="VWW207"/>
      <c r="VWX207"/>
      <c r="VWY207"/>
      <c r="VWZ207"/>
      <c r="VXA207"/>
      <c r="VXB207"/>
      <c r="VXC207"/>
      <c r="VXD207"/>
      <c r="VXE207"/>
      <c r="VXF207"/>
      <c r="VXG207"/>
      <c r="VXH207"/>
      <c r="VXI207"/>
      <c r="VXJ207"/>
      <c r="VXK207"/>
      <c r="VXL207"/>
      <c r="VXM207"/>
      <c r="VXN207"/>
      <c r="VXO207"/>
      <c r="VXP207"/>
      <c r="VXQ207"/>
      <c r="VXR207"/>
      <c r="VXS207"/>
      <c r="VXT207"/>
      <c r="VXU207"/>
      <c r="VXV207"/>
      <c r="VXW207"/>
      <c r="VXX207"/>
      <c r="VXY207"/>
      <c r="VXZ207"/>
      <c r="VYA207"/>
      <c r="VYB207"/>
      <c r="VYC207"/>
      <c r="VYD207"/>
      <c r="VYE207"/>
      <c r="VYF207"/>
      <c r="VYG207"/>
      <c r="VYH207"/>
      <c r="VYI207"/>
      <c r="VYJ207"/>
      <c r="VYK207"/>
      <c r="VYL207"/>
      <c r="VYM207"/>
      <c r="VYN207"/>
      <c r="VYO207"/>
      <c r="VYP207"/>
      <c r="VYQ207"/>
      <c r="VYR207"/>
      <c r="VYS207"/>
      <c r="VYT207"/>
      <c r="VYU207"/>
      <c r="VYV207"/>
      <c r="VYW207"/>
      <c r="VYX207"/>
      <c r="VYY207"/>
      <c r="VYZ207"/>
      <c r="VZA207"/>
      <c r="VZB207"/>
      <c r="VZC207"/>
      <c r="VZD207"/>
      <c r="VZE207"/>
      <c r="VZF207"/>
      <c r="VZG207"/>
      <c r="VZH207"/>
      <c r="VZI207"/>
      <c r="VZJ207"/>
      <c r="VZK207"/>
      <c r="VZL207"/>
      <c r="VZM207"/>
      <c r="VZN207"/>
      <c r="VZO207"/>
      <c r="VZP207"/>
      <c r="VZQ207"/>
      <c r="VZR207"/>
      <c r="VZS207"/>
      <c r="VZT207"/>
      <c r="VZU207"/>
      <c r="VZV207"/>
      <c r="VZW207"/>
      <c r="VZX207"/>
      <c r="VZY207"/>
      <c r="VZZ207"/>
      <c r="WAA207"/>
      <c r="WAB207"/>
      <c r="WAC207"/>
      <c r="WAD207"/>
      <c r="WAE207"/>
      <c r="WAF207"/>
      <c r="WAG207"/>
      <c r="WAH207"/>
      <c r="WAI207"/>
      <c r="WAJ207"/>
      <c r="WAK207"/>
      <c r="WAL207"/>
      <c r="WAM207"/>
      <c r="WAN207"/>
      <c r="WAO207"/>
      <c r="WAP207"/>
      <c r="WAQ207"/>
      <c r="WAR207"/>
      <c r="WAS207"/>
      <c r="WAT207"/>
      <c r="WAU207"/>
      <c r="WAV207"/>
      <c r="WAW207"/>
      <c r="WAX207"/>
      <c r="WAY207"/>
      <c r="WAZ207"/>
      <c r="WBA207"/>
      <c r="WBB207"/>
      <c r="WBC207"/>
      <c r="WBD207"/>
      <c r="WBE207"/>
      <c r="WBF207"/>
      <c r="WBG207"/>
      <c r="WBH207"/>
      <c r="WBI207"/>
      <c r="WBJ207"/>
      <c r="WBK207"/>
      <c r="WBL207"/>
      <c r="WBM207"/>
      <c r="WBN207"/>
      <c r="WBO207"/>
      <c r="WBP207"/>
      <c r="WBQ207"/>
      <c r="WBR207"/>
      <c r="WBS207"/>
      <c r="WBT207"/>
      <c r="WBU207"/>
      <c r="WBV207"/>
      <c r="WBW207"/>
      <c r="WBX207"/>
      <c r="WBY207"/>
      <c r="WBZ207"/>
      <c r="WCA207"/>
      <c r="WCB207"/>
      <c r="WCC207"/>
      <c r="WCD207"/>
      <c r="WCE207"/>
      <c r="WCF207"/>
      <c r="WCG207"/>
      <c r="WCH207"/>
      <c r="WCI207"/>
      <c r="WCJ207"/>
      <c r="WCK207"/>
      <c r="WCL207"/>
      <c r="WCM207"/>
      <c r="WCN207"/>
      <c r="WCO207"/>
      <c r="WCP207"/>
      <c r="WCQ207"/>
      <c r="WCR207"/>
      <c r="WCS207"/>
      <c r="WCT207"/>
      <c r="WCU207"/>
      <c r="WCV207"/>
      <c r="WCW207"/>
      <c r="WCX207"/>
      <c r="WCY207"/>
      <c r="WCZ207"/>
      <c r="WDA207"/>
      <c r="WDB207"/>
      <c r="WDC207"/>
      <c r="WDD207"/>
      <c r="WDE207"/>
      <c r="WDF207"/>
      <c r="WDG207"/>
      <c r="WDH207"/>
      <c r="WDI207"/>
      <c r="WDJ207"/>
      <c r="WDK207"/>
      <c r="WDL207"/>
      <c r="WDM207"/>
      <c r="WDN207"/>
      <c r="WDO207"/>
      <c r="WDP207"/>
      <c r="WDQ207"/>
      <c r="WDR207"/>
      <c r="WDS207"/>
      <c r="WDT207"/>
      <c r="WDU207"/>
      <c r="WDV207"/>
      <c r="WDW207"/>
      <c r="WDX207"/>
      <c r="WDY207"/>
      <c r="WDZ207"/>
      <c r="WEA207"/>
      <c r="WEB207"/>
      <c r="WEC207"/>
      <c r="WED207"/>
      <c r="WEE207"/>
      <c r="WEF207"/>
      <c r="WEG207"/>
      <c r="WEH207"/>
      <c r="WEI207"/>
      <c r="WEJ207"/>
      <c r="WEK207"/>
      <c r="WEL207"/>
      <c r="WEM207"/>
      <c r="WEN207"/>
      <c r="WEO207"/>
      <c r="WEP207"/>
      <c r="WEQ207"/>
      <c r="WER207"/>
      <c r="WES207"/>
      <c r="WET207"/>
      <c r="WEU207"/>
      <c r="WEV207"/>
      <c r="WEW207"/>
      <c r="WEX207"/>
      <c r="WEY207"/>
      <c r="WEZ207"/>
      <c r="WFA207"/>
      <c r="WFB207"/>
      <c r="WFC207"/>
      <c r="WFD207"/>
      <c r="WFE207"/>
      <c r="WFF207"/>
      <c r="WFG207"/>
      <c r="WFH207"/>
      <c r="WFI207"/>
      <c r="WFJ207"/>
      <c r="WFK207"/>
      <c r="WFL207"/>
      <c r="WFM207"/>
      <c r="WFN207"/>
      <c r="WFO207"/>
      <c r="WFP207"/>
      <c r="WFQ207"/>
      <c r="WFR207"/>
      <c r="WFS207"/>
      <c r="WFT207"/>
      <c r="WFU207"/>
      <c r="WFV207"/>
      <c r="WFW207"/>
      <c r="WFX207"/>
      <c r="WFY207"/>
      <c r="WFZ207"/>
      <c r="WGA207"/>
      <c r="WGB207"/>
      <c r="WGC207"/>
      <c r="WGD207"/>
      <c r="WGE207"/>
      <c r="WGF207"/>
      <c r="WGG207"/>
      <c r="WGH207"/>
      <c r="WGI207"/>
      <c r="WGJ207"/>
      <c r="WGK207"/>
      <c r="WGL207"/>
      <c r="WGM207"/>
      <c r="WGN207"/>
      <c r="WGO207"/>
      <c r="WGP207"/>
      <c r="WGQ207"/>
      <c r="WGR207"/>
      <c r="WGS207"/>
      <c r="WGT207"/>
      <c r="WGU207"/>
      <c r="WGV207"/>
      <c r="WGW207"/>
      <c r="WGX207"/>
      <c r="WGY207"/>
      <c r="WGZ207"/>
      <c r="WHA207"/>
      <c r="WHB207"/>
      <c r="WHC207"/>
      <c r="WHD207"/>
      <c r="WHE207"/>
      <c r="WHF207"/>
      <c r="WHG207"/>
      <c r="WHH207"/>
      <c r="WHI207"/>
      <c r="WHJ207"/>
      <c r="WHK207"/>
      <c r="WHL207"/>
      <c r="WHM207"/>
      <c r="WHN207"/>
      <c r="WHO207"/>
      <c r="WHP207"/>
      <c r="WHQ207"/>
      <c r="WHR207"/>
      <c r="WHS207"/>
      <c r="WHT207"/>
      <c r="WHU207"/>
      <c r="WHV207"/>
      <c r="WHW207"/>
      <c r="WHX207"/>
      <c r="WHY207"/>
      <c r="WHZ207"/>
      <c r="WIA207"/>
      <c r="WIB207"/>
      <c r="WIC207"/>
      <c r="WID207"/>
      <c r="WIE207"/>
      <c r="WIF207"/>
      <c r="WIG207"/>
      <c r="WIH207"/>
      <c r="WII207"/>
      <c r="WIJ207"/>
      <c r="WIK207"/>
      <c r="WIL207"/>
      <c r="WIM207"/>
      <c r="WIN207"/>
      <c r="WIO207"/>
      <c r="WIP207"/>
      <c r="WIQ207"/>
      <c r="WIR207"/>
      <c r="WIS207"/>
      <c r="WIT207"/>
      <c r="WIU207"/>
      <c r="WIV207"/>
      <c r="WIW207"/>
      <c r="WIX207"/>
      <c r="WIY207"/>
      <c r="WIZ207"/>
      <c r="WJA207"/>
      <c r="WJB207"/>
      <c r="WJC207"/>
      <c r="WJD207"/>
      <c r="WJE207"/>
      <c r="WJF207"/>
      <c r="WJG207"/>
      <c r="WJH207"/>
      <c r="WJI207"/>
      <c r="WJJ207"/>
      <c r="WJK207"/>
      <c r="WJL207"/>
      <c r="WJM207"/>
      <c r="WJN207"/>
      <c r="WJO207"/>
      <c r="WJP207"/>
      <c r="WJQ207"/>
      <c r="WJR207"/>
      <c r="WJS207"/>
      <c r="WJT207"/>
      <c r="WJU207"/>
      <c r="WJV207"/>
      <c r="WJW207"/>
      <c r="WJX207"/>
      <c r="WJY207"/>
      <c r="WJZ207"/>
      <c r="WKA207"/>
      <c r="WKB207"/>
      <c r="WKC207"/>
      <c r="WKD207"/>
      <c r="WKE207"/>
      <c r="WKF207"/>
      <c r="WKG207"/>
      <c r="WKH207"/>
      <c r="WKI207"/>
      <c r="WKJ207"/>
      <c r="WKK207"/>
      <c r="WKL207"/>
      <c r="WKM207"/>
      <c r="WKN207"/>
      <c r="WKO207"/>
      <c r="WKP207"/>
      <c r="WKQ207"/>
      <c r="WKR207"/>
      <c r="WKS207"/>
      <c r="WKT207"/>
      <c r="WKU207"/>
      <c r="WKV207"/>
      <c r="WKW207"/>
      <c r="WKX207"/>
      <c r="WKY207"/>
      <c r="WKZ207"/>
      <c r="WLA207"/>
      <c r="WLB207"/>
      <c r="WLC207"/>
      <c r="WLD207"/>
      <c r="WLE207"/>
      <c r="WLF207"/>
      <c r="WLG207"/>
      <c r="WLH207"/>
      <c r="WLI207"/>
      <c r="WLJ207"/>
      <c r="WLK207"/>
      <c r="WLL207"/>
      <c r="WLM207"/>
      <c r="WLN207"/>
      <c r="WLO207"/>
      <c r="WLP207"/>
      <c r="WLQ207"/>
      <c r="WLR207"/>
      <c r="WLS207"/>
      <c r="WLT207"/>
      <c r="WLU207"/>
      <c r="WLV207"/>
      <c r="WLW207"/>
      <c r="WLX207"/>
      <c r="WLY207"/>
      <c r="WLZ207"/>
      <c r="WMA207"/>
      <c r="WMB207"/>
      <c r="WMC207"/>
      <c r="WMD207"/>
      <c r="WME207"/>
      <c r="WMF207"/>
      <c r="WMG207"/>
      <c r="WMH207"/>
      <c r="WMI207"/>
      <c r="WMJ207"/>
      <c r="WMK207"/>
      <c r="WML207"/>
      <c r="WMM207"/>
      <c r="WMN207"/>
      <c r="WMO207"/>
      <c r="WMP207"/>
      <c r="WMQ207"/>
      <c r="WMR207"/>
      <c r="WMS207"/>
      <c r="WMT207"/>
      <c r="WMU207"/>
      <c r="WMV207"/>
      <c r="WMW207"/>
      <c r="WMX207"/>
      <c r="WMY207"/>
      <c r="WMZ207"/>
      <c r="WNA207"/>
      <c r="WNB207"/>
      <c r="WNC207"/>
      <c r="WND207"/>
      <c r="WNE207"/>
      <c r="WNF207"/>
      <c r="WNG207"/>
      <c r="WNH207"/>
      <c r="WNI207"/>
      <c r="WNJ207"/>
      <c r="WNK207"/>
      <c r="WNL207"/>
      <c r="WNM207"/>
      <c r="WNN207"/>
      <c r="WNO207"/>
      <c r="WNP207"/>
      <c r="WNQ207"/>
      <c r="WNR207"/>
      <c r="WNS207"/>
      <c r="WNT207"/>
      <c r="WNU207"/>
      <c r="WNV207"/>
      <c r="WNW207"/>
      <c r="WNX207"/>
      <c r="WNY207"/>
      <c r="WNZ207"/>
      <c r="WOA207"/>
      <c r="WOB207"/>
      <c r="WOC207"/>
      <c r="WOD207"/>
      <c r="WOE207"/>
      <c r="WOF207"/>
      <c r="WOG207"/>
      <c r="WOH207"/>
      <c r="WOI207"/>
      <c r="WOJ207"/>
      <c r="WOK207"/>
      <c r="WOL207"/>
      <c r="WOM207"/>
      <c r="WON207"/>
      <c r="WOO207"/>
      <c r="WOP207"/>
      <c r="WOQ207"/>
      <c r="WOR207"/>
      <c r="WOS207"/>
      <c r="WOT207"/>
      <c r="WOU207"/>
      <c r="WOV207"/>
      <c r="WOW207"/>
      <c r="WOX207"/>
      <c r="WOY207"/>
      <c r="WOZ207"/>
      <c r="WPA207"/>
      <c r="WPB207"/>
      <c r="WPC207"/>
      <c r="WPD207"/>
      <c r="WPE207"/>
      <c r="WPF207"/>
      <c r="WPG207"/>
      <c r="WPH207"/>
      <c r="WPI207"/>
      <c r="WPJ207"/>
      <c r="WPK207"/>
      <c r="WPL207"/>
      <c r="WPM207"/>
      <c r="WPN207"/>
      <c r="WPO207"/>
      <c r="WPP207"/>
      <c r="WPQ207"/>
      <c r="WPR207"/>
      <c r="WPS207"/>
      <c r="WPT207"/>
      <c r="WPU207"/>
      <c r="WPV207"/>
      <c r="WPW207"/>
      <c r="WPX207"/>
      <c r="WPY207"/>
      <c r="WPZ207"/>
      <c r="WQA207"/>
      <c r="WQB207"/>
      <c r="WQC207"/>
      <c r="WQD207"/>
      <c r="WQE207"/>
      <c r="WQF207"/>
      <c r="WQG207"/>
      <c r="WQH207"/>
      <c r="WQI207"/>
      <c r="WQJ207"/>
      <c r="WQK207"/>
      <c r="WQL207"/>
      <c r="WQM207"/>
      <c r="WQN207"/>
      <c r="WQO207"/>
      <c r="WQP207"/>
      <c r="WQQ207"/>
      <c r="WQR207"/>
      <c r="WQS207"/>
      <c r="WQT207"/>
      <c r="WQU207"/>
      <c r="WQV207"/>
      <c r="WQW207"/>
      <c r="WQX207"/>
      <c r="WQY207"/>
      <c r="WQZ207"/>
      <c r="WRA207"/>
      <c r="WRB207"/>
      <c r="WRC207"/>
      <c r="WRD207"/>
      <c r="WRE207"/>
      <c r="WRF207"/>
      <c r="WRG207"/>
      <c r="WRH207"/>
      <c r="WRI207"/>
      <c r="WRJ207"/>
      <c r="WRK207"/>
      <c r="WRL207"/>
      <c r="WRM207"/>
      <c r="WRN207"/>
      <c r="WRO207"/>
      <c r="WRP207"/>
      <c r="WRQ207"/>
      <c r="WRR207"/>
      <c r="WRS207"/>
      <c r="WRT207"/>
      <c r="WRU207"/>
      <c r="WRV207"/>
      <c r="WRW207"/>
      <c r="WRX207"/>
      <c r="WRY207"/>
      <c r="WRZ207"/>
      <c r="WSA207"/>
      <c r="WSB207"/>
      <c r="WSC207"/>
      <c r="WSD207"/>
      <c r="WSE207"/>
      <c r="WSF207"/>
      <c r="WSG207"/>
      <c r="WSH207"/>
      <c r="WSI207"/>
      <c r="WSJ207"/>
      <c r="WSK207"/>
      <c r="WSL207"/>
      <c r="WSM207"/>
      <c r="WSN207"/>
      <c r="WSO207"/>
      <c r="WSP207"/>
      <c r="WSQ207"/>
      <c r="WSR207"/>
      <c r="WSS207"/>
      <c r="WST207"/>
      <c r="WSU207"/>
      <c r="WSV207"/>
      <c r="WSW207"/>
      <c r="WSX207"/>
      <c r="WSY207"/>
      <c r="WSZ207"/>
      <c r="WTA207"/>
      <c r="WTB207"/>
      <c r="WTC207"/>
      <c r="WTD207"/>
      <c r="WTE207"/>
      <c r="WTF207"/>
      <c r="WTG207"/>
      <c r="WTH207"/>
      <c r="WTI207"/>
      <c r="WTJ207"/>
      <c r="WTK207"/>
      <c r="WTL207"/>
      <c r="WTM207"/>
      <c r="WTN207"/>
      <c r="WTO207"/>
      <c r="WTP207"/>
      <c r="WTQ207"/>
      <c r="WTR207"/>
      <c r="WTS207"/>
      <c r="WTT207"/>
      <c r="WTU207"/>
      <c r="WTV207"/>
      <c r="WTW207"/>
      <c r="WTX207"/>
      <c r="WTY207"/>
      <c r="WTZ207"/>
      <c r="WUA207"/>
      <c r="WUB207"/>
      <c r="WUC207"/>
      <c r="WUD207"/>
      <c r="WUE207"/>
      <c r="WUF207"/>
      <c r="WUG207"/>
      <c r="WUH207"/>
      <c r="WUI207"/>
      <c r="WUJ207"/>
      <c r="WUK207"/>
      <c r="WUL207"/>
      <c r="WUM207"/>
      <c r="WUN207"/>
      <c r="WUO207"/>
      <c r="WUP207"/>
      <c r="WUQ207"/>
      <c r="WUR207"/>
      <c r="WUS207"/>
      <c r="WUT207"/>
      <c r="WUU207"/>
      <c r="WUV207"/>
      <c r="WUW207"/>
      <c r="WUX207"/>
      <c r="WUY207"/>
      <c r="WUZ207"/>
      <c r="WVA207"/>
      <c r="WVB207"/>
      <c r="WVC207"/>
      <c r="WVD207"/>
      <c r="WVE207"/>
      <c r="WVF207"/>
      <c r="WVG207"/>
      <c r="WVH207"/>
      <c r="WVI207"/>
      <c r="WVJ207"/>
      <c r="WVK207"/>
      <c r="WVL207"/>
      <c r="WVM207"/>
      <c r="WVN207"/>
      <c r="WVO207"/>
      <c r="WVP207"/>
      <c r="WVQ207"/>
      <c r="WVR207"/>
      <c r="WVS207"/>
      <c r="WVT207"/>
      <c r="WVU207"/>
      <c r="WVV207"/>
      <c r="WVW207"/>
      <c r="WVX207"/>
      <c r="WVY207"/>
      <c r="WVZ207"/>
      <c r="WWA207"/>
      <c r="WWB207"/>
      <c r="WWC207"/>
      <c r="WWD207"/>
      <c r="WWE207"/>
      <c r="WWF207"/>
      <c r="WWG207"/>
      <c r="WWH207"/>
      <c r="WWI207"/>
      <c r="WWJ207"/>
      <c r="WWK207"/>
      <c r="WWL207"/>
      <c r="WWM207"/>
      <c r="WWN207"/>
      <c r="WWO207"/>
      <c r="WWP207"/>
      <c r="WWQ207"/>
      <c r="WWR207"/>
      <c r="WWS207"/>
      <c r="WWT207"/>
      <c r="WWU207"/>
      <c r="WWV207"/>
      <c r="WWW207"/>
      <c r="WWX207"/>
      <c r="WWY207"/>
      <c r="WWZ207"/>
      <c r="WXA207"/>
      <c r="WXB207"/>
      <c r="WXC207"/>
      <c r="WXD207"/>
      <c r="WXE207"/>
      <c r="WXF207"/>
      <c r="WXG207"/>
      <c r="WXH207"/>
      <c r="WXI207"/>
      <c r="WXJ207"/>
      <c r="WXK207"/>
      <c r="WXL207"/>
      <c r="WXM207"/>
      <c r="WXN207"/>
      <c r="WXO207"/>
      <c r="WXP207"/>
      <c r="WXQ207"/>
      <c r="WXR207"/>
      <c r="WXS207"/>
      <c r="WXT207"/>
      <c r="WXU207"/>
      <c r="WXV207"/>
      <c r="WXW207"/>
      <c r="WXX207"/>
      <c r="WXY207"/>
      <c r="WXZ207"/>
      <c r="WYA207"/>
      <c r="WYB207"/>
      <c r="WYC207"/>
      <c r="WYD207"/>
      <c r="WYE207"/>
      <c r="WYF207"/>
      <c r="WYG207"/>
      <c r="WYH207"/>
      <c r="WYI207"/>
      <c r="WYJ207"/>
      <c r="WYK207"/>
      <c r="WYL207"/>
      <c r="WYM207"/>
      <c r="WYN207"/>
      <c r="WYO207"/>
      <c r="WYP207"/>
      <c r="WYQ207"/>
      <c r="WYR207"/>
      <c r="WYS207"/>
      <c r="WYT207"/>
      <c r="WYU207"/>
      <c r="WYV207"/>
      <c r="WYW207"/>
      <c r="WYX207"/>
      <c r="WYY207"/>
      <c r="WYZ207"/>
      <c r="WZA207"/>
      <c r="WZB207"/>
      <c r="WZC207"/>
      <c r="WZD207"/>
      <c r="WZE207"/>
      <c r="WZF207"/>
      <c r="WZG207"/>
      <c r="WZH207"/>
      <c r="WZI207"/>
      <c r="WZJ207"/>
      <c r="WZK207"/>
      <c r="WZL207"/>
      <c r="WZM207"/>
      <c r="WZN207"/>
      <c r="WZO207"/>
      <c r="WZP207"/>
      <c r="WZQ207"/>
      <c r="WZR207"/>
      <c r="WZS207"/>
      <c r="WZT207"/>
      <c r="WZU207"/>
      <c r="WZV207"/>
      <c r="WZW207"/>
      <c r="WZX207"/>
      <c r="WZY207"/>
      <c r="WZZ207"/>
      <c r="XAA207"/>
      <c r="XAB207"/>
      <c r="XAC207"/>
      <c r="XAD207"/>
      <c r="XAE207"/>
      <c r="XAF207"/>
      <c r="XAG207"/>
      <c r="XAH207"/>
      <c r="XAI207"/>
      <c r="XAJ207"/>
      <c r="XAK207"/>
      <c r="XAL207"/>
      <c r="XAM207"/>
      <c r="XAN207"/>
      <c r="XAO207"/>
      <c r="XAP207"/>
      <c r="XAQ207"/>
      <c r="XAR207"/>
      <c r="XAS207"/>
      <c r="XAT207"/>
      <c r="XAU207"/>
      <c r="XAV207"/>
      <c r="XAW207"/>
      <c r="XAX207"/>
      <c r="XAY207"/>
      <c r="XAZ207"/>
      <c r="XBA207"/>
      <c r="XBB207"/>
      <c r="XBC207"/>
      <c r="XBD207"/>
      <c r="XBE207"/>
      <c r="XBF207"/>
      <c r="XBG207"/>
      <c r="XBH207"/>
      <c r="XBI207"/>
      <c r="XBJ207"/>
      <c r="XBK207"/>
      <c r="XBL207"/>
      <c r="XBM207"/>
      <c r="XBN207"/>
      <c r="XBO207"/>
      <c r="XBP207"/>
      <c r="XBQ207"/>
      <c r="XBR207"/>
      <c r="XBS207"/>
      <c r="XBT207"/>
      <c r="XBU207"/>
      <c r="XBV207"/>
      <c r="XBW207"/>
      <c r="XBX207"/>
      <c r="XBY207"/>
      <c r="XBZ207"/>
      <c r="XCA207"/>
      <c r="XCB207"/>
      <c r="XCC207"/>
      <c r="XCD207"/>
      <c r="XCE207"/>
      <c r="XCF207"/>
      <c r="XCG207"/>
      <c r="XCH207"/>
      <c r="XCI207"/>
      <c r="XCJ207"/>
      <c r="XCK207"/>
      <c r="XCL207"/>
      <c r="XCM207"/>
      <c r="XCN207"/>
      <c r="XCO207"/>
      <c r="XCP207"/>
      <c r="XCQ207"/>
      <c r="XCR207"/>
      <c r="XCS207"/>
      <c r="XCT207"/>
      <c r="XCU207"/>
      <c r="XCV207"/>
      <c r="XCW207"/>
      <c r="XCX207"/>
      <c r="XCY207"/>
      <c r="XCZ207"/>
      <c r="XDA207"/>
      <c r="XDB207"/>
      <c r="XDC207"/>
      <c r="XDD207"/>
      <c r="XDE207"/>
      <c r="XDF207"/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  <c r="XEE207"/>
      <c r="XEF207"/>
      <c r="XEG207"/>
      <c r="XEH207"/>
      <c r="XEI207"/>
      <c r="XEJ207"/>
      <c r="XEK207"/>
      <c r="XEL207"/>
      <c r="XEM207"/>
      <c r="XEN207"/>
      <c r="XEO207"/>
      <c r="XEP207"/>
      <c r="XEQ207"/>
      <c r="XER207"/>
      <c r="XES207"/>
      <c r="XET207"/>
      <c r="XEU207"/>
      <c r="XEV207"/>
      <c r="XEW207"/>
      <c r="XEX207"/>
      <c r="XEY207"/>
      <c r="XEZ207"/>
      <c r="XFA207"/>
      <c r="XFB207"/>
      <c r="XFC207"/>
      <c r="XFD207"/>
    </row>
    <row r="208" s="29" customFormat="1" spans="1:1638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 s="30"/>
      <c r="AN208" s="73"/>
      <c r="AO208" s="31"/>
      <c r="AP208"/>
      <c r="AQ208"/>
      <c r="AR208" s="32"/>
      <c r="AS208" s="30"/>
      <c r="AT208" s="30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  <c r="BZT208"/>
      <c r="BZU208"/>
      <c r="BZV208"/>
      <c r="BZW208"/>
      <c r="BZX208"/>
      <c r="BZY208"/>
      <c r="BZZ208"/>
      <c r="CAA208"/>
      <c r="CAB208"/>
      <c r="CAC208"/>
      <c r="CAD208"/>
      <c r="CAE208"/>
      <c r="CAF208"/>
      <c r="CAG208"/>
      <c r="CAH208"/>
      <c r="CAI208"/>
      <c r="CAJ208"/>
      <c r="CAK208"/>
      <c r="CAL208"/>
      <c r="CAM208"/>
      <c r="CAN208"/>
      <c r="CAO208"/>
      <c r="CAP208"/>
      <c r="CAQ208"/>
      <c r="CAR208"/>
      <c r="CAS208"/>
      <c r="CAT208"/>
      <c r="CAU208"/>
      <c r="CAV208"/>
      <c r="CAW208"/>
      <c r="CAX208"/>
      <c r="CAY208"/>
      <c r="CAZ208"/>
      <c r="CBA208"/>
      <c r="CBB208"/>
      <c r="CBC208"/>
      <c r="CBD208"/>
      <c r="CBE208"/>
      <c r="CBF208"/>
      <c r="CBG208"/>
      <c r="CBH208"/>
      <c r="CBI208"/>
      <c r="CBJ208"/>
      <c r="CBK208"/>
      <c r="CBL208"/>
      <c r="CBM208"/>
      <c r="CBN208"/>
      <c r="CBO208"/>
      <c r="CBP208"/>
      <c r="CBQ208"/>
      <c r="CBR208"/>
      <c r="CBS208"/>
      <c r="CBT208"/>
      <c r="CBU208"/>
      <c r="CBV208"/>
      <c r="CBW208"/>
      <c r="CBX208"/>
      <c r="CBY208"/>
      <c r="CBZ208"/>
      <c r="CCA208"/>
      <c r="CCB208"/>
      <c r="CCC208"/>
      <c r="CCD208"/>
      <c r="CCE208"/>
      <c r="CCF208"/>
      <c r="CCG208"/>
      <c r="CCH208"/>
      <c r="CCI208"/>
      <c r="CCJ208"/>
      <c r="CCK208"/>
      <c r="CCL208"/>
      <c r="CCM208"/>
      <c r="CCN208"/>
      <c r="CCO208"/>
      <c r="CCP208"/>
      <c r="CCQ208"/>
      <c r="CCR208"/>
      <c r="CCS208"/>
      <c r="CCT208"/>
      <c r="CCU208"/>
      <c r="CCV208"/>
      <c r="CCW208"/>
      <c r="CCX208"/>
      <c r="CCY208"/>
      <c r="CCZ208"/>
      <c r="CDA208"/>
      <c r="CDB208"/>
      <c r="CDC208"/>
      <c r="CDD208"/>
      <c r="CDE208"/>
      <c r="CDF208"/>
      <c r="CDG208"/>
      <c r="CDH208"/>
      <c r="CDI208"/>
      <c r="CDJ208"/>
      <c r="CDK208"/>
      <c r="CDL208"/>
      <c r="CDM208"/>
      <c r="CDN208"/>
      <c r="CDO208"/>
      <c r="CDP208"/>
      <c r="CDQ208"/>
      <c r="CDR208"/>
      <c r="CDS208"/>
      <c r="CDT208"/>
      <c r="CDU208"/>
      <c r="CDV208"/>
      <c r="CDW208"/>
      <c r="CDX208"/>
      <c r="CDY208"/>
      <c r="CDZ208"/>
      <c r="CEA208"/>
      <c r="CEB208"/>
      <c r="CEC208"/>
      <c r="CED208"/>
      <c r="CEE208"/>
      <c r="CEF208"/>
      <c r="CEG208"/>
      <c r="CEH208"/>
      <c r="CEI208"/>
      <c r="CEJ208"/>
      <c r="CEK208"/>
      <c r="CEL208"/>
      <c r="CEM208"/>
      <c r="CEN208"/>
      <c r="CEO208"/>
      <c r="CEP208"/>
      <c r="CEQ208"/>
      <c r="CER208"/>
      <c r="CES208"/>
      <c r="CET208"/>
      <c r="CEU208"/>
      <c r="CEV208"/>
      <c r="CEW208"/>
      <c r="CEX208"/>
      <c r="CEY208"/>
      <c r="CEZ208"/>
      <c r="CFA208"/>
      <c r="CFB208"/>
      <c r="CFC208"/>
      <c r="CFD208"/>
      <c r="CFE208"/>
      <c r="CFF208"/>
      <c r="CFG208"/>
      <c r="CFH208"/>
      <c r="CFI208"/>
      <c r="CFJ208"/>
      <c r="CFK208"/>
      <c r="CFL208"/>
      <c r="CFM208"/>
      <c r="CFN208"/>
      <c r="CFO208"/>
      <c r="CFP208"/>
      <c r="CFQ208"/>
      <c r="CFR208"/>
      <c r="CFS208"/>
      <c r="CFT208"/>
      <c r="CFU208"/>
      <c r="CFV208"/>
      <c r="CFW208"/>
      <c r="CFX208"/>
      <c r="CFY208"/>
      <c r="CFZ208"/>
      <c r="CGA208"/>
      <c r="CGB208"/>
      <c r="CGC208"/>
      <c r="CGD208"/>
      <c r="CGE208"/>
      <c r="CGF208"/>
      <c r="CGG208"/>
      <c r="CGH208"/>
      <c r="CGI208"/>
      <c r="CGJ208"/>
      <c r="CGK208"/>
      <c r="CGL208"/>
      <c r="CGM208"/>
      <c r="CGN208"/>
      <c r="CGO208"/>
      <c r="CGP208"/>
      <c r="CGQ208"/>
      <c r="CGR208"/>
      <c r="CGS208"/>
      <c r="CGT208"/>
      <c r="CGU208"/>
      <c r="CGV208"/>
      <c r="CGW208"/>
      <c r="CGX208"/>
      <c r="CGY208"/>
      <c r="CGZ208"/>
      <c r="CHA208"/>
      <c r="CHB208"/>
      <c r="CHC208"/>
      <c r="CHD208"/>
      <c r="CHE208"/>
      <c r="CHF208"/>
      <c r="CHG208"/>
      <c r="CHH208"/>
      <c r="CHI208"/>
      <c r="CHJ208"/>
      <c r="CHK208"/>
      <c r="CHL208"/>
      <c r="CHM208"/>
      <c r="CHN208"/>
      <c r="CHO208"/>
      <c r="CHP208"/>
      <c r="CHQ208"/>
      <c r="CHR208"/>
      <c r="CHS208"/>
      <c r="CHT208"/>
      <c r="CHU208"/>
      <c r="CHV208"/>
      <c r="CHW208"/>
      <c r="CHX208"/>
      <c r="CHY208"/>
      <c r="CHZ208"/>
      <c r="CIA208"/>
      <c r="CIB208"/>
      <c r="CIC208"/>
      <c r="CID208"/>
      <c r="CIE208"/>
      <c r="CIF208"/>
      <c r="CIG208"/>
      <c r="CIH208"/>
      <c r="CII208"/>
      <c r="CIJ208"/>
      <c r="CIK208"/>
      <c r="CIL208"/>
      <c r="CIM208"/>
      <c r="CIN208"/>
      <c r="CIO208"/>
      <c r="CIP208"/>
      <c r="CIQ208"/>
      <c r="CIR208"/>
      <c r="CIS208"/>
      <c r="CIT208"/>
      <c r="CIU208"/>
      <c r="CIV208"/>
      <c r="CIW208"/>
      <c r="CIX208"/>
      <c r="CIY208"/>
      <c r="CIZ208"/>
      <c r="CJA208"/>
      <c r="CJB208"/>
      <c r="CJC208"/>
      <c r="CJD208"/>
      <c r="CJE208"/>
      <c r="CJF208"/>
      <c r="CJG208"/>
      <c r="CJH208"/>
      <c r="CJI208"/>
      <c r="CJJ208"/>
      <c r="CJK208"/>
      <c r="CJL208"/>
      <c r="CJM208"/>
      <c r="CJN208"/>
      <c r="CJO208"/>
      <c r="CJP208"/>
      <c r="CJQ208"/>
      <c r="CJR208"/>
      <c r="CJS208"/>
      <c r="CJT208"/>
      <c r="CJU208"/>
      <c r="CJV208"/>
      <c r="CJW208"/>
      <c r="CJX208"/>
      <c r="CJY208"/>
      <c r="CJZ208"/>
      <c r="CKA208"/>
      <c r="CKB208"/>
      <c r="CKC208"/>
      <c r="CKD208"/>
      <c r="CKE208"/>
      <c r="CKF208"/>
      <c r="CKG208"/>
      <c r="CKH208"/>
      <c r="CKI208"/>
      <c r="CKJ208"/>
      <c r="CKK208"/>
      <c r="CKL208"/>
      <c r="CKM208"/>
      <c r="CKN208"/>
      <c r="CKO208"/>
      <c r="CKP208"/>
      <c r="CKQ208"/>
      <c r="CKR208"/>
      <c r="CKS208"/>
      <c r="CKT208"/>
      <c r="CKU208"/>
      <c r="CKV208"/>
      <c r="CKW208"/>
      <c r="CKX208"/>
      <c r="CKY208"/>
      <c r="CKZ208"/>
      <c r="CLA208"/>
      <c r="CLB208"/>
      <c r="CLC208"/>
      <c r="CLD208"/>
      <c r="CLE208"/>
      <c r="CLF208"/>
      <c r="CLG208"/>
      <c r="CLH208"/>
      <c r="CLI208"/>
      <c r="CLJ208"/>
      <c r="CLK208"/>
      <c r="CLL208"/>
      <c r="CLM208"/>
      <c r="CLN208"/>
      <c r="CLO208"/>
      <c r="CLP208"/>
      <c r="CLQ208"/>
      <c r="CLR208"/>
      <c r="CLS208"/>
      <c r="CLT208"/>
      <c r="CLU208"/>
      <c r="CLV208"/>
      <c r="CLW208"/>
      <c r="CLX208"/>
      <c r="CLY208"/>
      <c r="CLZ208"/>
      <c r="CMA208"/>
      <c r="CMB208"/>
      <c r="CMC208"/>
      <c r="CMD208"/>
      <c r="CME208"/>
      <c r="CMF208"/>
      <c r="CMG208"/>
      <c r="CMH208"/>
      <c r="CMI208"/>
      <c r="CMJ208"/>
      <c r="CMK208"/>
      <c r="CML208"/>
      <c r="CMM208"/>
      <c r="CMN208"/>
      <c r="CMO208"/>
      <c r="CMP208"/>
      <c r="CMQ208"/>
      <c r="CMR208"/>
      <c r="CMS208"/>
      <c r="CMT208"/>
      <c r="CMU208"/>
      <c r="CMV208"/>
      <c r="CMW208"/>
      <c r="CMX208"/>
      <c r="CMY208"/>
      <c r="CMZ208"/>
      <c r="CNA208"/>
      <c r="CNB208"/>
      <c r="CNC208"/>
      <c r="CND208"/>
      <c r="CNE208"/>
      <c r="CNF208"/>
      <c r="CNG208"/>
      <c r="CNH208"/>
      <c r="CNI208"/>
      <c r="CNJ208"/>
      <c r="CNK208"/>
      <c r="CNL208"/>
      <c r="CNM208"/>
      <c r="CNN208"/>
      <c r="CNO208"/>
      <c r="CNP208"/>
      <c r="CNQ208"/>
      <c r="CNR208"/>
      <c r="CNS208"/>
      <c r="CNT208"/>
      <c r="CNU208"/>
      <c r="CNV208"/>
      <c r="CNW208"/>
      <c r="CNX208"/>
      <c r="CNY208"/>
      <c r="CNZ208"/>
      <c r="COA208"/>
      <c r="COB208"/>
      <c r="COC208"/>
      <c r="COD208"/>
      <c r="COE208"/>
      <c r="COF208"/>
      <c r="COG208"/>
      <c r="COH208"/>
      <c r="COI208"/>
      <c r="COJ208"/>
      <c r="COK208"/>
      <c r="COL208"/>
      <c r="COM208"/>
      <c r="CON208"/>
      <c r="COO208"/>
      <c r="COP208"/>
      <c r="COQ208"/>
      <c r="COR208"/>
      <c r="COS208"/>
      <c r="COT208"/>
      <c r="COU208"/>
      <c r="COV208"/>
      <c r="COW208"/>
      <c r="COX208"/>
      <c r="COY208"/>
      <c r="COZ208"/>
      <c r="CPA208"/>
      <c r="CPB208"/>
      <c r="CPC208"/>
      <c r="CPD208"/>
      <c r="CPE208"/>
      <c r="CPF208"/>
      <c r="CPG208"/>
      <c r="CPH208"/>
      <c r="CPI208"/>
      <c r="CPJ208"/>
      <c r="CPK208"/>
      <c r="CPL208"/>
      <c r="CPM208"/>
      <c r="CPN208"/>
      <c r="CPO208"/>
      <c r="CPP208"/>
      <c r="CPQ208"/>
      <c r="CPR208"/>
      <c r="CPS208"/>
      <c r="CPT208"/>
      <c r="CPU208"/>
      <c r="CPV208"/>
      <c r="CPW208"/>
      <c r="CPX208"/>
      <c r="CPY208"/>
      <c r="CPZ208"/>
      <c r="CQA208"/>
      <c r="CQB208"/>
      <c r="CQC208"/>
      <c r="CQD208"/>
      <c r="CQE208"/>
      <c r="CQF208"/>
      <c r="CQG208"/>
      <c r="CQH208"/>
      <c r="CQI208"/>
      <c r="CQJ208"/>
      <c r="CQK208"/>
      <c r="CQL208"/>
      <c r="CQM208"/>
      <c r="CQN208"/>
      <c r="CQO208"/>
      <c r="CQP208"/>
      <c r="CQQ208"/>
      <c r="CQR208"/>
      <c r="CQS208"/>
      <c r="CQT208"/>
      <c r="CQU208"/>
      <c r="CQV208"/>
      <c r="CQW208"/>
      <c r="CQX208"/>
      <c r="CQY208"/>
      <c r="CQZ208"/>
      <c r="CRA208"/>
      <c r="CRB208"/>
      <c r="CRC208"/>
      <c r="CRD208"/>
      <c r="CRE208"/>
      <c r="CRF208"/>
      <c r="CRG208"/>
      <c r="CRH208"/>
      <c r="CRI208"/>
      <c r="CRJ208"/>
      <c r="CRK208"/>
      <c r="CRL208"/>
      <c r="CRM208"/>
      <c r="CRN208"/>
      <c r="CRO208"/>
      <c r="CRP208"/>
      <c r="CRQ208"/>
      <c r="CRR208"/>
      <c r="CRS208"/>
      <c r="CRT208"/>
      <c r="CRU208"/>
      <c r="CRV208"/>
      <c r="CRW208"/>
      <c r="CRX208"/>
      <c r="CRY208"/>
      <c r="CRZ208"/>
      <c r="CSA208"/>
      <c r="CSB208"/>
      <c r="CSC208"/>
      <c r="CSD208"/>
      <c r="CSE208"/>
      <c r="CSF208"/>
      <c r="CSG208"/>
      <c r="CSH208"/>
      <c r="CSI208"/>
      <c r="CSJ208"/>
      <c r="CSK208"/>
      <c r="CSL208"/>
      <c r="CSM208"/>
      <c r="CSN208"/>
      <c r="CSO208"/>
      <c r="CSP208"/>
      <c r="CSQ208"/>
      <c r="CSR208"/>
      <c r="CSS208"/>
      <c r="CST208"/>
      <c r="CSU208"/>
      <c r="CSV208"/>
      <c r="CSW208"/>
      <c r="CSX208"/>
      <c r="CSY208"/>
      <c r="CSZ208"/>
      <c r="CTA208"/>
      <c r="CTB208"/>
      <c r="CTC208"/>
      <c r="CTD208"/>
      <c r="CTE208"/>
      <c r="CTF208"/>
      <c r="CTG208"/>
      <c r="CTH208"/>
      <c r="CTI208"/>
      <c r="CTJ208"/>
      <c r="CTK208"/>
      <c r="CTL208"/>
      <c r="CTM208"/>
      <c r="CTN208"/>
      <c r="CTO208"/>
      <c r="CTP208"/>
      <c r="CTQ208"/>
      <c r="CTR208"/>
      <c r="CTS208"/>
      <c r="CTT208"/>
      <c r="CTU208"/>
      <c r="CTV208"/>
      <c r="CTW208"/>
      <c r="CTX208"/>
      <c r="CTY208"/>
      <c r="CTZ208"/>
      <c r="CUA208"/>
      <c r="CUB208"/>
      <c r="CUC208"/>
      <c r="CUD208"/>
      <c r="CUE208"/>
      <c r="CUF208"/>
      <c r="CUG208"/>
      <c r="CUH208"/>
      <c r="CUI208"/>
      <c r="CUJ208"/>
      <c r="CUK208"/>
      <c r="CUL208"/>
      <c r="CUM208"/>
      <c r="CUN208"/>
      <c r="CUO208"/>
      <c r="CUP208"/>
      <c r="CUQ208"/>
      <c r="CUR208"/>
      <c r="CUS208"/>
      <c r="CUT208"/>
      <c r="CUU208"/>
      <c r="CUV208"/>
      <c r="CUW208"/>
      <c r="CUX208"/>
      <c r="CUY208"/>
      <c r="CUZ208"/>
      <c r="CVA208"/>
      <c r="CVB208"/>
      <c r="CVC208"/>
      <c r="CVD208"/>
      <c r="CVE208"/>
      <c r="CVF208"/>
      <c r="CVG208"/>
      <c r="CVH208"/>
      <c r="CVI208"/>
      <c r="CVJ208"/>
      <c r="CVK208"/>
      <c r="CVL208"/>
      <c r="CVM208"/>
      <c r="CVN208"/>
      <c r="CVO208"/>
      <c r="CVP208"/>
      <c r="CVQ208"/>
      <c r="CVR208"/>
      <c r="CVS208"/>
      <c r="CVT208"/>
      <c r="CVU208"/>
      <c r="CVV208"/>
      <c r="CVW208"/>
      <c r="CVX208"/>
      <c r="CVY208"/>
      <c r="CVZ208"/>
      <c r="CWA208"/>
      <c r="CWB208"/>
      <c r="CWC208"/>
      <c r="CWD208"/>
      <c r="CWE208"/>
      <c r="CWF208"/>
      <c r="CWG208"/>
      <c r="CWH208"/>
      <c r="CWI208"/>
      <c r="CWJ208"/>
      <c r="CWK208"/>
      <c r="CWL208"/>
      <c r="CWM208"/>
      <c r="CWN208"/>
      <c r="CWO208"/>
      <c r="CWP208"/>
      <c r="CWQ208"/>
      <c r="CWR208"/>
      <c r="CWS208"/>
      <c r="CWT208"/>
      <c r="CWU208"/>
      <c r="CWV208"/>
      <c r="CWW208"/>
      <c r="CWX208"/>
      <c r="CWY208"/>
      <c r="CWZ208"/>
      <c r="CXA208"/>
      <c r="CXB208"/>
      <c r="CXC208"/>
      <c r="CXD208"/>
      <c r="CXE208"/>
      <c r="CXF208"/>
      <c r="CXG208"/>
      <c r="CXH208"/>
      <c r="CXI208"/>
      <c r="CXJ208"/>
      <c r="CXK208"/>
      <c r="CXL208"/>
      <c r="CXM208"/>
      <c r="CXN208"/>
      <c r="CXO208"/>
      <c r="CXP208"/>
      <c r="CXQ208"/>
      <c r="CXR208"/>
      <c r="CXS208"/>
      <c r="CXT208"/>
      <c r="CXU208"/>
      <c r="CXV208"/>
      <c r="CXW208"/>
      <c r="CXX208"/>
      <c r="CXY208"/>
      <c r="CXZ208"/>
      <c r="CYA208"/>
      <c r="CYB208"/>
      <c r="CYC208"/>
      <c r="CYD208"/>
      <c r="CYE208"/>
      <c r="CYF208"/>
      <c r="CYG208"/>
      <c r="CYH208"/>
      <c r="CYI208"/>
      <c r="CYJ208"/>
      <c r="CYK208"/>
      <c r="CYL208"/>
      <c r="CYM208"/>
      <c r="CYN208"/>
      <c r="CYO208"/>
      <c r="CYP208"/>
      <c r="CYQ208"/>
      <c r="CYR208"/>
      <c r="CYS208"/>
      <c r="CYT208"/>
      <c r="CYU208"/>
      <c r="CYV208"/>
      <c r="CYW208"/>
      <c r="CYX208"/>
      <c r="CYY208"/>
      <c r="CYZ208"/>
      <c r="CZA208"/>
      <c r="CZB208"/>
      <c r="CZC208"/>
      <c r="CZD208"/>
      <c r="CZE208"/>
      <c r="CZF208"/>
      <c r="CZG208"/>
      <c r="CZH208"/>
      <c r="CZI208"/>
      <c r="CZJ208"/>
      <c r="CZK208"/>
      <c r="CZL208"/>
      <c r="CZM208"/>
      <c r="CZN208"/>
      <c r="CZO208"/>
      <c r="CZP208"/>
      <c r="CZQ208"/>
      <c r="CZR208"/>
      <c r="CZS208"/>
      <c r="CZT208"/>
      <c r="CZU208"/>
      <c r="CZV208"/>
      <c r="CZW208"/>
      <c r="CZX208"/>
      <c r="CZY208"/>
      <c r="CZZ208"/>
      <c r="DAA208"/>
      <c r="DAB208"/>
      <c r="DAC208"/>
      <c r="DAD208"/>
      <c r="DAE208"/>
      <c r="DAF208"/>
      <c r="DAG208"/>
      <c r="DAH208"/>
      <c r="DAI208"/>
      <c r="DAJ208"/>
      <c r="DAK208"/>
      <c r="DAL208"/>
      <c r="DAM208"/>
      <c r="DAN208"/>
      <c r="DAO208"/>
      <c r="DAP208"/>
      <c r="DAQ208"/>
      <c r="DAR208"/>
      <c r="DAS208"/>
      <c r="DAT208"/>
      <c r="DAU208"/>
      <c r="DAV208"/>
      <c r="DAW208"/>
      <c r="DAX208"/>
      <c r="DAY208"/>
      <c r="DAZ208"/>
      <c r="DBA208"/>
      <c r="DBB208"/>
      <c r="DBC208"/>
      <c r="DBD208"/>
      <c r="DBE208"/>
      <c r="DBF208"/>
      <c r="DBG208"/>
      <c r="DBH208"/>
      <c r="DBI208"/>
      <c r="DBJ208"/>
      <c r="DBK208"/>
      <c r="DBL208"/>
      <c r="DBM208"/>
      <c r="DBN208"/>
      <c r="DBO208"/>
      <c r="DBP208"/>
      <c r="DBQ208"/>
      <c r="DBR208"/>
      <c r="DBS208"/>
      <c r="DBT208"/>
      <c r="DBU208"/>
      <c r="DBV208"/>
      <c r="DBW208"/>
      <c r="DBX208"/>
      <c r="DBY208"/>
      <c r="DBZ208"/>
      <c r="DCA208"/>
      <c r="DCB208"/>
      <c r="DCC208"/>
      <c r="DCD208"/>
      <c r="DCE208"/>
      <c r="DCF208"/>
      <c r="DCG208"/>
      <c r="DCH208"/>
      <c r="DCI208"/>
      <c r="DCJ208"/>
      <c r="DCK208"/>
      <c r="DCL208"/>
      <c r="DCM208"/>
      <c r="DCN208"/>
      <c r="DCO208"/>
      <c r="DCP208"/>
      <c r="DCQ208"/>
      <c r="DCR208"/>
      <c r="DCS208"/>
      <c r="DCT208"/>
      <c r="DCU208"/>
      <c r="DCV208"/>
      <c r="DCW208"/>
      <c r="DCX208"/>
      <c r="DCY208"/>
      <c r="DCZ208"/>
      <c r="DDA208"/>
      <c r="DDB208"/>
      <c r="DDC208"/>
      <c r="DDD208"/>
      <c r="DDE208"/>
      <c r="DDF208"/>
      <c r="DDG208"/>
      <c r="DDH208"/>
      <c r="DDI208"/>
      <c r="DDJ208"/>
      <c r="DDK208"/>
      <c r="DDL208"/>
      <c r="DDM208"/>
      <c r="DDN208"/>
      <c r="DDO208"/>
      <c r="DDP208"/>
      <c r="DDQ208"/>
      <c r="DDR208"/>
      <c r="DDS208"/>
      <c r="DDT208"/>
      <c r="DDU208"/>
      <c r="DDV208"/>
      <c r="DDW208"/>
      <c r="DDX208"/>
      <c r="DDY208"/>
      <c r="DDZ208"/>
      <c r="DEA208"/>
      <c r="DEB208"/>
      <c r="DEC208"/>
      <c r="DED208"/>
      <c r="DEE208"/>
      <c r="DEF208"/>
      <c r="DEG208"/>
      <c r="DEH208"/>
      <c r="DEI208"/>
      <c r="DEJ208"/>
      <c r="DEK208"/>
      <c r="DEL208"/>
      <c r="DEM208"/>
      <c r="DEN208"/>
      <c r="DEO208"/>
      <c r="DEP208"/>
      <c r="DEQ208"/>
      <c r="DER208"/>
      <c r="DES208"/>
      <c r="DET208"/>
      <c r="DEU208"/>
      <c r="DEV208"/>
      <c r="DEW208"/>
      <c r="DEX208"/>
      <c r="DEY208"/>
      <c r="DEZ208"/>
      <c r="DFA208"/>
      <c r="DFB208"/>
      <c r="DFC208"/>
      <c r="DFD208"/>
      <c r="DFE208"/>
      <c r="DFF208"/>
      <c r="DFG208"/>
      <c r="DFH208"/>
      <c r="DFI208"/>
      <c r="DFJ208"/>
      <c r="DFK208"/>
      <c r="DFL208"/>
      <c r="DFM208"/>
      <c r="DFN208"/>
      <c r="DFO208"/>
      <c r="DFP208"/>
      <c r="DFQ208"/>
      <c r="DFR208"/>
      <c r="DFS208"/>
      <c r="DFT208"/>
      <c r="DFU208"/>
      <c r="DFV208"/>
      <c r="DFW208"/>
      <c r="DFX208"/>
      <c r="DFY208"/>
      <c r="DFZ208"/>
      <c r="DGA208"/>
      <c r="DGB208"/>
      <c r="DGC208"/>
      <c r="DGD208"/>
      <c r="DGE208"/>
      <c r="DGF208"/>
      <c r="DGG208"/>
      <c r="DGH208"/>
      <c r="DGI208"/>
      <c r="DGJ208"/>
      <c r="DGK208"/>
      <c r="DGL208"/>
      <c r="DGM208"/>
      <c r="DGN208"/>
      <c r="DGO208"/>
      <c r="DGP208"/>
      <c r="DGQ208"/>
      <c r="DGR208"/>
      <c r="DGS208"/>
      <c r="DGT208"/>
      <c r="DGU208"/>
      <c r="DGV208"/>
      <c r="DGW208"/>
      <c r="DGX208"/>
      <c r="DGY208"/>
      <c r="DGZ208"/>
      <c r="DHA208"/>
      <c r="DHB208"/>
      <c r="DHC208"/>
      <c r="DHD208"/>
      <c r="DHE208"/>
      <c r="DHF208"/>
      <c r="DHG208"/>
      <c r="DHH208"/>
      <c r="DHI208"/>
      <c r="DHJ208"/>
      <c r="DHK208"/>
      <c r="DHL208"/>
      <c r="DHM208"/>
      <c r="DHN208"/>
      <c r="DHO208"/>
      <c r="DHP208"/>
      <c r="DHQ208"/>
      <c r="DHR208"/>
      <c r="DHS208"/>
      <c r="DHT208"/>
      <c r="DHU208"/>
      <c r="DHV208"/>
      <c r="DHW208"/>
      <c r="DHX208"/>
      <c r="DHY208"/>
      <c r="DHZ208"/>
      <c r="DIA208"/>
      <c r="DIB208"/>
      <c r="DIC208"/>
      <c r="DID208"/>
      <c r="DIE208"/>
      <c r="DIF208"/>
      <c r="DIG208"/>
      <c r="DIH208"/>
      <c r="DII208"/>
      <c r="DIJ208"/>
      <c r="DIK208"/>
      <c r="DIL208"/>
      <c r="DIM208"/>
      <c r="DIN208"/>
      <c r="DIO208"/>
      <c r="DIP208"/>
      <c r="DIQ208"/>
      <c r="DIR208"/>
      <c r="DIS208"/>
      <c r="DIT208"/>
      <c r="DIU208"/>
      <c r="DIV208"/>
      <c r="DIW208"/>
      <c r="DIX208"/>
      <c r="DIY208"/>
      <c r="DIZ208"/>
      <c r="DJA208"/>
      <c r="DJB208"/>
      <c r="DJC208"/>
      <c r="DJD208"/>
      <c r="DJE208"/>
      <c r="DJF208"/>
      <c r="DJG208"/>
      <c r="DJH208"/>
      <c r="DJI208"/>
      <c r="DJJ208"/>
      <c r="DJK208"/>
      <c r="DJL208"/>
      <c r="DJM208"/>
      <c r="DJN208"/>
      <c r="DJO208"/>
      <c r="DJP208"/>
      <c r="DJQ208"/>
      <c r="DJR208"/>
      <c r="DJS208"/>
      <c r="DJT208"/>
      <c r="DJU208"/>
      <c r="DJV208"/>
      <c r="DJW208"/>
      <c r="DJX208"/>
      <c r="DJY208"/>
      <c r="DJZ208"/>
      <c r="DKA208"/>
      <c r="DKB208"/>
      <c r="DKC208"/>
      <c r="DKD208"/>
      <c r="DKE208"/>
      <c r="DKF208"/>
      <c r="DKG208"/>
      <c r="DKH208"/>
      <c r="DKI208"/>
      <c r="DKJ208"/>
      <c r="DKK208"/>
      <c r="DKL208"/>
      <c r="DKM208"/>
      <c r="DKN208"/>
      <c r="DKO208"/>
      <c r="DKP208"/>
      <c r="DKQ208"/>
      <c r="DKR208"/>
      <c r="DKS208"/>
      <c r="DKT208"/>
      <c r="DKU208"/>
      <c r="DKV208"/>
      <c r="DKW208"/>
      <c r="DKX208"/>
      <c r="DKY208"/>
      <c r="DKZ208"/>
      <c r="DLA208"/>
      <c r="DLB208"/>
      <c r="DLC208"/>
      <c r="DLD208"/>
      <c r="DLE208"/>
      <c r="DLF208"/>
      <c r="DLG208"/>
      <c r="DLH208"/>
      <c r="DLI208"/>
      <c r="DLJ208"/>
      <c r="DLK208"/>
      <c r="DLL208"/>
      <c r="DLM208"/>
      <c r="DLN208"/>
      <c r="DLO208"/>
      <c r="DLP208"/>
      <c r="DLQ208"/>
      <c r="DLR208"/>
      <c r="DLS208"/>
      <c r="DLT208"/>
      <c r="DLU208"/>
      <c r="DLV208"/>
      <c r="DLW208"/>
      <c r="DLX208"/>
      <c r="DLY208"/>
      <c r="DLZ208"/>
      <c r="DMA208"/>
      <c r="DMB208"/>
      <c r="DMC208"/>
      <c r="DMD208"/>
      <c r="DME208"/>
      <c r="DMF208"/>
      <c r="DMG208"/>
      <c r="DMH208"/>
      <c r="DMI208"/>
      <c r="DMJ208"/>
      <c r="DMK208"/>
      <c r="DML208"/>
      <c r="DMM208"/>
      <c r="DMN208"/>
      <c r="DMO208"/>
      <c r="DMP208"/>
      <c r="DMQ208"/>
      <c r="DMR208"/>
      <c r="DMS208"/>
      <c r="DMT208"/>
      <c r="DMU208"/>
      <c r="DMV208"/>
      <c r="DMW208"/>
      <c r="DMX208"/>
      <c r="DMY208"/>
      <c r="DMZ208"/>
      <c r="DNA208"/>
      <c r="DNB208"/>
      <c r="DNC208"/>
      <c r="DND208"/>
      <c r="DNE208"/>
      <c r="DNF208"/>
      <c r="DNG208"/>
      <c r="DNH208"/>
      <c r="DNI208"/>
      <c r="DNJ208"/>
      <c r="DNK208"/>
      <c r="DNL208"/>
      <c r="DNM208"/>
      <c r="DNN208"/>
      <c r="DNO208"/>
      <c r="DNP208"/>
      <c r="DNQ208"/>
      <c r="DNR208"/>
      <c r="DNS208"/>
      <c r="DNT208"/>
      <c r="DNU208"/>
      <c r="DNV208"/>
      <c r="DNW208"/>
      <c r="DNX208"/>
      <c r="DNY208"/>
      <c r="DNZ208"/>
      <c r="DOA208"/>
      <c r="DOB208"/>
      <c r="DOC208"/>
      <c r="DOD208"/>
      <c r="DOE208"/>
      <c r="DOF208"/>
      <c r="DOG208"/>
      <c r="DOH208"/>
      <c r="DOI208"/>
      <c r="DOJ208"/>
      <c r="DOK208"/>
      <c r="DOL208"/>
      <c r="DOM208"/>
      <c r="DON208"/>
      <c r="DOO208"/>
      <c r="DOP208"/>
      <c r="DOQ208"/>
      <c r="DOR208"/>
      <c r="DOS208"/>
      <c r="DOT208"/>
      <c r="DOU208"/>
      <c r="DOV208"/>
      <c r="DOW208"/>
      <c r="DOX208"/>
      <c r="DOY208"/>
      <c r="DOZ208"/>
      <c r="DPA208"/>
      <c r="DPB208"/>
      <c r="DPC208"/>
      <c r="DPD208"/>
      <c r="DPE208"/>
      <c r="DPF208"/>
      <c r="DPG208"/>
      <c r="DPH208"/>
      <c r="DPI208"/>
      <c r="DPJ208"/>
      <c r="DPK208"/>
      <c r="DPL208"/>
      <c r="DPM208"/>
      <c r="DPN208"/>
      <c r="DPO208"/>
      <c r="DPP208"/>
      <c r="DPQ208"/>
      <c r="DPR208"/>
      <c r="DPS208"/>
      <c r="DPT208"/>
      <c r="DPU208"/>
      <c r="DPV208"/>
      <c r="DPW208"/>
      <c r="DPX208"/>
      <c r="DPY208"/>
      <c r="DPZ208"/>
      <c r="DQA208"/>
      <c r="DQB208"/>
      <c r="DQC208"/>
      <c r="DQD208"/>
      <c r="DQE208"/>
      <c r="DQF208"/>
      <c r="DQG208"/>
      <c r="DQH208"/>
      <c r="DQI208"/>
      <c r="DQJ208"/>
      <c r="DQK208"/>
      <c r="DQL208"/>
      <c r="DQM208"/>
      <c r="DQN208"/>
      <c r="DQO208"/>
      <c r="DQP208"/>
      <c r="DQQ208"/>
      <c r="DQR208"/>
      <c r="DQS208"/>
      <c r="DQT208"/>
      <c r="DQU208"/>
      <c r="DQV208"/>
      <c r="DQW208"/>
      <c r="DQX208"/>
      <c r="DQY208"/>
      <c r="DQZ208"/>
      <c r="DRA208"/>
      <c r="DRB208"/>
      <c r="DRC208"/>
      <c r="DRD208"/>
      <c r="DRE208"/>
      <c r="DRF208"/>
      <c r="DRG208"/>
      <c r="DRH208"/>
      <c r="DRI208"/>
      <c r="DRJ208"/>
      <c r="DRK208"/>
      <c r="DRL208"/>
      <c r="DRM208"/>
      <c r="DRN208"/>
      <c r="DRO208"/>
      <c r="DRP208"/>
      <c r="DRQ208"/>
      <c r="DRR208"/>
      <c r="DRS208"/>
      <c r="DRT208"/>
      <c r="DRU208"/>
      <c r="DRV208"/>
      <c r="DRW208"/>
      <c r="DRX208"/>
      <c r="DRY208"/>
      <c r="DRZ208"/>
      <c r="DSA208"/>
      <c r="DSB208"/>
      <c r="DSC208"/>
      <c r="DSD208"/>
      <c r="DSE208"/>
      <c r="DSF208"/>
      <c r="DSG208"/>
      <c r="DSH208"/>
      <c r="DSI208"/>
      <c r="DSJ208"/>
      <c r="DSK208"/>
      <c r="DSL208"/>
      <c r="DSM208"/>
      <c r="DSN208"/>
      <c r="DSO208"/>
      <c r="DSP208"/>
      <c r="DSQ208"/>
      <c r="DSR208"/>
      <c r="DSS208"/>
      <c r="DST208"/>
      <c r="DSU208"/>
      <c r="DSV208"/>
      <c r="DSW208"/>
      <c r="DSX208"/>
      <c r="DSY208"/>
      <c r="DSZ208"/>
      <c r="DTA208"/>
      <c r="DTB208"/>
      <c r="DTC208"/>
      <c r="DTD208"/>
      <c r="DTE208"/>
      <c r="DTF208"/>
      <c r="DTG208"/>
      <c r="DTH208"/>
      <c r="DTI208"/>
      <c r="DTJ208"/>
      <c r="DTK208"/>
      <c r="DTL208"/>
      <c r="DTM208"/>
      <c r="DTN208"/>
      <c r="DTO208"/>
      <c r="DTP208"/>
      <c r="DTQ208"/>
      <c r="DTR208"/>
      <c r="DTS208"/>
      <c r="DTT208"/>
      <c r="DTU208"/>
      <c r="DTV208"/>
      <c r="DTW208"/>
      <c r="DTX208"/>
      <c r="DTY208"/>
      <c r="DTZ208"/>
      <c r="DUA208"/>
      <c r="DUB208"/>
      <c r="DUC208"/>
      <c r="DUD208"/>
      <c r="DUE208"/>
      <c r="DUF208"/>
      <c r="DUG208"/>
      <c r="DUH208"/>
      <c r="DUI208"/>
      <c r="DUJ208"/>
      <c r="DUK208"/>
      <c r="DUL208"/>
      <c r="DUM208"/>
      <c r="DUN208"/>
      <c r="DUO208"/>
      <c r="DUP208"/>
      <c r="DUQ208"/>
      <c r="DUR208"/>
      <c r="DUS208"/>
      <c r="DUT208"/>
      <c r="DUU208"/>
      <c r="DUV208"/>
      <c r="DUW208"/>
      <c r="DUX208"/>
      <c r="DUY208"/>
      <c r="DUZ208"/>
      <c r="DVA208"/>
      <c r="DVB208"/>
      <c r="DVC208"/>
      <c r="DVD208"/>
      <c r="DVE208"/>
      <c r="DVF208"/>
      <c r="DVG208"/>
      <c r="DVH208"/>
      <c r="DVI208"/>
      <c r="DVJ208"/>
      <c r="DVK208"/>
      <c r="DVL208"/>
      <c r="DVM208"/>
      <c r="DVN208"/>
      <c r="DVO208"/>
      <c r="DVP208"/>
      <c r="DVQ208"/>
      <c r="DVR208"/>
      <c r="DVS208"/>
      <c r="DVT208"/>
      <c r="DVU208"/>
      <c r="DVV208"/>
      <c r="DVW208"/>
      <c r="DVX208"/>
      <c r="DVY208"/>
      <c r="DVZ208"/>
      <c r="DWA208"/>
      <c r="DWB208"/>
      <c r="DWC208"/>
      <c r="DWD208"/>
      <c r="DWE208"/>
      <c r="DWF208"/>
      <c r="DWG208"/>
      <c r="DWH208"/>
      <c r="DWI208"/>
      <c r="DWJ208"/>
      <c r="DWK208"/>
      <c r="DWL208"/>
      <c r="DWM208"/>
      <c r="DWN208"/>
      <c r="DWO208"/>
      <c r="DWP208"/>
      <c r="DWQ208"/>
      <c r="DWR208"/>
      <c r="DWS208"/>
      <c r="DWT208"/>
      <c r="DWU208"/>
      <c r="DWV208"/>
      <c r="DWW208"/>
      <c r="DWX208"/>
      <c r="DWY208"/>
      <c r="DWZ208"/>
      <c r="DXA208"/>
      <c r="DXB208"/>
      <c r="DXC208"/>
      <c r="DXD208"/>
      <c r="DXE208"/>
      <c r="DXF208"/>
      <c r="DXG208"/>
      <c r="DXH208"/>
      <c r="DXI208"/>
      <c r="DXJ208"/>
      <c r="DXK208"/>
      <c r="DXL208"/>
      <c r="DXM208"/>
      <c r="DXN208"/>
      <c r="DXO208"/>
      <c r="DXP208"/>
      <c r="DXQ208"/>
      <c r="DXR208"/>
      <c r="DXS208"/>
      <c r="DXT208"/>
      <c r="DXU208"/>
      <c r="DXV208"/>
      <c r="DXW208"/>
      <c r="DXX208"/>
      <c r="DXY208"/>
      <c r="DXZ208"/>
      <c r="DYA208"/>
      <c r="DYB208"/>
      <c r="DYC208"/>
      <c r="DYD208"/>
      <c r="DYE208"/>
      <c r="DYF208"/>
      <c r="DYG208"/>
      <c r="DYH208"/>
      <c r="DYI208"/>
      <c r="DYJ208"/>
      <c r="DYK208"/>
      <c r="DYL208"/>
      <c r="DYM208"/>
      <c r="DYN208"/>
      <c r="DYO208"/>
      <c r="DYP208"/>
      <c r="DYQ208"/>
      <c r="DYR208"/>
      <c r="DYS208"/>
      <c r="DYT208"/>
      <c r="DYU208"/>
      <c r="DYV208"/>
      <c r="DYW208"/>
      <c r="DYX208"/>
      <c r="DYY208"/>
      <c r="DYZ208"/>
      <c r="DZA208"/>
      <c r="DZB208"/>
      <c r="DZC208"/>
      <c r="DZD208"/>
      <c r="DZE208"/>
      <c r="DZF208"/>
      <c r="DZG208"/>
      <c r="DZH208"/>
      <c r="DZI208"/>
      <c r="DZJ208"/>
      <c r="DZK208"/>
      <c r="DZL208"/>
      <c r="DZM208"/>
      <c r="DZN208"/>
      <c r="DZO208"/>
      <c r="DZP208"/>
      <c r="DZQ208"/>
      <c r="DZR208"/>
      <c r="DZS208"/>
      <c r="DZT208"/>
      <c r="DZU208"/>
      <c r="DZV208"/>
      <c r="DZW208"/>
      <c r="DZX208"/>
      <c r="DZY208"/>
      <c r="DZZ208"/>
      <c r="EAA208"/>
      <c r="EAB208"/>
      <c r="EAC208"/>
      <c r="EAD208"/>
      <c r="EAE208"/>
      <c r="EAF208"/>
      <c r="EAG208"/>
      <c r="EAH208"/>
      <c r="EAI208"/>
      <c r="EAJ208"/>
      <c r="EAK208"/>
      <c r="EAL208"/>
      <c r="EAM208"/>
      <c r="EAN208"/>
      <c r="EAO208"/>
      <c r="EAP208"/>
      <c r="EAQ208"/>
      <c r="EAR208"/>
      <c r="EAS208"/>
      <c r="EAT208"/>
      <c r="EAU208"/>
      <c r="EAV208"/>
      <c r="EAW208"/>
      <c r="EAX208"/>
      <c r="EAY208"/>
      <c r="EAZ208"/>
      <c r="EBA208"/>
      <c r="EBB208"/>
      <c r="EBC208"/>
      <c r="EBD208"/>
      <c r="EBE208"/>
      <c r="EBF208"/>
      <c r="EBG208"/>
      <c r="EBH208"/>
      <c r="EBI208"/>
      <c r="EBJ208"/>
      <c r="EBK208"/>
      <c r="EBL208"/>
      <c r="EBM208"/>
      <c r="EBN208"/>
      <c r="EBO208"/>
      <c r="EBP208"/>
      <c r="EBQ208"/>
      <c r="EBR208"/>
      <c r="EBS208"/>
      <c r="EBT208"/>
      <c r="EBU208"/>
      <c r="EBV208"/>
      <c r="EBW208"/>
      <c r="EBX208"/>
      <c r="EBY208"/>
      <c r="EBZ208"/>
      <c r="ECA208"/>
      <c r="ECB208"/>
      <c r="ECC208"/>
      <c r="ECD208"/>
      <c r="ECE208"/>
      <c r="ECF208"/>
      <c r="ECG208"/>
      <c r="ECH208"/>
      <c r="ECI208"/>
      <c r="ECJ208"/>
      <c r="ECK208"/>
      <c r="ECL208"/>
      <c r="ECM208"/>
      <c r="ECN208"/>
      <c r="ECO208"/>
      <c r="ECP208"/>
      <c r="ECQ208"/>
      <c r="ECR208"/>
      <c r="ECS208"/>
      <c r="ECT208"/>
      <c r="ECU208"/>
      <c r="ECV208"/>
      <c r="ECW208"/>
      <c r="ECX208"/>
      <c r="ECY208"/>
      <c r="ECZ208"/>
      <c r="EDA208"/>
      <c r="EDB208"/>
      <c r="EDC208"/>
      <c r="EDD208"/>
      <c r="EDE208"/>
      <c r="EDF208"/>
      <c r="EDG208"/>
      <c r="EDH208"/>
      <c r="EDI208"/>
      <c r="EDJ208"/>
      <c r="EDK208"/>
      <c r="EDL208"/>
      <c r="EDM208"/>
      <c r="EDN208"/>
      <c r="EDO208"/>
      <c r="EDP208"/>
      <c r="EDQ208"/>
      <c r="EDR208"/>
      <c r="EDS208"/>
      <c r="EDT208"/>
      <c r="EDU208"/>
      <c r="EDV208"/>
      <c r="EDW208"/>
      <c r="EDX208"/>
      <c r="EDY208"/>
      <c r="EDZ208"/>
      <c r="EEA208"/>
      <c r="EEB208"/>
      <c r="EEC208"/>
      <c r="EED208"/>
      <c r="EEE208"/>
      <c r="EEF208"/>
      <c r="EEG208"/>
      <c r="EEH208"/>
      <c r="EEI208"/>
      <c r="EEJ208"/>
      <c r="EEK208"/>
      <c r="EEL208"/>
      <c r="EEM208"/>
      <c r="EEN208"/>
      <c r="EEO208"/>
      <c r="EEP208"/>
      <c r="EEQ208"/>
      <c r="EER208"/>
      <c r="EES208"/>
      <c r="EET208"/>
      <c r="EEU208"/>
      <c r="EEV208"/>
      <c r="EEW208"/>
      <c r="EEX208"/>
      <c r="EEY208"/>
      <c r="EEZ208"/>
      <c r="EFA208"/>
      <c r="EFB208"/>
      <c r="EFC208"/>
      <c r="EFD208"/>
      <c r="EFE208"/>
      <c r="EFF208"/>
      <c r="EFG208"/>
      <c r="EFH208"/>
      <c r="EFI208"/>
      <c r="EFJ208"/>
      <c r="EFK208"/>
      <c r="EFL208"/>
      <c r="EFM208"/>
      <c r="EFN208"/>
      <c r="EFO208"/>
      <c r="EFP208"/>
      <c r="EFQ208"/>
      <c r="EFR208"/>
      <c r="EFS208"/>
      <c r="EFT208"/>
      <c r="EFU208"/>
      <c r="EFV208"/>
      <c r="EFW208"/>
      <c r="EFX208"/>
      <c r="EFY208"/>
      <c r="EFZ208"/>
      <c r="EGA208"/>
      <c r="EGB208"/>
      <c r="EGC208"/>
      <c r="EGD208"/>
      <c r="EGE208"/>
      <c r="EGF208"/>
      <c r="EGG208"/>
      <c r="EGH208"/>
      <c r="EGI208"/>
      <c r="EGJ208"/>
      <c r="EGK208"/>
      <c r="EGL208"/>
      <c r="EGM208"/>
      <c r="EGN208"/>
      <c r="EGO208"/>
      <c r="EGP208"/>
      <c r="EGQ208"/>
      <c r="EGR208"/>
      <c r="EGS208"/>
      <c r="EGT208"/>
      <c r="EGU208"/>
      <c r="EGV208"/>
      <c r="EGW208"/>
      <c r="EGX208"/>
      <c r="EGY208"/>
      <c r="EGZ208"/>
      <c r="EHA208"/>
      <c r="EHB208"/>
      <c r="EHC208"/>
      <c r="EHD208"/>
      <c r="EHE208"/>
      <c r="EHF208"/>
      <c r="EHG208"/>
      <c r="EHH208"/>
      <c r="EHI208"/>
      <c r="EHJ208"/>
      <c r="EHK208"/>
      <c r="EHL208"/>
      <c r="EHM208"/>
      <c r="EHN208"/>
      <c r="EHO208"/>
      <c r="EHP208"/>
      <c r="EHQ208"/>
      <c r="EHR208"/>
      <c r="EHS208"/>
      <c r="EHT208"/>
      <c r="EHU208"/>
      <c r="EHV208"/>
      <c r="EHW208"/>
      <c r="EHX208"/>
      <c r="EHY208"/>
      <c r="EHZ208"/>
      <c r="EIA208"/>
      <c r="EIB208"/>
      <c r="EIC208"/>
      <c r="EID208"/>
      <c r="EIE208"/>
      <c r="EIF208"/>
      <c r="EIG208"/>
      <c r="EIH208"/>
      <c r="EII208"/>
      <c r="EIJ208"/>
      <c r="EIK208"/>
      <c r="EIL208"/>
      <c r="EIM208"/>
      <c r="EIN208"/>
      <c r="EIO208"/>
      <c r="EIP208"/>
      <c r="EIQ208"/>
      <c r="EIR208"/>
      <c r="EIS208"/>
      <c r="EIT208"/>
      <c r="EIU208"/>
      <c r="EIV208"/>
      <c r="EIW208"/>
      <c r="EIX208"/>
      <c r="EIY208"/>
      <c r="EIZ208"/>
      <c r="EJA208"/>
      <c r="EJB208"/>
      <c r="EJC208"/>
      <c r="EJD208"/>
      <c r="EJE208"/>
      <c r="EJF208"/>
      <c r="EJG208"/>
      <c r="EJH208"/>
      <c r="EJI208"/>
      <c r="EJJ208"/>
      <c r="EJK208"/>
      <c r="EJL208"/>
      <c r="EJM208"/>
      <c r="EJN208"/>
      <c r="EJO208"/>
      <c r="EJP208"/>
      <c r="EJQ208"/>
      <c r="EJR208"/>
      <c r="EJS208"/>
      <c r="EJT208"/>
      <c r="EJU208"/>
      <c r="EJV208"/>
      <c r="EJW208"/>
      <c r="EJX208"/>
      <c r="EJY208"/>
      <c r="EJZ208"/>
      <c r="EKA208"/>
      <c r="EKB208"/>
      <c r="EKC208"/>
      <c r="EKD208"/>
      <c r="EKE208"/>
      <c r="EKF208"/>
      <c r="EKG208"/>
      <c r="EKH208"/>
      <c r="EKI208"/>
      <c r="EKJ208"/>
      <c r="EKK208"/>
      <c r="EKL208"/>
      <c r="EKM208"/>
      <c r="EKN208"/>
      <c r="EKO208"/>
      <c r="EKP208"/>
      <c r="EKQ208"/>
      <c r="EKR208"/>
      <c r="EKS208"/>
      <c r="EKT208"/>
      <c r="EKU208"/>
      <c r="EKV208"/>
      <c r="EKW208"/>
      <c r="EKX208"/>
      <c r="EKY208"/>
      <c r="EKZ208"/>
      <c r="ELA208"/>
      <c r="ELB208"/>
      <c r="ELC208"/>
      <c r="ELD208"/>
      <c r="ELE208"/>
      <c r="ELF208"/>
      <c r="ELG208"/>
      <c r="ELH208"/>
      <c r="ELI208"/>
      <c r="ELJ208"/>
      <c r="ELK208"/>
      <c r="ELL208"/>
      <c r="ELM208"/>
      <c r="ELN208"/>
      <c r="ELO208"/>
      <c r="ELP208"/>
      <c r="ELQ208"/>
      <c r="ELR208"/>
      <c r="ELS208"/>
      <c r="ELT208"/>
      <c r="ELU208"/>
      <c r="ELV208"/>
      <c r="ELW208"/>
      <c r="ELX208"/>
      <c r="ELY208"/>
      <c r="ELZ208"/>
      <c r="EMA208"/>
      <c r="EMB208"/>
      <c r="EMC208"/>
      <c r="EMD208"/>
      <c r="EME208"/>
      <c r="EMF208"/>
      <c r="EMG208"/>
      <c r="EMH208"/>
      <c r="EMI208"/>
      <c r="EMJ208"/>
      <c r="EMK208"/>
      <c r="EML208"/>
      <c r="EMM208"/>
      <c r="EMN208"/>
      <c r="EMO208"/>
      <c r="EMP208"/>
      <c r="EMQ208"/>
      <c r="EMR208"/>
      <c r="EMS208"/>
      <c r="EMT208"/>
      <c r="EMU208"/>
      <c r="EMV208"/>
      <c r="EMW208"/>
      <c r="EMX208"/>
      <c r="EMY208"/>
      <c r="EMZ208"/>
      <c r="ENA208"/>
      <c r="ENB208"/>
      <c r="ENC208"/>
      <c r="END208"/>
      <c r="ENE208"/>
      <c r="ENF208"/>
      <c r="ENG208"/>
      <c r="ENH208"/>
      <c r="ENI208"/>
      <c r="ENJ208"/>
      <c r="ENK208"/>
      <c r="ENL208"/>
      <c r="ENM208"/>
      <c r="ENN208"/>
      <c r="ENO208"/>
      <c r="ENP208"/>
      <c r="ENQ208"/>
      <c r="ENR208"/>
      <c r="ENS208"/>
      <c r="ENT208"/>
      <c r="ENU208"/>
      <c r="ENV208"/>
      <c r="ENW208"/>
      <c r="ENX208"/>
      <c r="ENY208"/>
      <c r="ENZ208"/>
      <c r="EOA208"/>
      <c r="EOB208"/>
      <c r="EOC208"/>
      <c r="EOD208"/>
      <c r="EOE208"/>
      <c r="EOF208"/>
      <c r="EOG208"/>
      <c r="EOH208"/>
      <c r="EOI208"/>
      <c r="EOJ208"/>
      <c r="EOK208"/>
      <c r="EOL208"/>
      <c r="EOM208"/>
      <c r="EON208"/>
      <c r="EOO208"/>
      <c r="EOP208"/>
      <c r="EOQ208"/>
      <c r="EOR208"/>
      <c r="EOS208"/>
      <c r="EOT208"/>
      <c r="EOU208"/>
      <c r="EOV208"/>
      <c r="EOW208"/>
      <c r="EOX208"/>
      <c r="EOY208"/>
      <c r="EOZ208"/>
      <c r="EPA208"/>
      <c r="EPB208"/>
      <c r="EPC208"/>
      <c r="EPD208"/>
      <c r="EPE208"/>
      <c r="EPF208"/>
      <c r="EPG208"/>
      <c r="EPH208"/>
      <c r="EPI208"/>
      <c r="EPJ208"/>
      <c r="EPK208"/>
      <c r="EPL208"/>
      <c r="EPM208"/>
      <c r="EPN208"/>
      <c r="EPO208"/>
      <c r="EPP208"/>
      <c r="EPQ208"/>
      <c r="EPR208"/>
      <c r="EPS208"/>
      <c r="EPT208"/>
      <c r="EPU208"/>
      <c r="EPV208"/>
      <c r="EPW208"/>
      <c r="EPX208"/>
      <c r="EPY208"/>
      <c r="EPZ208"/>
      <c r="EQA208"/>
      <c r="EQB208"/>
      <c r="EQC208"/>
      <c r="EQD208"/>
      <c r="EQE208"/>
      <c r="EQF208"/>
      <c r="EQG208"/>
      <c r="EQH208"/>
      <c r="EQI208"/>
      <c r="EQJ208"/>
      <c r="EQK208"/>
      <c r="EQL208"/>
      <c r="EQM208"/>
      <c r="EQN208"/>
      <c r="EQO208"/>
      <c r="EQP208"/>
      <c r="EQQ208"/>
      <c r="EQR208"/>
      <c r="EQS208"/>
      <c r="EQT208"/>
      <c r="EQU208"/>
      <c r="EQV208"/>
      <c r="EQW208"/>
      <c r="EQX208"/>
      <c r="EQY208"/>
      <c r="EQZ208"/>
      <c r="ERA208"/>
      <c r="ERB208"/>
      <c r="ERC208"/>
      <c r="ERD208"/>
      <c r="ERE208"/>
      <c r="ERF208"/>
      <c r="ERG208"/>
      <c r="ERH208"/>
      <c r="ERI208"/>
      <c r="ERJ208"/>
      <c r="ERK208"/>
      <c r="ERL208"/>
      <c r="ERM208"/>
      <c r="ERN208"/>
      <c r="ERO208"/>
      <c r="ERP208"/>
      <c r="ERQ208"/>
      <c r="ERR208"/>
      <c r="ERS208"/>
      <c r="ERT208"/>
      <c r="ERU208"/>
      <c r="ERV208"/>
      <c r="ERW208"/>
      <c r="ERX208"/>
      <c r="ERY208"/>
      <c r="ERZ208"/>
      <c r="ESA208"/>
      <c r="ESB208"/>
      <c r="ESC208"/>
      <c r="ESD208"/>
      <c r="ESE208"/>
      <c r="ESF208"/>
      <c r="ESG208"/>
      <c r="ESH208"/>
      <c r="ESI208"/>
      <c r="ESJ208"/>
      <c r="ESK208"/>
      <c r="ESL208"/>
      <c r="ESM208"/>
      <c r="ESN208"/>
      <c r="ESO208"/>
      <c r="ESP208"/>
      <c r="ESQ208"/>
      <c r="ESR208"/>
      <c r="ESS208"/>
      <c r="EST208"/>
      <c r="ESU208"/>
      <c r="ESV208"/>
      <c r="ESW208"/>
      <c r="ESX208"/>
      <c r="ESY208"/>
      <c r="ESZ208"/>
      <c r="ETA208"/>
      <c r="ETB208"/>
      <c r="ETC208"/>
      <c r="ETD208"/>
      <c r="ETE208"/>
      <c r="ETF208"/>
      <c r="ETG208"/>
      <c r="ETH208"/>
      <c r="ETI208"/>
      <c r="ETJ208"/>
      <c r="ETK208"/>
      <c r="ETL208"/>
      <c r="ETM208"/>
      <c r="ETN208"/>
      <c r="ETO208"/>
      <c r="ETP208"/>
      <c r="ETQ208"/>
      <c r="ETR208"/>
      <c r="ETS208"/>
      <c r="ETT208"/>
      <c r="ETU208"/>
      <c r="ETV208"/>
      <c r="ETW208"/>
      <c r="ETX208"/>
      <c r="ETY208"/>
      <c r="ETZ208"/>
      <c r="EUA208"/>
      <c r="EUB208"/>
      <c r="EUC208"/>
      <c r="EUD208"/>
      <c r="EUE208"/>
      <c r="EUF208"/>
      <c r="EUG208"/>
      <c r="EUH208"/>
      <c r="EUI208"/>
      <c r="EUJ208"/>
      <c r="EUK208"/>
      <c r="EUL208"/>
      <c r="EUM208"/>
      <c r="EUN208"/>
      <c r="EUO208"/>
      <c r="EUP208"/>
      <c r="EUQ208"/>
      <c r="EUR208"/>
      <c r="EUS208"/>
      <c r="EUT208"/>
      <c r="EUU208"/>
      <c r="EUV208"/>
      <c r="EUW208"/>
      <c r="EUX208"/>
      <c r="EUY208"/>
      <c r="EUZ208"/>
      <c r="EVA208"/>
      <c r="EVB208"/>
      <c r="EVC208"/>
      <c r="EVD208"/>
      <c r="EVE208"/>
      <c r="EVF208"/>
      <c r="EVG208"/>
      <c r="EVH208"/>
      <c r="EVI208"/>
      <c r="EVJ208"/>
      <c r="EVK208"/>
      <c r="EVL208"/>
      <c r="EVM208"/>
      <c r="EVN208"/>
      <c r="EVO208"/>
      <c r="EVP208"/>
      <c r="EVQ208"/>
      <c r="EVR208"/>
      <c r="EVS208"/>
      <c r="EVT208"/>
      <c r="EVU208"/>
      <c r="EVV208"/>
      <c r="EVW208"/>
      <c r="EVX208"/>
      <c r="EVY208"/>
      <c r="EVZ208"/>
      <c r="EWA208"/>
      <c r="EWB208"/>
      <c r="EWC208"/>
      <c r="EWD208"/>
      <c r="EWE208"/>
      <c r="EWF208"/>
      <c r="EWG208"/>
      <c r="EWH208"/>
      <c r="EWI208"/>
      <c r="EWJ208"/>
      <c r="EWK208"/>
      <c r="EWL208"/>
      <c r="EWM208"/>
      <c r="EWN208"/>
      <c r="EWO208"/>
      <c r="EWP208"/>
      <c r="EWQ208"/>
      <c r="EWR208"/>
      <c r="EWS208"/>
      <c r="EWT208"/>
      <c r="EWU208"/>
      <c r="EWV208"/>
      <c r="EWW208"/>
      <c r="EWX208"/>
      <c r="EWY208"/>
      <c r="EWZ208"/>
      <c r="EXA208"/>
      <c r="EXB208"/>
      <c r="EXC208"/>
      <c r="EXD208"/>
      <c r="EXE208"/>
      <c r="EXF208"/>
      <c r="EXG208"/>
      <c r="EXH208"/>
      <c r="EXI208"/>
      <c r="EXJ208"/>
      <c r="EXK208"/>
      <c r="EXL208"/>
      <c r="EXM208"/>
      <c r="EXN208"/>
      <c r="EXO208"/>
      <c r="EXP208"/>
      <c r="EXQ208"/>
      <c r="EXR208"/>
      <c r="EXS208"/>
      <c r="EXT208"/>
      <c r="EXU208"/>
      <c r="EXV208"/>
      <c r="EXW208"/>
      <c r="EXX208"/>
      <c r="EXY208"/>
      <c r="EXZ208"/>
      <c r="EYA208"/>
      <c r="EYB208"/>
      <c r="EYC208"/>
      <c r="EYD208"/>
      <c r="EYE208"/>
      <c r="EYF208"/>
      <c r="EYG208"/>
      <c r="EYH208"/>
      <c r="EYI208"/>
      <c r="EYJ208"/>
      <c r="EYK208"/>
      <c r="EYL208"/>
      <c r="EYM208"/>
      <c r="EYN208"/>
      <c r="EYO208"/>
      <c r="EYP208"/>
      <c r="EYQ208"/>
      <c r="EYR208"/>
      <c r="EYS208"/>
      <c r="EYT208"/>
      <c r="EYU208"/>
      <c r="EYV208"/>
      <c r="EYW208"/>
      <c r="EYX208"/>
      <c r="EYY208"/>
      <c r="EYZ208"/>
      <c r="EZA208"/>
      <c r="EZB208"/>
      <c r="EZC208"/>
      <c r="EZD208"/>
      <c r="EZE208"/>
      <c r="EZF208"/>
      <c r="EZG208"/>
      <c r="EZH208"/>
      <c r="EZI208"/>
      <c r="EZJ208"/>
      <c r="EZK208"/>
      <c r="EZL208"/>
      <c r="EZM208"/>
      <c r="EZN208"/>
      <c r="EZO208"/>
      <c r="EZP208"/>
      <c r="EZQ208"/>
      <c r="EZR208"/>
      <c r="EZS208"/>
      <c r="EZT208"/>
      <c r="EZU208"/>
      <c r="EZV208"/>
      <c r="EZW208"/>
      <c r="EZX208"/>
      <c r="EZY208"/>
      <c r="EZZ208"/>
      <c r="FAA208"/>
      <c r="FAB208"/>
      <c r="FAC208"/>
      <c r="FAD208"/>
      <c r="FAE208"/>
      <c r="FAF208"/>
      <c r="FAG208"/>
      <c r="FAH208"/>
      <c r="FAI208"/>
      <c r="FAJ208"/>
      <c r="FAK208"/>
      <c r="FAL208"/>
      <c r="FAM208"/>
      <c r="FAN208"/>
      <c r="FAO208"/>
      <c r="FAP208"/>
      <c r="FAQ208"/>
      <c r="FAR208"/>
      <c r="FAS208"/>
      <c r="FAT208"/>
      <c r="FAU208"/>
      <c r="FAV208"/>
      <c r="FAW208"/>
      <c r="FAX208"/>
      <c r="FAY208"/>
      <c r="FAZ208"/>
      <c r="FBA208"/>
      <c r="FBB208"/>
      <c r="FBC208"/>
      <c r="FBD208"/>
      <c r="FBE208"/>
      <c r="FBF208"/>
      <c r="FBG208"/>
      <c r="FBH208"/>
      <c r="FBI208"/>
      <c r="FBJ208"/>
      <c r="FBK208"/>
      <c r="FBL208"/>
      <c r="FBM208"/>
      <c r="FBN208"/>
      <c r="FBO208"/>
      <c r="FBP208"/>
      <c r="FBQ208"/>
      <c r="FBR208"/>
      <c r="FBS208"/>
      <c r="FBT208"/>
      <c r="FBU208"/>
      <c r="FBV208"/>
      <c r="FBW208"/>
      <c r="FBX208"/>
      <c r="FBY208"/>
      <c r="FBZ208"/>
      <c r="FCA208"/>
      <c r="FCB208"/>
      <c r="FCC208"/>
      <c r="FCD208"/>
      <c r="FCE208"/>
      <c r="FCF208"/>
      <c r="FCG208"/>
      <c r="FCH208"/>
      <c r="FCI208"/>
      <c r="FCJ208"/>
      <c r="FCK208"/>
      <c r="FCL208"/>
      <c r="FCM208"/>
      <c r="FCN208"/>
      <c r="FCO208"/>
      <c r="FCP208"/>
      <c r="FCQ208"/>
      <c r="FCR208"/>
      <c r="FCS208"/>
      <c r="FCT208"/>
      <c r="FCU208"/>
      <c r="FCV208"/>
      <c r="FCW208"/>
      <c r="FCX208"/>
      <c r="FCY208"/>
      <c r="FCZ208"/>
      <c r="FDA208"/>
      <c r="FDB208"/>
      <c r="FDC208"/>
      <c r="FDD208"/>
      <c r="FDE208"/>
      <c r="FDF208"/>
      <c r="FDG208"/>
      <c r="FDH208"/>
      <c r="FDI208"/>
      <c r="FDJ208"/>
      <c r="FDK208"/>
      <c r="FDL208"/>
      <c r="FDM208"/>
      <c r="FDN208"/>
      <c r="FDO208"/>
      <c r="FDP208"/>
      <c r="FDQ208"/>
      <c r="FDR208"/>
      <c r="FDS208"/>
      <c r="FDT208"/>
      <c r="FDU208"/>
      <c r="FDV208"/>
      <c r="FDW208"/>
      <c r="FDX208"/>
      <c r="FDY208"/>
      <c r="FDZ208"/>
      <c r="FEA208"/>
      <c r="FEB208"/>
      <c r="FEC208"/>
      <c r="FED208"/>
      <c r="FEE208"/>
      <c r="FEF208"/>
      <c r="FEG208"/>
      <c r="FEH208"/>
      <c r="FEI208"/>
      <c r="FEJ208"/>
      <c r="FEK208"/>
      <c r="FEL208"/>
      <c r="FEM208"/>
      <c r="FEN208"/>
      <c r="FEO208"/>
      <c r="FEP208"/>
      <c r="FEQ208"/>
      <c r="FER208"/>
      <c r="FES208"/>
      <c r="FET208"/>
      <c r="FEU208"/>
      <c r="FEV208"/>
      <c r="FEW208"/>
      <c r="FEX208"/>
      <c r="FEY208"/>
      <c r="FEZ208"/>
      <c r="FFA208"/>
      <c r="FFB208"/>
      <c r="FFC208"/>
      <c r="FFD208"/>
      <c r="FFE208"/>
      <c r="FFF208"/>
      <c r="FFG208"/>
      <c r="FFH208"/>
      <c r="FFI208"/>
      <c r="FFJ208"/>
      <c r="FFK208"/>
      <c r="FFL208"/>
      <c r="FFM208"/>
      <c r="FFN208"/>
      <c r="FFO208"/>
      <c r="FFP208"/>
      <c r="FFQ208"/>
      <c r="FFR208"/>
      <c r="FFS208"/>
      <c r="FFT208"/>
      <c r="FFU208"/>
      <c r="FFV208"/>
      <c r="FFW208"/>
      <c r="FFX208"/>
      <c r="FFY208"/>
      <c r="FFZ208"/>
      <c r="FGA208"/>
      <c r="FGB208"/>
      <c r="FGC208"/>
      <c r="FGD208"/>
      <c r="FGE208"/>
      <c r="FGF208"/>
      <c r="FGG208"/>
      <c r="FGH208"/>
      <c r="FGI208"/>
      <c r="FGJ208"/>
      <c r="FGK208"/>
      <c r="FGL208"/>
      <c r="FGM208"/>
      <c r="FGN208"/>
      <c r="FGO208"/>
      <c r="FGP208"/>
      <c r="FGQ208"/>
      <c r="FGR208"/>
      <c r="FGS208"/>
      <c r="FGT208"/>
      <c r="FGU208"/>
      <c r="FGV208"/>
      <c r="FGW208"/>
      <c r="FGX208"/>
      <c r="FGY208"/>
      <c r="FGZ208"/>
      <c r="FHA208"/>
      <c r="FHB208"/>
      <c r="FHC208"/>
      <c r="FHD208"/>
      <c r="FHE208"/>
      <c r="FHF208"/>
      <c r="FHG208"/>
      <c r="FHH208"/>
      <c r="FHI208"/>
      <c r="FHJ208"/>
      <c r="FHK208"/>
      <c r="FHL208"/>
      <c r="FHM208"/>
      <c r="FHN208"/>
      <c r="FHO208"/>
      <c r="FHP208"/>
      <c r="FHQ208"/>
      <c r="FHR208"/>
      <c r="FHS208"/>
      <c r="FHT208"/>
      <c r="FHU208"/>
      <c r="FHV208"/>
      <c r="FHW208"/>
      <c r="FHX208"/>
      <c r="FHY208"/>
      <c r="FHZ208"/>
      <c r="FIA208"/>
      <c r="FIB208"/>
      <c r="FIC208"/>
      <c r="FID208"/>
      <c r="FIE208"/>
      <c r="FIF208"/>
      <c r="FIG208"/>
      <c r="FIH208"/>
      <c r="FII208"/>
      <c r="FIJ208"/>
      <c r="FIK208"/>
      <c r="FIL208"/>
      <c r="FIM208"/>
      <c r="FIN208"/>
      <c r="FIO208"/>
      <c r="FIP208"/>
      <c r="FIQ208"/>
      <c r="FIR208"/>
      <c r="FIS208"/>
      <c r="FIT208"/>
      <c r="FIU208"/>
      <c r="FIV208"/>
      <c r="FIW208"/>
      <c r="FIX208"/>
      <c r="FIY208"/>
      <c r="FIZ208"/>
      <c r="FJA208"/>
      <c r="FJB208"/>
      <c r="FJC208"/>
      <c r="FJD208"/>
      <c r="FJE208"/>
      <c r="FJF208"/>
      <c r="FJG208"/>
      <c r="FJH208"/>
      <c r="FJI208"/>
      <c r="FJJ208"/>
      <c r="FJK208"/>
      <c r="FJL208"/>
      <c r="FJM208"/>
      <c r="FJN208"/>
      <c r="FJO208"/>
      <c r="FJP208"/>
      <c r="FJQ208"/>
      <c r="FJR208"/>
      <c r="FJS208"/>
      <c r="FJT208"/>
      <c r="FJU208"/>
      <c r="FJV208"/>
      <c r="FJW208"/>
      <c r="FJX208"/>
      <c r="FJY208"/>
      <c r="FJZ208"/>
      <c r="FKA208"/>
      <c r="FKB208"/>
      <c r="FKC208"/>
      <c r="FKD208"/>
      <c r="FKE208"/>
      <c r="FKF208"/>
      <c r="FKG208"/>
      <c r="FKH208"/>
      <c r="FKI208"/>
      <c r="FKJ208"/>
      <c r="FKK208"/>
      <c r="FKL208"/>
      <c r="FKM208"/>
      <c r="FKN208"/>
      <c r="FKO208"/>
      <c r="FKP208"/>
      <c r="FKQ208"/>
      <c r="FKR208"/>
      <c r="FKS208"/>
      <c r="FKT208"/>
      <c r="FKU208"/>
      <c r="FKV208"/>
      <c r="FKW208"/>
      <c r="FKX208"/>
      <c r="FKY208"/>
      <c r="FKZ208"/>
      <c r="FLA208"/>
      <c r="FLB208"/>
      <c r="FLC208"/>
      <c r="FLD208"/>
      <c r="FLE208"/>
      <c r="FLF208"/>
      <c r="FLG208"/>
      <c r="FLH208"/>
      <c r="FLI208"/>
      <c r="FLJ208"/>
      <c r="FLK208"/>
      <c r="FLL208"/>
      <c r="FLM208"/>
      <c r="FLN208"/>
      <c r="FLO208"/>
      <c r="FLP208"/>
      <c r="FLQ208"/>
      <c r="FLR208"/>
      <c r="FLS208"/>
      <c r="FLT208"/>
      <c r="FLU208"/>
      <c r="FLV208"/>
      <c r="FLW208"/>
      <c r="FLX208"/>
      <c r="FLY208"/>
      <c r="FLZ208"/>
      <c r="FMA208"/>
      <c r="FMB208"/>
      <c r="FMC208"/>
      <c r="FMD208"/>
      <c r="FME208"/>
      <c r="FMF208"/>
      <c r="FMG208"/>
      <c r="FMH208"/>
      <c r="FMI208"/>
      <c r="FMJ208"/>
      <c r="FMK208"/>
      <c r="FML208"/>
      <c r="FMM208"/>
      <c r="FMN208"/>
      <c r="FMO208"/>
      <c r="FMP208"/>
      <c r="FMQ208"/>
      <c r="FMR208"/>
      <c r="FMS208"/>
      <c r="FMT208"/>
      <c r="FMU208"/>
      <c r="FMV208"/>
      <c r="FMW208"/>
      <c r="FMX208"/>
      <c r="FMY208"/>
      <c r="FMZ208"/>
      <c r="FNA208"/>
      <c r="FNB208"/>
      <c r="FNC208"/>
      <c r="FND208"/>
      <c r="FNE208"/>
      <c r="FNF208"/>
      <c r="FNG208"/>
      <c r="FNH208"/>
      <c r="FNI208"/>
      <c r="FNJ208"/>
      <c r="FNK208"/>
      <c r="FNL208"/>
      <c r="FNM208"/>
      <c r="FNN208"/>
      <c r="FNO208"/>
      <c r="FNP208"/>
      <c r="FNQ208"/>
      <c r="FNR208"/>
      <c r="FNS208"/>
      <c r="FNT208"/>
      <c r="FNU208"/>
      <c r="FNV208"/>
      <c r="FNW208"/>
      <c r="FNX208"/>
      <c r="FNY208"/>
      <c r="FNZ208"/>
      <c r="FOA208"/>
      <c r="FOB208"/>
      <c r="FOC208"/>
      <c r="FOD208"/>
      <c r="FOE208"/>
      <c r="FOF208"/>
      <c r="FOG208"/>
      <c r="FOH208"/>
      <c r="FOI208"/>
      <c r="FOJ208"/>
      <c r="FOK208"/>
      <c r="FOL208"/>
      <c r="FOM208"/>
      <c r="FON208"/>
      <c r="FOO208"/>
      <c r="FOP208"/>
      <c r="FOQ208"/>
      <c r="FOR208"/>
      <c r="FOS208"/>
      <c r="FOT208"/>
      <c r="FOU208"/>
      <c r="FOV208"/>
      <c r="FOW208"/>
      <c r="FOX208"/>
      <c r="FOY208"/>
      <c r="FOZ208"/>
      <c r="FPA208"/>
      <c r="FPB208"/>
      <c r="FPC208"/>
      <c r="FPD208"/>
      <c r="FPE208"/>
      <c r="FPF208"/>
      <c r="FPG208"/>
      <c r="FPH208"/>
      <c r="FPI208"/>
      <c r="FPJ208"/>
      <c r="FPK208"/>
      <c r="FPL208"/>
      <c r="FPM208"/>
      <c r="FPN208"/>
      <c r="FPO208"/>
      <c r="FPP208"/>
      <c r="FPQ208"/>
      <c r="FPR208"/>
      <c r="FPS208"/>
      <c r="FPT208"/>
      <c r="FPU208"/>
      <c r="FPV208"/>
      <c r="FPW208"/>
      <c r="FPX208"/>
      <c r="FPY208"/>
      <c r="FPZ208"/>
      <c r="FQA208"/>
      <c r="FQB208"/>
      <c r="FQC208"/>
      <c r="FQD208"/>
      <c r="FQE208"/>
      <c r="FQF208"/>
      <c r="FQG208"/>
      <c r="FQH208"/>
      <c r="FQI208"/>
      <c r="FQJ208"/>
      <c r="FQK208"/>
      <c r="FQL208"/>
      <c r="FQM208"/>
      <c r="FQN208"/>
      <c r="FQO208"/>
      <c r="FQP208"/>
      <c r="FQQ208"/>
      <c r="FQR208"/>
      <c r="FQS208"/>
      <c r="FQT208"/>
      <c r="FQU208"/>
      <c r="FQV208"/>
      <c r="FQW208"/>
      <c r="FQX208"/>
      <c r="FQY208"/>
      <c r="FQZ208"/>
      <c r="FRA208"/>
      <c r="FRB208"/>
      <c r="FRC208"/>
      <c r="FRD208"/>
      <c r="FRE208"/>
      <c r="FRF208"/>
      <c r="FRG208"/>
      <c r="FRH208"/>
      <c r="FRI208"/>
      <c r="FRJ208"/>
      <c r="FRK208"/>
      <c r="FRL208"/>
      <c r="FRM208"/>
      <c r="FRN208"/>
      <c r="FRO208"/>
      <c r="FRP208"/>
      <c r="FRQ208"/>
      <c r="FRR208"/>
      <c r="FRS208"/>
      <c r="FRT208"/>
      <c r="FRU208"/>
      <c r="FRV208"/>
      <c r="FRW208"/>
      <c r="FRX208"/>
      <c r="FRY208"/>
      <c r="FRZ208"/>
      <c r="FSA208"/>
      <c r="FSB208"/>
      <c r="FSC208"/>
      <c r="FSD208"/>
      <c r="FSE208"/>
      <c r="FSF208"/>
      <c r="FSG208"/>
      <c r="FSH208"/>
      <c r="FSI208"/>
      <c r="FSJ208"/>
      <c r="FSK208"/>
      <c r="FSL208"/>
      <c r="FSM208"/>
      <c r="FSN208"/>
      <c r="FSO208"/>
      <c r="FSP208"/>
      <c r="FSQ208"/>
      <c r="FSR208"/>
      <c r="FSS208"/>
      <c r="FST208"/>
      <c r="FSU208"/>
      <c r="FSV208"/>
      <c r="FSW208"/>
      <c r="FSX208"/>
      <c r="FSY208"/>
      <c r="FSZ208"/>
      <c r="FTA208"/>
      <c r="FTB208"/>
      <c r="FTC208"/>
      <c r="FTD208"/>
      <c r="FTE208"/>
      <c r="FTF208"/>
      <c r="FTG208"/>
      <c r="FTH208"/>
      <c r="FTI208"/>
      <c r="FTJ208"/>
      <c r="FTK208"/>
      <c r="FTL208"/>
      <c r="FTM208"/>
      <c r="FTN208"/>
      <c r="FTO208"/>
      <c r="FTP208"/>
      <c r="FTQ208"/>
      <c r="FTR208"/>
      <c r="FTS208"/>
      <c r="FTT208"/>
      <c r="FTU208"/>
      <c r="FTV208"/>
      <c r="FTW208"/>
      <c r="FTX208"/>
      <c r="FTY208"/>
      <c r="FTZ208"/>
      <c r="FUA208"/>
      <c r="FUB208"/>
      <c r="FUC208"/>
      <c r="FUD208"/>
      <c r="FUE208"/>
      <c r="FUF208"/>
      <c r="FUG208"/>
      <c r="FUH208"/>
      <c r="FUI208"/>
      <c r="FUJ208"/>
      <c r="FUK208"/>
      <c r="FUL208"/>
      <c r="FUM208"/>
      <c r="FUN208"/>
      <c r="FUO208"/>
      <c r="FUP208"/>
      <c r="FUQ208"/>
      <c r="FUR208"/>
      <c r="FUS208"/>
      <c r="FUT208"/>
      <c r="FUU208"/>
      <c r="FUV208"/>
      <c r="FUW208"/>
      <c r="FUX208"/>
      <c r="FUY208"/>
      <c r="FUZ208"/>
      <c r="FVA208"/>
      <c r="FVB208"/>
      <c r="FVC208"/>
      <c r="FVD208"/>
      <c r="FVE208"/>
      <c r="FVF208"/>
      <c r="FVG208"/>
      <c r="FVH208"/>
      <c r="FVI208"/>
      <c r="FVJ208"/>
      <c r="FVK208"/>
      <c r="FVL208"/>
      <c r="FVM208"/>
      <c r="FVN208"/>
      <c r="FVO208"/>
      <c r="FVP208"/>
      <c r="FVQ208"/>
      <c r="FVR208"/>
      <c r="FVS208"/>
      <c r="FVT208"/>
      <c r="FVU208"/>
      <c r="FVV208"/>
      <c r="FVW208"/>
      <c r="FVX208"/>
      <c r="FVY208"/>
      <c r="FVZ208"/>
      <c r="FWA208"/>
      <c r="FWB208"/>
      <c r="FWC208"/>
      <c r="FWD208"/>
      <c r="FWE208"/>
      <c r="FWF208"/>
      <c r="FWG208"/>
      <c r="FWH208"/>
      <c r="FWI208"/>
      <c r="FWJ208"/>
      <c r="FWK208"/>
      <c r="FWL208"/>
      <c r="FWM208"/>
      <c r="FWN208"/>
      <c r="FWO208"/>
      <c r="FWP208"/>
      <c r="FWQ208"/>
      <c r="FWR208"/>
      <c r="FWS208"/>
      <c r="FWT208"/>
      <c r="FWU208"/>
      <c r="FWV208"/>
      <c r="FWW208"/>
      <c r="FWX208"/>
      <c r="FWY208"/>
      <c r="FWZ208"/>
      <c r="FXA208"/>
      <c r="FXB208"/>
      <c r="FXC208"/>
      <c r="FXD208"/>
      <c r="FXE208"/>
      <c r="FXF208"/>
      <c r="FXG208"/>
      <c r="FXH208"/>
      <c r="FXI208"/>
      <c r="FXJ208"/>
      <c r="FXK208"/>
      <c r="FXL208"/>
      <c r="FXM208"/>
      <c r="FXN208"/>
      <c r="FXO208"/>
      <c r="FXP208"/>
      <c r="FXQ208"/>
      <c r="FXR208"/>
      <c r="FXS208"/>
      <c r="FXT208"/>
      <c r="FXU208"/>
      <c r="FXV208"/>
      <c r="FXW208"/>
      <c r="FXX208"/>
      <c r="FXY208"/>
      <c r="FXZ208"/>
      <c r="FYA208"/>
      <c r="FYB208"/>
      <c r="FYC208"/>
      <c r="FYD208"/>
      <c r="FYE208"/>
      <c r="FYF208"/>
      <c r="FYG208"/>
      <c r="FYH208"/>
      <c r="FYI208"/>
      <c r="FYJ208"/>
      <c r="FYK208"/>
      <c r="FYL208"/>
      <c r="FYM208"/>
      <c r="FYN208"/>
      <c r="FYO208"/>
      <c r="FYP208"/>
      <c r="FYQ208"/>
      <c r="FYR208"/>
      <c r="FYS208"/>
      <c r="FYT208"/>
      <c r="FYU208"/>
      <c r="FYV208"/>
      <c r="FYW208"/>
      <c r="FYX208"/>
      <c r="FYY208"/>
      <c r="FYZ208"/>
      <c r="FZA208"/>
      <c r="FZB208"/>
      <c r="FZC208"/>
      <c r="FZD208"/>
      <c r="FZE208"/>
      <c r="FZF208"/>
      <c r="FZG208"/>
      <c r="FZH208"/>
      <c r="FZI208"/>
      <c r="FZJ208"/>
      <c r="FZK208"/>
      <c r="FZL208"/>
      <c r="FZM208"/>
      <c r="FZN208"/>
      <c r="FZO208"/>
      <c r="FZP208"/>
      <c r="FZQ208"/>
      <c r="FZR208"/>
      <c r="FZS208"/>
      <c r="FZT208"/>
      <c r="FZU208"/>
      <c r="FZV208"/>
      <c r="FZW208"/>
      <c r="FZX208"/>
      <c r="FZY208"/>
      <c r="FZZ208"/>
      <c r="GAA208"/>
      <c r="GAB208"/>
      <c r="GAC208"/>
      <c r="GAD208"/>
      <c r="GAE208"/>
      <c r="GAF208"/>
      <c r="GAG208"/>
      <c r="GAH208"/>
      <c r="GAI208"/>
      <c r="GAJ208"/>
      <c r="GAK208"/>
      <c r="GAL208"/>
      <c r="GAM208"/>
      <c r="GAN208"/>
      <c r="GAO208"/>
      <c r="GAP208"/>
      <c r="GAQ208"/>
      <c r="GAR208"/>
      <c r="GAS208"/>
      <c r="GAT208"/>
      <c r="GAU208"/>
      <c r="GAV208"/>
      <c r="GAW208"/>
      <c r="GAX208"/>
      <c r="GAY208"/>
      <c r="GAZ208"/>
      <c r="GBA208"/>
      <c r="GBB208"/>
      <c r="GBC208"/>
      <c r="GBD208"/>
      <c r="GBE208"/>
      <c r="GBF208"/>
      <c r="GBG208"/>
      <c r="GBH208"/>
      <c r="GBI208"/>
      <c r="GBJ208"/>
      <c r="GBK208"/>
      <c r="GBL208"/>
      <c r="GBM208"/>
      <c r="GBN208"/>
      <c r="GBO208"/>
      <c r="GBP208"/>
      <c r="GBQ208"/>
      <c r="GBR208"/>
      <c r="GBS208"/>
      <c r="GBT208"/>
      <c r="GBU208"/>
      <c r="GBV208"/>
      <c r="GBW208"/>
      <c r="GBX208"/>
      <c r="GBY208"/>
      <c r="GBZ208"/>
      <c r="GCA208"/>
      <c r="GCB208"/>
      <c r="GCC208"/>
      <c r="GCD208"/>
      <c r="GCE208"/>
      <c r="GCF208"/>
      <c r="GCG208"/>
      <c r="GCH208"/>
      <c r="GCI208"/>
      <c r="GCJ208"/>
      <c r="GCK208"/>
      <c r="GCL208"/>
      <c r="GCM208"/>
      <c r="GCN208"/>
      <c r="GCO208"/>
      <c r="GCP208"/>
      <c r="GCQ208"/>
      <c r="GCR208"/>
      <c r="GCS208"/>
      <c r="GCT208"/>
      <c r="GCU208"/>
      <c r="GCV208"/>
      <c r="GCW208"/>
      <c r="GCX208"/>
      <c r="GCY208"/>
      <c r="GCZ208"/>
      <c r="GDA208"/>
      <c r="GDB208"/>
      <c r="GDC208"/>
      <c r="GDD208"/>
      <c r="GDE208"/>
      <c r="GDF208"/>
      <c r="GDG208"/>
      <c r="GDH208"/>
      <c r="GDI208"/>
      <c r="GDJ208"/>
      <c r="GDK208"/>
      <c r="GDL208"/>
      <c r="GDM208"/>
      <c r="GDN208"/>
      <c r="GDO208"/>
      <c r="GDP208"/>
      <c r="GDQ208"/>
      <c r="GDR208"/>
      <c r="GDS208"/>
      <c r="GDT208"/>
      <c r="GDU208"/>
      <c r="GDV208"/>
      <c r="GDW208"/>
      <c r="GDX208"/>
      <c r="GDY208"/>
      <c r="GDZ208"/>
      <c r="GEA208"/>
      <c r="GEB208"/>
      <c r="GEC208"/>
      <c r="GED208"/>
      <c r="GEE208"/>
      <c r="GEF208"/>
      <c r="GEG208"/>
      <c r="GEH208"/>
      <c r="GEI208"/>
      <c r="GEJ208"/>
      <c r="GEK208"/>
      <c r="GEL208"/>
      <c r="GEM208"/>
      <c r="GEN208"/>
      <c r="GEO208"/>
      <c r="GEP208"/>
      <c r="GEQ208"/>
      <c r="GER208"/>
      <c r="GES208"/>
      <c r="GET208"/>
      <c r="GEU208"/>
      <c r="GEV208"/>
      <c r="GEW208"/>
      <c r="GEX208"/>
      <c r="GEY208"/>
      <c r="GEZ208"/>
      <c r="GFA208"/>
      <c r="GFB208"/>
      <c r="GFC208"/>
      <c r="GFD208"/>
      <c r="GFE208"/>
      <c r="GFF208"/>
      <c r="GFG208"/>
      <c r="GFH208"/>
      <c r="GFI208"/>
      <c r="GFJ208"/>
      <c r="GFK208"/>
      <c r="GFL208"/>
      <c r="GFM208"/>
      <c r="GFN208"/>
      <c r="GFO208"/>
      <c r="GFP208"/>
      <c r="GFQ208"/>
      <c r="GFR208"/>
      <c r="GFS208"/>
      <c r="GFT208"/>
      <c r="GFU208"/>
      <c r="GFV208"/>
      <c r="GFW208"/>
      <c r="GFX208"/>
      <c r="GFY208"/>
      <c r="GFZ208"/>
      <c r="GGA208"/>
      <c r="GGB208"/>
      <c r="GGC208"/>
      <c r="GGD208"/>
      <c r="GGE208"/>
      <c r="GGF208"/>
      <c r="GGG208"/>
      <c r="GGH208"/>
      <c r="GGI208"/>
      <c r="GGJ208"/>
      <c r="GGK208"/>
      <c r="GGL208"/>
      <c r="GGM208"/>
      <c r="GGN208"/>
      <c r="GGO208"/>
      <c r="GGP208"/>
      <c r="GGQ208"/>
      <c r="GGR208"/>
      <c r="GGS208"/>
      <c r="GGT208"/>
      <c r="GGU208"/>
      <c r="GGV208"/>
      <c r="GGW208"/>
      <c r="GGX208"/>
      <c r="GGY208"/>
      <c r="GGZ208"/>
      <c r="GHA208"/>
      <c r="GHB208"/>
      <c r="GHC208"/>
      <c r="GHD208"/>
      <c r="GHE208"/>
      <c r="GHF208"/>
      <c r="GHG208"/>
      <c r="GHH208"/>
      <c r="GHI208"/>
      <c r="GHJ208"/>
      <c r="GHK208"/>
      <c r="GHL208"/>
      <c r="GHM208"/>
      <c r="GHN208"/>
      <c r="GHO208"/>
      <c r="GHP208"/>
      <c r="GHQ208"/>
      <c r="GHR208"/>
      <c r="GHS208"/>
      <c r="GHT208"/>
      <c r="GHU208"/>
      <c r="GHV208"/>
      <c r="GHW208"/>
      <c r="GHX208"/>
      <c r="GHY208"/>
      <c r="GHZ208"/>
      <c r="GIA208"/>
      <c r="GIB208"/>
      <c r="GIC208"/>
      <c r="GID208"/>
      <c r="GIE208"/>
      <c r="GIF208"/>
      <c r="GIG208"/>
      <c r="GIH208"/>
      <c r="GII208"/>
      <c r="GIJ208"/>
      <c r="GIK208"/>
      <c r="GIL208"/>
      <c r="GIM208"/>
      <c r="GIN208"/>
      <c r="GIO208"/>
      <c r="GIP208"/>
      <c r="GIQ208"/>
      <c r="GIR208"/>
      <c r="GIS208"/>
      <c r="GIT208"/>
      <c r="GIU208"/>
      <c r="GIV208"/>
      <c r="GIW208"/>
      <c r="GIX208"/>
      <c r="GIY208"/>
      <c r="GIZ208"/>
      <c r="GJA208"/>
      <c r="GJB208"/>
      <c r="GJC208"/>
      <c r="GJD208"/>
      <c r="GJE208"/>
      <c r="GJF208"/>
      <c r="GJG208"/>
      <c r="GJH208"/>
      <c r="GJI208"/>
      <c r="GJJ208"/>
      <c r="GJK208"/>
      <c r="GJL208"/>
      <c r="GJM208"/>
      <c r="GJN208"/>
      <c r="GJO208"/>
      <c r="GJP208"/>
      <c r="GJQ208"/>
      <c r="GJR208"/>
      <c r="GJS208"/>
      <c r="GJT208"/>
      <c r="GJU208"/>
      <c r="GJV208"/>
      <c r="GJW208"/>
      <c r="GJX208"/>
      <c r="GJY208"/>
      <c r="GJZ208"/>
      <c r="GKA208"/>
      <c r="GKB208"/>
      <c r="GKC208"/>
      <c r="GKD208"/>
      <c r="GKE208"/>
      <c r="GKF208"/>
      <c r="GKG208"/>
      <c r="GKH208"/>
      <c r="GKI208"/>
      <c r="GKJ208"/>
      <c r="GKK208"/>
      <c r="GKL208"/>
      <c r="GKM208"/>
      <c r="GKN208"/>
      <c r="GKO208"/>
      <c r="GKP208"/>
      <c r="GKQ208"/>
      <c r="GKR208"/>
      <c r="GKS208"/>
      <c r="GKT208"/>
      <c r="GKU208"/>
      <c r="GKV208"/>
      <c r="GKW208"/>
      <c r="GKX208"/>
      <c r="GKY208"/>
      <c r="GKZ208"/>
      <c r="GLA208"/>
      <c r="GLB208"/>
      <c r="GLC208"/>
      <c r="GLD208"/>
      <c r="GLE208"/>
      <c r="GLF208"/>
      <c r="GLG208"/>
      <c r="GLH208"/>
      <c r="GLI208"/>
      <c r="GLJ208"/>
      <c r="GLK208"/>
      <c r="GLL208"/>
      <c r="GLM208"/>
      <c r="GLN208"/>
      <c r="GLO208"/>
      <c r="GLP208"/>
      <c r="GLQ208"/>
      <c r="GLR208"/>
      <c r="GLS208"/>
      <c r="GLT208"/>
      <c r="GLU208"/>
      <c r="GLV208"/>
      <c r="GLW208"/>
      <c r="GLX208"/>
      <c r="GLY208"/>
      <c r="GLZ208"/>
      <c r="GMA208"/>
      <c r="GMB208"/>
      <c r="GMC208"/>
      <c r="GMD208"/>
      <c r="GME208"/>
      <c r="GMF208"/>
      <c r="GMG208"/>
      <c r="GMH208"/>
      <c r="GMI208"/>
      <c r="GMJ208"/>
      <c r="GMK208"/>
      <c r="GML208"/>
      <c r="GMM208"/>
      <c r="GMN208"/>
      <c r="GMO208"/>
      <c r="GMP208"/>
      <c r="GMQ208"/>
      <c r="GMR208"/>
      <c r="GMS208"/>
      <c r="GMT208"/>
      <c r="GMU208"/>
      <c r="GMV208"/>
      <c r="GMW208"/>
      <c r="GMX208"/>
      <c r="GMY208"/>
      <c r="GMZ208"/>
      <c r="GNA208"/>
      <c r="GNB208"/>
      <c r="GNC208"/>
      <c r="GND208"/>
      <c r="GNE208"/>
      <c r="GNF208"/>
      <c r="GNG208"/>
      <c r="GNH208"/>
      <c r="GNI208"/>
      <c r="GNJ208"/>
      <c r="GNK208"/>
      <c r="GNL208"/>
      <c r="GNM208"/>
      <c r="GNN208"/>
      <c r="GNO208"/>
      <c r="GNP208"/>
      <c r="GNQ208"/>
      <c r="GNR208"/>
      <c r="GNS208"/>
      <c r="GNT208"/>
      <c r="GNU208"/>
      <c r="GNV208"/>
      <c r="GNW208"/>
      <c r="GNX208"/>
      <c r="GNY208"/>
      <c r="GNZ208"/>
      <c r="GOA208"/>
      <c r="GOB208"/>
      <c r="GOC208"/>
      <c r="GOD208"/>
      <c r="GOE208"/>
      <c r="GOF208"/>
      <c r="GOG208"/>
      <c r="GOH208"/>
      <c r="GOI208"/>
      <c r="GOJ208"/>
      <c r="GOK208"/>
      <c r="GOL208"/>
      <c r="GOM208"/>
      <c r="GON208"/>
      <c r="GOO208"/>
      <c r="GOP208"/>
      <c r="GOQ208"/>
      <c r="GOR208"/>
      <c r="GOS208"/>
      <c r="GOT208"/>
      <c r="GOU208"/>
      <c r="GOV208"/>
      <c r="GOW208"/>
      <c r="GOX208"/>
      <c r="GOY208"/>
      <c r="GOZ208"/>
      <c r="GPA208"/>
      <c r="GPB208"/>
      <c r="GPC208"/>
      <c r="GPD208"/>
      <c r="GPE208"/>
      <c r="GPF208"/>
      <c r="GPG208"/>
      <c r="GPH208"/>
      <c r="GPI208"/>
      <c r="GPJ208"/>
      <c r="GPK208"/>
      <c r="GPL208"/>
      <c r="GPM208"/>
      <c r="GPN208"/>
      <c r="GPO208"/>
      <c r="GPP208"/>
      <c r="GPQ208"/>
      <c r="GPR208"/>
      <c r="GPS208"/>
      <c r="GPT208"/>
      <c r="GPU208"/>
      <c r="GPV208"/>
      <c r="GPW208"/>
      <c r="GPX208"/>
      <c r="GPY208"/>
      <c r="GPZ208"/>
      <c r="GQA208"/>
      <c r="GQB208"/>
      <c r="GQC208"/>
      <c r="GQD208"/>
      <c r="GQE208"/>
      <c r="GQF208"/>
      <c r="GQG208"/>
      <c r="GQH208"/>
      <c r="GQI208"/>
      <c r="GQJ208"/>
      <c r="GQK208"/>
      <c r="GQL208"/>
      <c r="GQM208"/>
      <c r="GQN208"/>
      <c r="GQO208"/>
      <c r="GQP208"/>
      <c r="GQQ208"/>
      <c r="GQR208"/>
      <c r="GQS208"/>
      <c r="GQT208"/>
      <c r="GQU208"/>
      <c r="GQV208"/>
      <c r="GQW208"/>
      <c r="GQX208"/>
      <c r="GQY208"/>
      <c r="GQZ208"/>
      <c r="GRA208"/>
      <c r="GRB208"/>
      <c r="GRC208"/>
      <c r="GRD208"/>
      <c r="GRE208"/>
      <c r="GRF208"/>
      <c r="GRG208"/>
      <c r="GRH208"/>
      <c r="GRI208"/>
      <c r="GRJ208"/>
      <c r="GRK208"/>
      <c r="GRL208"/>
      <c r="GRM208"/>
      <c r="GRN208"/>
      <c r="GRO208"/>
      <c r="GRP208"/>
      <c r="GRQ208"/>
      <c r="GRR208"/>
      <c r="GRS208"/>
      <c r="GRT208"/>
      <c r="GRU208"/>
      <c r="GRV208"/>
      <c r="GRW208"/>
      <c r="GRX208"/>
      <c r="GRY208"/>
      <c r="GRZ208"/>
      <c r="GSA208"/>
      <c r="GSB208"/>
      <c r="GSC208"/>
      <c r="GSD208"/>
      <c r="GSE208"/>
      <c r="GSF208"/>
      <c r="GSG208"/>
      <c r="GSH208"/>
      <c r="GSI208"/>
      <c r="GSJ208"/>
      <c r="GSK208"/>
      <c r="GSL208"/>
      <c r="GSM208"/>
      <c r="GSN208"/>
      <c r="GSO208"/>
      <c r="GSP208"/>
      <c r="GSQ208"/>
      <c r="GSR208"/>
      <c r="GSS208"/>
      <c r="GST208"/>
      <c r="GSU208"/>
      <c r="GSV208"/>
      <c r="GSW208"/>
      <c r="GSX208"/>
      <c r="GSY208"/>
      <c r="GSZ208"/>
      <c r="GTA208"/>
      <c r="GTB208"/>
      <c r="GTC208"/>
      <c r="GTD208"/>
      <c r="GTE208"/>
      <c r="GTF208"/>
      <c r="GTG208"/>
      <c r="GTH208"/>
      <c r="GTI208"/>
      <c r="GTJ208"/>
      <c r="GTK208"/>
      <c r="GTL208"/>
      <c r="GTM208"/>
      <c r="GTN208"/>
      <c r="GTO208"/>
      <c r="GTP208"/>
      <c r="GTQ208"/>
      <c r="GTR208"/>
      <c r="GTS208"/>
      <c r="GTT208"/>
      <c r="GTU208"/>
      <c r="GTV208"/>
      <c r="GTW208"/>
      <c r="GTX208"/>
      <c r="GTY208"/>
      <c r="GTZ208"/>
      <c r="GUA208"/>
      <c r="GUB208"/>
      <c r="GUC208"/>
      <c r="GUD208"/>
      <c r="GUE208"/>
      <c r="GUF208"/>
      <c r="GUG208"/>
      <c r="GUH208"/>
      <c r="GUI208"/>
      <c r="GUJ208"/>
      <c r="GUK208"/>
      <c r="GUL208"/>
      <c r="GUM208"/>
      <c r="GUN208"/>
      <c r="GUO208"/>
      <c r="GUP208"/>
      <c r="GUQ208"/>
      <c r="GUR208"/>
      <c r="GUS208"/>
      <c r="GUT208"/>
      <c r="GUU208"/>
      <c r="GUV208"/>
      <c r="GUW208"/>
      <c r="GUX208"/>
      <c r="GUY208"/>
      <c r="GUZ208"/>
      <c r="GVA208"/>
      <c r="GVB208"/>
      <c r="GVC208"/>
      <c r="GVD208"/>
      <c r="GVE208"/>
      <c r="GVF208"/>
      <c r="GVG208"/>
      <c r="GVH208"/>
      <c r="GVI208"/>
      <c r="GVJ208"/>
      <c r="GVK208"/>
      <c r="GVL208"/>
      <c r="GVM208"/>
      <c r="GVN208"/>
      <c r="GVO208"/>
      <c r="GVP208"/>
      <c r="GVQ208"/>
      <c r="GVR208"/>
      <c r="GVS208"/>
      <c r="GVT208"/>
      <c r="GVU208"/>
      <c r="GVV208"/>
      <c r="GVW208"/>
      <c r="GVX208"/>
      <c r="GVY208"/>
      <c r="GVZ208"/>
      <c r="GWA208"/>
      <c r="GWB208"/>
      <c r="GWC208"/>
      <c r="GWD208"/>
      <c r="GWE208"/>
      <c r="GWF208"/>
      <c r="GWG208"/>
      <c r="GWH208"/>
      <c r="GWI208"/>
      <c r="GWJ208"/>
      <c r="GWK208"/>
      <c r="GWL208"/>
      <c r="GWM208"/>
      <c r="GWN208"/>
      <c r="GWO208"/>
      <c r="GWP208"/>
      <c r="GWQ208"/>
      <c r="GWR208"/>
      <c r="GWS208"/>
      <c r="GWT208"/>
      <c r="GWU208"/>
      <c r="GWV208"/>
      <c r="GWW208"/>
      <c r="GWX208"/>
      <c r="GWY208"/>
      <c r="GWZ208"/>
      <c r="GXA208"/>
      <c r="GXB208"/>
      <c r="GXC208"/>
      <c r="GXD208"/>
      <c r="GXE208"/>
      <c r="GXF208"/>
      <c r="GXG208"/>
      <c r="GXH208"/>
      <c r="GXI208"/>
      <c r="GXJ208"/>
      <c r="GXK208"/>
      <c r="GXL208"/>
      <c r="GXM208"/>
      <c r="GXN208"/>
      <c r="GXO208"/>
      <c r="GXP208"/>
      <c r="GXQ208"/>
      <c r="GXR208"/>
      <c r="GXS208"/>
      <c r="GXT208"/>
      <c r="GXU208"/>
      <c r="GXV208"/>
      <c r="GXW208"/>
      <c r="GXX208"/>
      <c r="GXY208"/>
      <c r="GXZ208"/>
      <c r="GYA208"/>
      <c r="GYB208"/>
      <c r="GYC208"/>
      <c r="GYD208"/>
      <c r="GYE208"/>
      <c r="GYF208"/>
      <c r="GYG208"/>
      <c r="GYH208"/>
      <c r="GYI208"/>
      <c r="GYJ208"/>
      <c r="GYK208"/>
      <c r="GYL208"/>
      <c r="GYM208"/>
      <c r="GYN208"/>
      <c r="GYO208"/>
      <c r="GYP208"/>
      <c r="GYQ208"/>
      <c r="GYR208"/>
      <c r="GYS208"/>
      <c r="GYT208"/>
      <c r="GYU208"/>
      <c r="GYV208"/>
      <c r="GYW208"/>
      <c r="GYX208"/>
      <c r="GYY208"/>
      <c r="GYZ208"/>
      <c r="GZA208"/>
      <c r="GZB208"/>
      <c r="GZC208"/>
      <c r="GZD208"/>
      <c r="GZE208"/>
      <c r="GZF208"/>
      <c r="GZG208"/>
      <c r="GZH208"/>
      <c r="GZI208"/>
      <c r="GZJ208"/>
      <c r="GZK208"/>
      <c r="GZL208"/>
      <c r="GZM208"/>
      <c r="GZN208"/>
      <c r="GZO208"/>
      <c r="GZP208"/>
      <c r="GZQ208"/>
      <c r="GZR208"/>
      <c r="GZS208"/>
      <c r="GZT208"/>
      <c r="GZU208"/>
      <c r="GZV208"/>
      <c r="GZW208"/>
      <c r="GZX208"/>
      <c r="GZY208"/>
      <c r="GZZ208"/>
      <c r="HAA208"/>
      <c r="HAB208"/>
      <c r="HAC208"/>
      <c r="HAD208"/>
      <c r="HAE208"/>
      <c r="HAF208"/>
      <c r="HAG208"/>
      <c r="HAH208"/>
      <c r="HAI208"/>
      <c r="HAJ208"/>
      <c r="HAK208"/>
      <c r="HAL208"/>
      <c r="HAM208"/>
      <c r="HAN208"/>
      <c r="HAO208"/>
      <c r="HAP208"/>
      <c r="HAQ208"/>
      <c r="HAR208"/>
      <c r="HAS208"/>
      <c r="HAT208"/>
      <c r="HAU208"/>
      <c r="HAV208"/>
      <c r="HAW208"/>
      <c r="HAX208"/>
      <c r="HAY208"/>
      <c r="HAZ208"/>
      <c r="HBA208"/>
      <c r="HBB208"/>
      <c r="HBC208"/>
      <c r="HBD208"/>
      <c r="HBE208"/>
      <c r="HBF208"/>
      <c r="HBG208"/>
      <c r="HBH208"/>
      <c r="HBI208"/>
      <c r="HBJ208"/>
      <c r="HBK208"/>
      <c r="HBL208"/>
      <c r="HBM208"/>
      <c r="HBN208"/>
      <c r="HBO208"/>
      <c r="HBP208"/>
      <c r="HBQ208"/>
      <c r="HBR208"/>
      <c r="HBS208"/>
      <c r="HBT208"/>
      <c r="HBU208"/>
      <c r="HBV208"/>
      <c r="HBW208"/>
      <c r="HBX208"/>
      <c r="HBY208"/>
      <c r="HBZ208"/>
      <c r="HCA208"/>
      <c r="HCB208"/>
      <c r="HCC208"/>
      <c r="HCD208"/>
      <c r="HCE208"/>
      <c r="HCF208"/>
      <c r="HCG208"/>
      <c r="HCH208"/>
      <c r="HCI208"/>
      <c r="HCJ208"/>
      <c r="HCK208"/>
      <c r="HCL208"/>
      <c r="HCM208"/>
      <c r="HCN208"/>
      <c r="HCO208"/>
      <c r="HCP208"/>
      <c r="HCQ208"/>
      <c r="HCR208"/>
      <c r="HCS208"/>
      <c r="HCT208"/>
      <c r="HCU208"/>
      <c r="HCV208"/>
      <c r="HCW208"/>
      <c r="HCX208"/>
      <c r="HCY208"/>
      <c r="HCZ208"/>
      <c r="HDA208"/>
      <c r="HDB208"/>
      <c r="HDC208"/>
      <c r="HDD208"/>
      <c r="HDE208"/>
      <c r="HDF208"/>
      <c r="HDG208"/>
      <c r="HDH208"/>
      <c r="HDI208"/>
      <c r="HDJ208"/>
      <c r="HDK208"/>
      <c r="HDL208"/>
      <c r="HDM208"/>
      <c r="HDN208"/>
      <c r="HDO208"/>
      <c r="HDP208"/>
      <c r="HDQ208"/>
      <c r="HDR208"/>
      <c r="HDS208"/>
      <c r="HDT208"/>
      <c r="HDU208"/>
      <c r="HDV208"/>
      <c r="HDW208"/>
      <c r="HDX208"/>
      <c r="HDY208"/>
      <c r="HDZ208"/>
      <c r="HEA208"/>
      <c r="HEB208"/>
      <c r="HEC208"/>
      <c r="HED208"/>
      <c r="HEE208"/>
      <c r="HEF208"/>
      <c r="HEG208"/>
      <c r="HEH208"/>
      <c r="HEI208"/>
      <c r="HEJ208"/>
      <c r="HEK208"/>
      <c r="HEL208"/>
      <c r="HEM208"/>
      <c r="HEN208"/>
      <c r="HEO208"/>
      <c r="HEP208"/>
      <c r="HEQ208"/>
      <c r="HER208"/>
      <c r="HES208"/>
      <c r="HET208"/>
      <c r="HEU208"/>
      <c r="HEV208"/>
      <c r="HEW208"/>
      <c r="HEX208"/>
      <c r="HEY208"/>
      <c r="HEZ208"/>
      <c r="HFA208"/>
      <c r="HFB208"/>
      <c r="HFC208"/>
      <c r="HFD208"/>
      <c r="HFE208"/>
      <c r="HFF208"/>
      <c r="HFG208"/>
      <c r="HFH208"/>
      <c r="HFI208"/>
      <c r="HFJ208"/>
      <c r="HFK208"/>
      <c r="HFL208"/>
      <c r="HFM208"/>
      <c r="HFN208"/>
      <c r="HFO208"/>
      <c r="HFP208"/>
      <c r="HFQ208"/>
      <c r="HFR208"/>
      <c r="HFS208"/>
      <c r="HFT208"/>
      <c r="HFU208"/>
      <c r="HFV208"/>
      <c r="HFW208"/>
      <c r="HFX208"/>
      <c r="HFY208"/>
      <c r="HFZ208"/>
      <c r="HGA208"/>
      <c r="HGB208"/>
      <c r="HGC208"/>
      <c r="HGD208"/>
      <c r="HGE208"/>
      <c r="HGF208"/>
      <c r="HGG208"/>
      <c r="HGH208"/>
      <c r="HGI208"/>
      <c r="HGJ208"/>
      <c r="HGK208"/>
      <c r="HGL208"/>
      <c r="HGM208"/>
      <c r="HGN208"/>
      <c r="HGO208"/>
      <c r="HGP208"/>
      <c r="HGQ208"/>
      <c r="HGR208"/>
      <c r="HGS208"/>
      <c r="HGT208"/>
      <c r="HGU208"/>
      <c r="HGV208"/>
      <c r="HGW208"/>
      <c r="HGX208"/>
      <c r="HGY208"/>
      <c r="HGZ208"/>
      <c r="HHA208"/>
      <c r="HHB208"/>
      <c r="HHC208"/>
      <c r="HHD208"/>
      <c r="HHE208"/>
      <c r="HHF208"/>
      <c r="HHG208"/>
      <c r="HHH208"/>
      <c r="HHI208"/>
      <c r="HHJ208"/>
      <c r="HHK208"/>
      <c r="HHL208"/>
      <c r="HHM208"/>
      <c r="HHN208"/>
      <c r="HHO208"/>
      <c r="HHP208"/>
      <c r="HHQ208"/>
      <c r="HHR208"/>
      <c r="HHS208"/>
      <c r="HHT208"/>
      <c r="HHU208"/>
      <c r="HHV208"/>
      <c r="HHW208"/>
      <c r="HHX208"/>
      <c r="HHY208"/>
      <c r="HHZ208"/>
      <c r="HIA208"/>
      <c r="HIB208"/>
      <c r="HIC208"/>
      <c r="HID208"/>
      <c r="HIE208"/>
      <c r="HIF208"/>
      <c r="HIG208"/>
      <c r="HIH208"/>
      <c r="HII208"/>
      <c r="HIJ208"/>
      <c r="HIK208"/>
      <c r="HIL208"/>
      <c r="HIM208"/>
      <c r="HIN208"/>
      <c r="HIO208"/>
      <c r="HIP208"/>
      <c r="HIQ208"/>
      <c r="HIR208"/>
      <c r="HIS208"/>
      <c r="HIT208"/>
      <c r="HIU208"/>
      <c r="HIV208"/>
      <c r="HIW208"/>
      <c r="HIX208"/>
      <c r="HIY208"/>
      <c r="HIZ208"/>
      <c r="HJA208"/>
      <c r="HJB208"/>
      <c r="HJC208"/>
      <c r="HJD208"/>
      <c r="HJE208"/>
      <c r="HJF208"/>
      <c r="HJG208"/>
      <c r="HJH208"/>
      <c r="HJI208"/>
      <c r="HJJ208"/>
      <c r="HJK208"/>
      <c r="HJL208"/>
      <c r="HJM208"/>
      <c r="HJN208"/>
      <c r="HJO208"/>
      <c r="HJP208"/>
      <c r="HJQ208"/>
      <c r="HJR208"/>
      <c r="HJS208"/>
      <c r="HJT208"/>
      <c r="HJU208"/>
      <c r="HJV208"/>
      <c r="HJW208"/>
      <c r="HJX208"/>
      <c r="HJY208"/>
      <c r="HJZ208"/>
      <c r="HKA208"/>
      <c r="HKB208"/>
      <c r="HKC208"/>
      <c r="HKD208"/>
      <c r="HKE208"/>
      <c r="HKF208"/>
      <c r="HKG208"/>
      <c r="HKH208"/>
      <c r="HKI208"/>
      <c r="HKJ208"/>
      <c r="HKK208"/>
      <c r="HKL208"/>
      <c r="HKM208"/>
      <c r="HKN208"/>
      <c r="HKO208"/>
      <c r="HKP208"/>
      <c r="HKQ208"/>
      <c r="HKR208"/>
      <c r="HKS208"/>
      <c r="HKT208"/>
      <c r="HKU208"/>
      <c r="HKV208"/>
      <c r="HKW208"/>
      <c r="HKX208"/>
      <c r="HKY208"/>
      <c r="HKZ208"/>
      <c r="HLA208"/>
      <c r="HLB208"/>
      <c r="HLC208"/>
      <c r="HLD208"/>
      <c r="HLE208"/>
      <c r="HLF208"/>
      <c r="HLG208"/>
      <c r="HLH208"/>
      <c r="HLI208"/>
      <c r="HLJ208"/>
      <c r="HLK208"/>
      <c r="HLL208"/>
      <c r="HLM208"/>
      <c r="HLN208"/>
      <c r="HLO208"/>
      <c r="HLP208"/>
      <c r="HLQ208"/>
      <c r="HLR208"/>
      <c r="HLS208"/>
      <c r="HLT208"/>
      <c r="HLU208"/>
      <c r="HLV208"/>
      <c r="HLW208"/>
      <c r="HLX208"/>
      <c r="HLY208"/>
      <c r="HLZ208"/>
      <c r="HMA208"/>
      <c r="HMB208"/>
      <c r="HMC208"/>
      <c r="HMD208"/>
      <c r="HME208"/>
      <c r="HMF208"/>
      <c r="HMG208"/>
      <c r="HMH208"/>
      <c r="HMI208"/>
      <c r="HMJ208"/>
      <c r="HMK208"/>
      <c r="HML208"/>
      <c r="HMM208"/>
      <c r="HMN208"/>
      <c r="HMO208"/>
      <c r="HMP208"/>
      <c r="HMQ208"/>
      <c r="HMR208"/>
      <c r="HMS208"/>
      <c r="HMT208"/>
      <c r="HMU208"/>
      <c r="HMV208"/>
      <c r="HMW208"/>
      <c r="HMX208"/>
      <c r="HMY208"/>
      <c r="HMZ208"/>
      <c r="HNA208"/>
      <c r="HNB208"/>
      <c r="HNC208"/>
      <c r="HND208"/>
      <c r="HNE208"/>
      <c r="HNF208"/>
      <c r="HNG208"/>
      <c r="HNH208"/>
      <c r="HNI208"/>
      <c r="HNJ208"/>
      <c r="HNK208"/>
      <c r="HNL208"/>
      <c r="HNM208"/>
      <c r="HNN208"/>
      <c r="HNO208"/>
      <c r="HNP208"/>
      <c r="HNQ208"/>
      <c r="HNR208"/>
      <c r="HNS208"/>
      <c r="HNT208"/>
      <c r="HNU208"/>
      <c r="HNV208"/>
      <c r="HNW208"/>
      <c r="HNX208"/>
      <c r="HNY208"/>
      <c r="HNZ208"/>
      <c r="HOA208"/>
      <c r="HOB208"/>
      <c r="HOC208"/>
      <c r="HOD208"/>
      <c r="HOE208"/>
      <c r="HOF208"/>
      <c r="HOG208"/>
      <c r="HOH208"/>
      <c r="HOI208"/>
      <c r="HOJ208"/>
      <c r="HOK208"/>
      <c r="HOL208"/>
      <c r="HOM208"/>
      <c r="HON208"/>
      <c r="HOO208"/>
      <c r="HOP208"/>
      <c r="HOQ208"/>
      <c r="HOR208"/>
      <c r="HOS208"/>
      <c r="HOT208"/>
      <c r="HOU208"/>
      <c r="HOV208"/>
      <c r="HOW208"/>
      <c r="HOX208"/>
      <c r="HOY208"/>
      <c r="HOZ208"/>
      <c r="HPA208"/>
      <c r="HPB208"/>
      <c r="HPC208"/>
      <c r="HPD208"/>
      <c r="HPE208"/>
      <c r="HPF208"/>
      <c r="HPG208"/>
      <c r="HPH208"/>
      <c r="HPI208"/>
      <c r="HPJ208"/>
      <c r="HPK208"/>
      <c r="HPL208"/>
      <c r="HPM208"/>
      <c r="HPN208"/>
      <c r="HPO208"/>
      <c r="HPP208"/>
      <c r="HPQ208"/>
      <c r="HPR208"/>
      <c r="HPS208"/>
      <c r="HPT208"/>
      <c r="HPU208"/>
      <c r="HPV208"/>
      <c r="HPW208"/>
      <c r="HPX208"/>
      <c r="HPY208"/>
      <c r="HPZ208"/>
      <c r="HQA208"/>
      <c r="HQB208"/>
      <c r="HQC208"/>
      <c r="HQD208"/>
      <c r="HQE208"/>
      <c r="HQF208"/>
      <c r="HQG208"/>
      <c r="HQH208"/>
      <c r="HQI208"/>
      <c r="HQJ208"/>
      <c r="HQK208"/>
      <c r="HQL208"/>
      <c r="HQM208"/>
      <c r="HQN208"/>
      <c r="HQO208"/>
      <c r="HQP208"/>
      <c r="HQQ208"/>
      <c r="HQR208"/>
      <c r="HQS208"/>
      <c r="HQT208"/>
      <c r="HQU208"/>
      <c r="HQV208"/>
      <c r="HQW208"/>
      <c r="HQX208"/>
      <c r="HQY208"/>
      <c r="HQZ208"/>
      <c r="HRA208"/>
      <c r="HRB208"/>
      <c r="HRC208"/>
      <c r="HRD208"/>
      <c r="HRE208"/>
      <c r="HRF208"/>
      <c r="HRG208"/>
      <c r="HRH208"/>
      <c r="HRI208"/>
      <c r="HRJ208"/>
      <c r="HRK208"/>
      <c r="HRL208"/>
      <c r="HRM208"/>
      <c r="HRN208"/>
      <c r="HRO208"/>
      <c r="HRP208"/>
      <c r="HRQ208"/>
      <c r="HRR208"/>
      <c r="HRS208"/>
      <c r="HRT208"/>
      <c r="HRU208"/>
      <c r="HRV208"/>
      <c r="HRW208"/>
      <c r="HRX208"/>
      <c r="HRY208"/>
      <c r="HRZ208"/>
      <c r="HSA208"/>
      <c r="HSB208"/>
      <c r="HSC208"/>
      <c r="HSD208"/>
      <c r="HSE208"/>
      <c r="HSF208"/>
      <c r="HSG208"/>
      <c r="HSH208"/>
      <c r="HSI208"/>
      <c r="HSJ208"/>
      <c r="HSK208"/>
      <c r="HSL208"/>
      <c r="HSM208"/>
      <c r="HSN208"/>
      <c r="HSO208"/>
      <c r="HSP208"/>
      <c r="HSQ208"/>
      <c r="HSR208"/>
      <c r="HSS208"/>
      <c r="HST208"/>
      <c r="HSU208"/>
      <c r="HSV208"/>
      <c r="HSW208"/>
      <c r="HSX208"/>
      <c r="HSY208"/>
      <c r="HSZ208"/>
      <c r="HTA208"/>
      <c r="HTB208"/>
      <c r="HTC208"/>
      <c r="HTD208"/>
      <c r="HTE208"/>
      <c r="HTF208"/>
      <c r="HTG208"/>
      <c r="HTH208"/>
      <c r="HTI208"/>
      <c r="HTJ208"/>
      <c r="HTK208"/>
      <c r="HTL208"/>
      <c r="HTM208"/>
      <c r="HTN208"/>
      <c r="HTO208"/>
      <c r="HTP208"/>
      <c r="HTQ208"/>
      <c r="HTR208"/>
      <c r="HTS208"/>
      <c r="HTT208"/>
      <c r="HTU208"/>
      <c r="HTV208"/>
      <c r="HTW208"/>
      <c r="HTX208"/>
      <c r="HTY208"/>
      <c r="HTZ208"/>
      <c r="HUA208"/>
      <c r="HUB208"/>
      <c r="HUC208"/>
      <c r="HUD208"/>
      <c r="HUE208"/>
      <c r="HUF208"/>
      <c r="HUG208"/>
      <c r="HUH208"/>
      <c r="HUI208"/>
      <c r="HUJ208"/>
      <c r="HUK208"/>
      <c r="HUL208"/>
      <c r="HUM208"/>
      <c r="HUN208"/>
      <c r="HUO208"/>
      <c r="HUP208"/>
      <c r="HUQ208"/>
      <c r="HUR208"/>
      <c r="HUS208"/>
      <c r="HUT208"/>
      <c r="HUU208"/>
      <c r="HUV208"/>
      <c r="HUW208"/>
      <c r="HUX208"/>
      <c r="HUY208"/>
      <c r="HUZ208"/>
      <c r="HVA208"/>
      <c r="HVB208"/>
      <c r="HVC208"/>
      <c r="HVD208"/>
      <c r="HVE208"/>
      <c r="HVF208"/>
      <c r="HVG208"/>
      <c r="HVH208"/>
      <c r="HVI208"/>
      <c r="HVJ208"/>
      <c r="HVK208"/>
      <c r="HVL208"/>
      <c r="HVM208"/>
      <c r="HVN208"/>
      <c r="HVO208"/>
      <c r="HVP208"/>
      <c r="HVQ208"/>
      <c r="HVR208"/>
      <c r="HVS208"/>
      <c r="HVT208"/>
      <c r="HVU208"/>
      <c r="HVV208"/>
      <c r="HVW208"/>
      <c r="HVX208"/>
      <c r="HVY208"/>
      <c r="HVZ208"/>
      <c r="HWA208"/>
      <c r="HWB208"/>
      <c r="HWC208"/>
      <c r="HWD208"/>
      <c r="HWE208"/>
      <c r="HWF208"/>
      <c r="HWG208"/>
      <c r="HWH208"/>
      <c r="HWI208"/>
      <c r="HWJ208"/>
      <c r="HWK208"/>
      <c r="HWL208"/>
      <c r="HWM208"/>
      <c r="HWN208"/>
      <c r="HWO208"/>
      <c r="HWP208"/>
      <c r="HWQ208"/>
      <c r="HWR208"/>
      <c r="HWS208"/>
      <c r="HWT208"/>
      <c r="HWU208"/>
      <c r="HWV208"/>
      <c r="HWW208"/>
      <c r="HWX208"/>
      <c r="HWY208"/>
      <c r="HWZ208"/>
      <c r="HXA208"/>
      <c r="HXB208"/>
      <c r="HXC208"/>
      <c r="HXD208"/>
      <c r="HXE208"/>
      <c r="HXF208"/>
      <c r="HXG208"/>
      <c r="HXH208"/>
      <c r="HXI208"/>
      <c r="HXJ208"/>
      <c r="HXK208"/>
      <c r="HXL208"/>
      <c r="HXM208"/>
      <c r="HXN208"/>
      <c r="HXO208"/>
      <c r="HXP208"/>
      <c r="HXQ208"/>
      <c r="HXR208"/>
      <c r="HXS208"/>
      <c r="HXT208"/>
      <c r="HXU208"/>
      <c r="HXV208"/>
      <c r="HXW208"/>
      <c r="HXX208"/>
      <c r="HXY208"/>
      <c r="HXZ208"/>
      <c r="HYA208"/>
      <c r="HYB208"/>
      <c r="HYC208"/>
      <c r="HYD208"/>
      <c r="HYE208"/>
      <c r="HYF208"/>
      <c r="HYG208"/>
      <c r="HYH208"/>
      <c r="HYI208"/>
      <c r="HYJ208"/>
      <c r="HYK208"/>
      <c r="HYL208"/>
      <c r="HYM208"/>
      <c r="HYN208"/>
      <c r="HYO208"/>
      <c r="HYP208"/>
      <c r="HYQ208"/>
      <c r="HYR208"/>
      <c r="HYS208"/>
      <c r="HYT208"/>
      <c r="HYU208"/>
      <c r="HYV208"/>
      <c r="HYW208"/>
      <c r="HYX208"/>
      <c r="HYY208"/>
      <c r="HYZ208"/>
      <c r="HZA208"/>
      <c r="HZB208"/>
      <c r="HZC208"/>
      <c r="HZD208"/>
      <c r="HZE208"/>
      <c r="HZF208"/>
      <c r="HZG208"/>
      <c r="HZH208"/>
      <c r="HZI208"/>
      <c r="HZJ208"/>
      <c r="HZK208"/>
      <c r="HZL208"/>
      <c r="HZM208"/>
      <c r="HZN208"/>
      <c r="HZO208"/>
      <c r="HZP208"/>
      <c r="HZQ208"/>
      <c r="HZR208"/>
      <c r="HZS208"/>
      <c r="HZT208"/>
      <c r="HZU208"/>
      <c r="HZV208"/>
      <c r="HZW208"/>
      <c r="HZX208"/>
      <c r="HZY208"/>
      <c r="HZZ208"/>
      <c r="IAA208"/>
      <c r="IAB208"/>
      <c r="IAC208"/>
      <c r="IAD208"/>
      <c r="IAE208"/>
      <c r="IAF208"/>
      <c r="IAG208"/>
      <c r="IAH208"/>
      <c r="IAI208"/>
      <c r="IAJ208"/>
      <c r="IAK208"/>
      <c r="IAL208"/>
      <c r="IAM208"/>
      <c r="IAN208"/>
      <c r="IAO208"/>
      <c r="IAP208"/>
      <c r="IAQ208"/>
      <c r="IAR208"/>
      <c r="IAS208"/>
      <c r="IAT208"/>
      <c r="IAU208"/>
      <c r="IAV208"/>
      <c r="IAW208"/>
      <c r="IAX208"/>
      <c r="IAY208"/>
      <c r="IAZ208"/>
      <c r="IBA208"/>
      <c r="IBB208"/>
      <c r="IBC208"/>
      <c r="IBD208"/>
      <c r="IBE208"/>
      <c r="IBF208"/>
      <c r="IBG208"/>
      <c r="IBH208"/>
      <c r="IBI208"/>
      <c r="IBJ208"/>
      <c r="IBK208"/>
      <c r="IBL208"/>
      <c r="IBM208"/>
      <c r="IBN208"/>
      <c r="IBO208"/>
      <c r="IBP208"/>
      <c r="IBQ208"/>
      <c r="IBR208"/>
      <c r="IBS208"/>
      <c r="IBT208"/>
      <c r="IBU208"/>
      <c r="IBV208"/>
      <c r="IBW208"/>
      <c r="IBX208"/>
      <c r="IBY208"/>
      <c r="IBZ208"/>
      <c r="ICA208"/>
      <c r="ICB208"/>
      <c r="ICC208"/>
      <c r="ICD208"/>
      <c r="ICE208"/>
      <c r="ICF208"/>
      <c r="ICG208"/>
      <c r="ICH208"/>
      <c r="ICI208"/>
      <c r="ICJ208"/>
      <c r="ICK208"/>
      <c r="ICL208"/>
      <c r="ICM208"/>
      <c r="ICN208"/>
      <c r="ICO208"/>
      <c r="ICP208"/>
      <c r="ICQ208"/>
      <c r="ICR208"/>
      <c r="ICS208"/>
      <c r="ICT208"/>
      <c r="ICU208"/>
      <c r="ICV208"/>
      <c r="ICW208"/>
      <c r="ICX208"/>
      <c r="ICY208"/>
      <c r="ICZ208"/>
      <c r="IDA208"/>
      <c r="IDB208"/>
      <c r="IDC208"/>
      <c r="IDD208"/>
      <c r="IDE208"/>
      <c r="IDF208"/>
      <c r="IDG208"/>
      <c r="IDH208"/>
      <c r="IDI208"/>
      <c r="IDJ208"/>
      <c r="IDK208"/>
      <c r="IDL208"/>
      <c r="IDM208"/>
      <c r="IDN208"/>
      <c r="IDO208"/>
      <c r="IDP208"/>
      <c r="IDQ208"/>
      <c r="IDR208"/>
      <c r="IDS208"/>
      <c r="IDT208"/>
      <c r="IDU208"/>
      <c r="IDV208"/>
      <c r="IDW208"/>
      <c r="IDX208"/>
      <c r="IDY208"/>
      <c r="IDZ208"/>
      <c r="IEA208"/>
      <c r="IEB208"/>
      <c r="IEC208"/>
      <c r="IED208"/>
      <c r="IEE208"/>
      <c r="IEF208"/>
      <c r="IEG208"/>
      <c r="IEH208"/>
      <c r="IEI208"/>
      <c r="IEJ208"/>
      <c r="IEK208"/>
      <c r="IEL208"/>
      <c r="IEM208"/>
      <c r="IEN208"/>
      <c r="IEO208"/>
      <c r="IEP208"/>
      <c r="IEQ208"/>
      <c r="IER208"/>
      <c r="IES208"/>
      <c r="IET208"/>
      <c r="IEU208"/>
      <c r="IEV208"/>
      <c r="IEW208"/>
      <c r="IEX208"/>
      <c r="IEY208"/>
      <c r="IEZ208"/>
      <c r="IFA208"/>
      <c r="IFB208"/>
      <c r="IFC208"/>
      <c r="IFD208"/>
      <c r="IFE208"/>
      <c r="IFF208"/>
      <c r="IFG208"/>
      <c r="IFH208"/>
      <c r="IFI208"/>
      <c r="IFJ208"/>
      <c r="IFK208"/>
      <c r="IFL208"/>
      <c r="IFM208"/>
      <c r="IFN208"/>
      <c r="IFO208"/>
      <c r="IFP208"/>
      <c r="IFQ208"/>
      <c r="IFR208"/>
      <c r="IFS208"/>
      <c r="IFT208"/>
      <c r="IFU208"/>
      <c r="IFV208"/>
      <c r="IFW208"/>
      <c r="IFX208"/>
      <c r="IFY208"/>
      <c r="IFZ208"/>
      <c r="IGA208"/>
      <c r="IGB208"/>
      <c r="IGC208"/>
      <c r="IGD208"/>
      <c r="IGE208"/>
      <c r="IGF208"/>
      <c r="IGG208"/>
      <c r="IGH208"/>
      <c r="IGI208"/>
      <c r="IGJ208"/>
      <c r="IGK208"/>
      <c r="IGL208"/>
      <c r="IGM208"/>
      <c r="IGN208"/>
      <c r="IGO208"/>
      <c r="IGP208"/>
      <c r="IGQ208"/>
      <c r="IGR208"/>
      <c r="IGS208"/>
      <c r="IGT208"/>
      <c r="IGU208"/>
      <c r="IGV208"/>
      <c r="IGW208"/>
      <c r="IGX208"/>
      <c r="IGY208"/>
      <c r="IGZ208"/>
      <c r="IHA208"/>
      <c r="IHB208"/>
      <c r="IHC208"/>
      <c r="IHD208"/>
      <c r="IHE208"/>
      <c r="IHF208"/>
      <c r="IHG208"/>
      <c r="IHH208"/>
      <c r="IHI208"/>
      <c r="IHJ208"/>
      <c r="IHK208"/>
      <c r="IHL208"/>
      <c r="IHM208"/>
      <c r="IHN208"/>
      <c r="IHO208"/>
      <c r="IHP208"/>
      <c r="IHQ208"/>
      <c r="IHR208"/>
      <c r="IHS208"/>
      <c r="IHT208"/>
      <c r="IHU208"/>
      <c r="IHV208"/>
      <c r="IHW208"/>
      <c r="IHX208"/>
      <c r="IHY208"/>
      <c r="IHZ208"/>
      <c r="IIA208"/>
      <c r="IIB208"/>
      <c r="IIC208"/>
      <c r="IID208"/>
      <c r="IIE208"/>
      <c r="IIF208"/>
      <c r="IIG208"/>
      <c r="IIH208"/>
      <c r="III208"/>
      <c r="IIJ208"/>
      <c r="IIK208"/>
      <c r="IIL208"/>
      <c r="IIM208"/>
      <c r="IIN208"/>
      <c r="IIO208"/>
      <c r="IIP208"/>
      <c r="IIQ208"/>
      <c r="IIR208"/>
      <c r="IIS208"/>
      <c r="IIT208"/>
      <c r="IIU208"/>
      <c r="IIV208"/>
      <c r="IIW208"/>
      <c r="IIX208"/>
      <c r="IIY208"/>
      <c r="IIZ208"/>
      <c r="IJA208"/>
      <c r="IJB208"/>
      <c r="IJC208"/>
      <c r="IJD208"/>
      <c r="IJE208"/>
      <c r="IJF208"/>
      <c r="IJG208"/>
      <c r="IJH208"/>
      <c r="IJI208"/>
      <c r="IJJ208"/>
      <c r="IJK208"/>
      <c r="IJL208"/>
      <c r="IJM208"/>
      <c r="IJN208"/>
      <c r="IJO208"/>
      <c r="IJP208"/>
      <c r="IJQ208"/>
      <c r="IJR208"/>
      <c r="IJS208"/>
      <c r="IJT208"/>
      <c r="IJU208"/>
      <c r="IJV208"/>
      <c r="IJW208"/>
      <c r="IJX208"/>
      <c r="IJY208"/>
      <c r="IJZ208"/>
      <c r="IKA208"/>
      <c r="IKB208"/>
      <c r="IKC208"/>
      <c r="IKD208"/>
      <c r="IKE208"/>
      <c r="IKF208"/>
      <c r="IKG208"/>
      <c r="IKH208"/>
      <c r="IKI208"/>
      <c r="IKJ208"/>
      <c r="IKK208"/>
      <c r="IKL208"/>
      <c r="IKM208"/>
      <c r="IKN208"/>
      <c r="IKO208"/>
      <c r="IKP208"/>
      <c r="IKQ208"/>
      <c r="IKR208"/>
      <c r="IKS208"/>
      <c r="IKT208"/>
      <c r="IKU208"/>
      <c r="IKV208"/>
      <c r="IKW208"/>
      <c r="IKX208"/>
      <c r="IKY208"/>
      <c r="IKZ208"/>
      <c r="ILA208"/>
      <c r="ILB208"/>
      <c r="ILC208"/>
      <c r="ILD208"/>
      <c r="ILE208"/>
      <c r="ILF208"/>
      <c r="ILG208"/>
      <c r="ILH208"/>
      <c r="ILI208"/>
      <c r="ILJ208"/>
      <c r="ILK208"/>
      <c r="ILL208"/>
      <c r="ILM208"/>
      <c r="ILN208"/>
      <c r="ILO208"/>
      <c r="ILP208"/>
      <c r="ILQ208"/>
      <c r="ILR208"/>
      <c r="ILS208"/>
      <c r="ILT208"/>
      <c r="ILU208"/>
      <c r="ILV208"/>
      <c r="ILW208"/>
      <c r="ILX208"/>
      <c r="ILY208"/>
      <c r="ILZ208"/>
      <c r="IMA208"/>
      <c r="IMB208"/>
      <c r="IMC208"/>
      <c r="IMD208"/>
      <c r="IME208"/>
      <c r="IMF208"/>
      <c r="IMG208"/>
      <c r="IMH208"/>
      <c r="IMI208"/>
      <c r="IMJ208"/>
      <c r="IMK208"/>
      <c r="IML208"/>
      <c r="IMM208"/>
      <c r="IMN208"/>
      <c r="IMO208"/>
      <c r="IMP208"/>
      <c r="IMQ208"/>
      <c r="IMR208"/>
      <c r="IMS208"/>
      <c r="IMT208"/>
      <c r="IMU208"/>
      <c r="IMV208"/>
      <c r="IMW208"/>
      <c r="IMX208"/>
      <c r="IMY208"/>
      <c r="IMZ208"/>
      <c r="INA208"/>
      <c r="INB208"/>
      <c r="INC208"/>
      <c r="IND208"/>
      <c r="INE208"/>
      <c r="INF208"/>
      <c r="ING208"/>
      <c r="INH208"/>
      <c r="INI208"/>
      <c r="INJ208"/>
      <c r="INK208"/>
      <c r="INL208"/>
      <c r="INM208"/>
      <c r="INN208"/>
      <c r="INO208"/>
      <c r="INP208"/>
      <c r="INQ208"/>
      <c r="INR208"/>
      <c r="INS208"/>
      <c r="INT208"/>
      <c r="INU208"/>
      <c r="INV208"/>
      <c r="INW208"/>
      <c r="INX208"/>
      <c r="INY208"/>
      <c r="INZ208"/>
      <c r="IOA208"/>
      <c r="IOB208"/>
      <c r="IOC208"/>
      <c r="IOD208"/>
      <c r="IOE208"/>
      <c r="IOF208"/>
      <c r="IOG208"/>
      <c r="IOH208"/>
      <c r="IOI208"/>
      <c r="IOJ208"/>
      <c r="IOK208"/>
      <c r="IOL208"/>
      <c r="IOM208"/>
      <c r="ION208"/>
      <c r="IOO208"/>
      <c r="IOP208"/>
      <c r="IOQ208"/>
      <c r="IOR208"/>
      <c r="IOS208"/>
      <c r="IOT208"/>
      <c r="IOU208"/>
      <c r="IOV208"/>
      <c r="IOW208"/>
      <c r="IOX208"/>
      <c r="IOY208"/>
      <c r="IOZ208"/>
      <c r="IPA208"/>
      <c r="IPB208"/>
      <c r="IPC208"/>
      <c r="IPD208"/>
      <c r="IPE208"/>
      <c r="IPF208"/>
      <c r="IPG208"/>
      <c r="IPH208"/>
      <c r="IPI208"/>
      <c r="IPJ208"/>
      <c r="IPK208"/>
      <c r="IPL208"/>
      <c r="IPM208"/>
      <c r="IPN208"/>
      <c r="IPO208"/>
      <c r="IPP208"/>
      <c r="IPQ208"/>
      <c r="IPR208"/>
      <c r="IPS208"/>
      <c r="IPT208"/>
      <c r="IPU208"/>
      <c r="IPV208"/>
      <c r="IPW208"/>
      <c r="IPX208"/>
      <c r="IPY208"/>
      <c r="IPZ208"/>
      <c r="IQA208"/>
      <c r="IQB208"/>
      <c r="IQC208"/>
      <c r="IQD208"/>
      <c r="IQE208"/>
      <c r="IQF208"/>
      <c r="IQG208"/>
      <c r="IQH208"/>
      <c r="IQI208"/>
      <c r="IQJ208"/>
      <c r="IQK208"/>
      <c r="IQL208"/>
      <c r="IQM208"/>
      <c r="IQN208"/>
      <c r="IQO208"/>
      <c r="IQP208"/>
      <c r="IQQ208"/>
      <c r="IQR208"/>
      <c r="IQS208"/>
      <c r="IQT208"/>
      <c r="IQU208"/>
      <c r="IQV208"/>
      <c r="IQW208"/>
      <c r="IQX208"/>
      <c r="IQY208"/>
      <c r="IQZ208"/>
      <c r="IRA208"/>
      <c r="IRB208"/>
      <c r="IRC208"/>
      <c r="IRD208"/>
      <c r="IRE208"/>
      <c r="IRF208"/>
      <c r="IRG208"/>
      <c r="IRH208"/>
      <c r="IRI208"/>
      <c r="IRJ208"/>
      <c r="IRK208"/>
      <c r="IRL208"/>
      <c r="IRM208"/>
      <c r="IRN208"/>
      <c r="IRO208"/>
      <c r="IRP208"/>
      <c r="IRQ208"/>
      <c r="IRR208"/>
      <c r="IRS208"/>
      <c r="IRT208"/>
      <c r="IRU208"/>
      <c r="IRV208"/>
      <c r="IRW208"/>
      <c r="IRX208"/>
      <c r="IRY208"/>
      <c r="IRZ208"/>
      <c r="ISA208"/>
      <c r="ISB208"/>
      <c r="ISC208"/>
      <c r="ISD208"/>
      <c r="ISE208"/>
      <c r="ISF208"/>
      <c r="ISG208"/>
      <c r="ISH208"/>
      <c r="ISI208"/>
      <c r="ISJ208"/>
      <c r="ISK208"/>
      <c r="ISL208"/>
      <c r="ISM208"/>
      <c r="ISN208"/>
      <c r="ISO208"/>
      <c r="ISP208"/>
      <c r="ISQ208"/>
      <c r="ISR208"/>
      <c r="ISS208"/>
      <c r="IST208"/>
      <c r="ISU208"/>
      <c r="ISV208"/>
      <c r="ISW208"/>
      <c r="ISX208"/>
      <c r="ISY208"/>
      <c r="ISZ208"/>
      <c r="ITA208"/>
      <c r="ITB208"/>
      <c r="ITC208"/>
      <c r="ITD208"/>
      <c r="ITE208"/>
      <c r="ITF208"/>
      <c r="ITG208"/>
      <c r="ITH208"/>
      <c r="ITI208"/>
      <c r="ITJ208"/>
      <c r="ITK208"/>
      <c r="ITL208"/>
      <c r="ITM208"/>
      <c r="ITN208"/>
      <c r="ITO208"/>
      <c r="ITP208"/>
      <c r="ITQ208"/>
      <c r="ITR208"/>
      <c r="ITS208"/>
      <c r="ITT208"/>
      <c r="ITU208"/>
      <c r="ITV208"/>
      <c r="ITW208"/>
      <c r="ITX208"/>
      <c r="ITY208"/>
      <c r="ITZ208"/>
      <c r="IUA208"/>
      <c r="IUB208"/>
      <c r="IUC208"/>
      <c r="IUD208"/>
      <c r="IUE208"/>
      <c r="IUF208"/>
      <c r="IUG208"/>
      <c r="IUH208"/>
      <c r="IUI208"/>
      <c r="IUJ208"/>
      <c r="IUK208"/>
      <c r="IUL208"/>
      <c r="IUM208"/>
      <c r="IUN208"/>
      <c r="IUO208"/>
      <c r="IUP208"/>
      <c r="IUQ208"/>
      <c r="IUR208"/>
      <c r="IUS208"/>
      <c r="IUT208"/>
      <c r="IUU208"/>
      <c r="IUV208"/>
      <c r="IUW208"/>
      <c r="IUX208"/>
      <c r="IUY208"/>
      <c r="IUZ208"/>
      <c r="IVA208"/>
      <c r="IVB208"/>
      <c r="IVC208"/>
      <c r="IVD208"/>
      <c r="IVE208"/>
      <c r="IVF208"/>
      <c r="IVG208"/>
      <c r="IVH208"/>
      <c r="IVI208"/>
      <c r="IVJ208"/>
      <c r="IVK208"/>
      <c r="IVL208"/>
      <c r="IVM208"/>
      <c r="IVN208"/>
      <c r="IVO208"/>
      <c r="IVP208"/>
      <c r="IVQ208"/>
      <c r="IVR208"/>
      <c r="IVS208"/>
      <c r="IVT208"/>
      <c r="IVU208"/>
      <c r="IVV208"/>
      <c r="IVW208"/>
      <c r="IVX208"/>
      <c r="IVY208"/>
      <c r="IVZ208"/>
      <c r="IWA208"/>
      <c r="IWB208"/>
      <c r="IWC208"/>
      <c r="IWD208"/>
      <c r="IWE208"/>
      <c r="IWF208"/>
      <c r="IWG208"/>
      <c r="IWH208"/>
      <c r="IWI208"/>
      <c r="IWJ208"/>
      <c r="IWK208"/>
      <c r="IWL208"/>
      <c r="IWM208"/>
      <c r="IWN208"/>
      <c r="IWO208"/>
      <c r="IWP208"/>
      <c r="IWQ208"/>
      <c r="IWR208"/>
      <c r="IWS208"/>
      <c r="IWT208"/>
      <c r="IWU208"/>
      <c r="IWV208"/>
      <c r="IWW208"/>
      <c r="IWX208"/>
      <c r="IWY208"/>
      <c r="IWZ208"/>
      <c r="IXA208"/>
      <c r="IXB208"/>
      <c r="IXC208"/>
      <c r="IXD208"/>
      <c r="IXE208"/>
      <c r="IXF208"/>
      <c r="IXG208"/>
      <c r="IXH208"/>
      <c r="IXI208"/>
      <c r="IXJ208"/>
      <c r="IXK208"/>
      <c r="IXL208"/>
      <c r="IXM208"/>
      <c r="IXN208"/>
      <c r="IXO208"/>
      <c r="IXP208"/>
      <c r="IXQ208"/>
      <c r="IXR208"/>
      <c r="IXS208"/>
      <c r="IXT208"/>
      <c r="IXU208"/>
      <c r="IXV208"/>
      <c r="IXW208"/>
      <c r="IXX208"/>
      <c r="IXY208"/>
      <c r="IXZ208"/>
      <c r="IYA208"/>
      <c r="IYB208"/>
      <c r="IYC208"/>
      <c r="IYD208"/>
      <c r="IYE208"/>
      <c r="IYF208"/>
      <c r="IYG208"/>
      <c r="IYH208"/>
      <c r="IYI208"/>
      <c r="IYJ208"/>
      <c r="IYK208"/>
      <c r="IYL208"/>
      <c r="IYM208"/>
      <c r="IYN208"/>
      <c r="IYO208"/>
      <c r="IYP208"/>
      <c r="IYQ208"/>
      <c r="IYR208"/>
      <c r="IYS208"/>
      <c r="IYT208"/>
      <c r="IYU208"/>
      <c r="IYV208"/>
      <c r="IYW208"/>
      <c r="IYX208"/>
      <c r="IYY208"/>
      <c r="IYZ208"/>
      <c r="IZA208"/>
      <c r="IZB208"/>
      <c r="IZC208"/>
      <c r="IZD208"/>
      <c r="IZE208"/>
      <c r="IZF208"/>
      <c r="IZG208"/>
      <c r="IZH208"/>
      <c r="IZI208"/>
      <c r="IZJ208"/>
      <c r="IZK208"/>
      <c r="IZL208"/>
      <c r="IZM208"/>
      <c r="IZN208"/>
      <c r="IZO208"/>
      <c r="IZP208"/>
      <c r="IZQ208"/>
      <c r="IZR208"/>
      <c r="IZS208"/>
      <c r="IZT208"/>
      <c r="IZU208"/>
      <c r="IZV208"/>
      <c r="IZW208"/>
      <c r="IZX208"/>
      <c r="IZY208"/>
      <c r="IZZ208"/>
      <c r="JAA208"/>
      <c r="JAB208"/>
      <c r="JAC208"/>
      <c r="JAD208"/>
      <c r="JAE208"/>
      <c r="JAF208"/>
      <c r="JAG208"/>
      <c r="JAH208"/>
      <c r="JAI208"/>
      <c r="JAJ208"/>
      <c r="JAK208"/>
      <c r="JAL208"/>
      <c r="JAM208"/>
      <c r="JAN208"/>
      <c r="JAO208"/>
      <c r="JAP208"/>
      <c r="JAQ208"/>
      <c r="JAR208"/>
      <c r="JAS208"/>
      <c r="JAT208"/>
      <c r="JAU208"/>
      <c r="JAV208"/>
      <c r="JAW208"/>
      <c r="JAX208"/>
      <c r="JAY208"/>
      <c r="JAZ208"/>
      <c r="JBA208"/>
      <c r="JBB208"/>
      <c r="JBC208"/>
      <c r="JBD208"/>
      <c r="JBE208"/>
      <c r="JBF208"/>
      <c r="JBG208"/>
      <c r="JBH208"/>
      <c r="JBI208"/>
      <c r="JBJ208"/>
      <c r="JBK208"/>
      <c r="JBL208"/>
      <c r="JBM208"/>
      <c r="JBN208"/>
      <c r="JBO208"/>
      <c r="JBP208"/>
      <c r="JBQ208"/>
      <c r="JBR208"/>
      <c r="JBS208"/>
      <c r="JBT208"/>
      <c r="JBU208"/>
      <c r="JBV208"/>
      <c r="JBW208"/>
      <c r="JBX208"/>
      <c r="JBY208"/>
      <c r="JBZ208"/>
      <c r="JCA208"/>
      <c r="JCB208"/>
      <c r="JCC208"/>
      <c r="JCD208"/>
      <c r="JCE208"/>
      <c r="JCF208"/>
      <c r="JCG208"/>
      <c r="JCH208"/>
      <c r="JCI208"/>
      <c r="JCJ208"/>
      <c r="JCK208"/>
      <c r="JCL208"/>
      <c r="JCM208"/>
      <c r="JCN208"/>
      <c r="JCO208"/>
      <c r="JCP208"/>
      <c r="JCQ208"/>
      <c r="JCR208"/>
      <c r="JCS208"/>
      <c r="JCT208"/>
      <c r="JCU208"/>
      <c r="JCV208"/>
      <c r="JCW208"/>
      <c r="JCX208"/>
      <c r="JCY208"/>
      <c r="JCZ208"/>
      <c r="JDA208"/>
      <c r="JDB208"/>
      <c r="JDC208"/>
      <c r="JDD208"/>
      <c r="JDE208"/>
      <c r="JDF208"/>
      <c r="JDG208"/>
      <c r="JDH208"/>
      <c r="JDI208"/>
      <c r="JDJ208"/>
      <c r="JDK208"/>
      <c r="JDL208"/>
      <c r="JDM208"/>
      <c r="JDN208"/>
      <c r="JDO208"/>
      <c r="JDP208"/>
      <c r="JDQ208"/>
      <c r="JDR208"/>
      <c r="JDS208"/>
      <c r="JDT208"/>
      <c r="JDU208"/>
      <c r="JDV208"/>
      <c r="JDW208"/>
      <c r="JDX208"/>
      <c r="JDY208"/>
      <c r="JDZ208"/>
      <c r="JEA208"/>
      <c r="JEB208"/>
      <c r="JEC208"/>
      <c r="JED208"/>
      <c r="JEE208"/>
      <c r="JEF208"/>
      <c r="JEG208"/>
      <c r="JEH208"/>
      <c r="JEI208"/>
      <c r="JEJ208"/>
      <c r="JEK208"/>
      <c r="JEL208"/>
      <c r="JEM208"/>
      <c r="JEN208"/>
      <c r="JEO208"/>
      <c r="JEP208"/>
      <c r="JEQ208"/>
      <c r="JER208"/>
      <c r="JES208"/>
      <c r="JET208"/>
      <c r="JEU208"/>
      <c r="JEV208"/>
      <c r="JEW208"/>
      <c r="JEX208"/>
      <c r="JEY208"/>
      <c r="JEZ208"/>
      <c r="JFA208"/>
      <c r="JFB208"/>
      <c r="JFC208"/>
      <c r="JFD208"/>
      <c r="JFE208"/>
      <c r="JFF208"/>
      <c r="JFG208"/>
      <c r="JFH208"/>
      <c r="JFI208"/>
      <c r="JFJ208"/>
      <c r="JFK208"/>
      <c r="JFL208"/>
      <c r="JFM208"/>
      <c r="JFN208"/>
      <c r="JFO208"/>
      <c r="JFP208"/>
      <c r="JFQ208"/>
      <c r="JFR208"/>
      <c r="JFS208"/>
      <c r="JFT208"/>
      <c r="JFU208"/>
      <c r="JFV208"/>
      <c r="JFW208"/>
      <c r="JFX208"/>
      <c r="JFY208"/>
      <c r="JFZ208"/>
      <c r="JGA208"/>
      <c r="JGB208"/>
      <c r="JGC208"/>
      <c r="JGD208"/>
      <c r="JGE208"/>
      <c r="JGF208"/>
      <c r="JGG208"/>
      <c r="JGH208"/>
      <c r="JGI208"/>
      <c r="JGJ208"/>
      <c r="JGK208"/>
      <c r="JGL208"/>
      <c r="JGM208"/>
      <c r="JGN208"/>
      <c r="JGO208"/>
      <c r="JGP208"/>
      <c r="JGQ208"/>
      <c r="JGR208"/>
      <c r="JGS208"/>
      <c r="JGT208"/>
      <c r="JGU208"/>
      <c r="JGV208"/>
      <c r="JGW208"/>
      <c r="JGX208"/>
      <c r="JGY208"/>
      <c r="JGZ208"/>
      <c r="JHA208"/>
      <c r="JHB208"/>
      <c r="JHC208"/>
      <c r="JHD208"/>
      <c r="JHE208"/>
      <c r="JHF208"/>
      <c r="JHG208"/>
      <c r="JHH208"/>
      <c r="JHI208"/>
      <c r="JHJ208"/>
      <c r="JHK208"/>
      <c r="JHL208"/>
      <c r="JHM208"/>
      <c r="JHN208"/>
      <c r="JHO208"/>
      <c r="JHP208"/>
      <c r="JHQ208"/>
      <c r="JHR208"/>
      <c r="JHS208"/>
      <c r="JHT208"/>
      <c r="JHU208"/>
      <c r="JHV208"/>
      <c r="JHW208"/>
      <c r="JHX208"/>
      <c r="JHY208"/>
      <c r="JHZ208"/>
      <c r="JIA208"/>
      <c r="JIB208"/>
      <c r="JIC208"/>
      <c r="JID208"/>
      <c r="JIE208"/>
      <c r="JIF208"/>
      <c r="JIG208"/>
      <c r="JIH208"/>
      <c r="JII208"/>
      <c r="JIJ208"/>
      <c r="JIK208"/>
      <c r="JIL208"/>
      <c r="JIM208"/>
      <c r="JIN208"/>
      <c r="JIO208"/>
      <c r="JIP208"/>
      <c r="JIQ208"/>
      <c r="JIR208"/>
      <c r="JIS208"/>
      <c r="JIT208"/>
      <c r="JIU208"/>
      <c r="JIV208"/>
      <c r="JIW208"/>
      <c r="JIX208"/>
      <c r="JIY208"/>
      <c r="JIZ208"/>
      <c r="JJA208"/>
      <c r="JJB208"/>
      <c r="JJC208"/>
      <c r="JJD208"/>
      <c r="JJE208"/>
      <c r="JJF208"/>
      <c r="JJG208"/>
      <c r="JJH208"/>
      <c r="JJI208"/>
      <c r="JJJ208"/>
      <c r="JJK208"/>
      <c r="JJL208"/>
      <c r="JJM208"/>
      <c r="JJN208"/>
      <c r="JJO208"/>
      <c r="JJP208"/>
      <c r="JJQ208"/>
      <c r="JJR208"/>
      <c r="JJS208"/>
      <c r="JJT208"/>
      <c r="JJU208"/>
      <c r="JJV208"/>
      <c r="JJW208"/>
      <c r="JJX208"/>
      <c r="JJY208"/>
      <c r="JJZ208"/>
      <c r="JKA208"/>
      <c r="JKB208"/>
      <c r="JKC208"/>
      <c r="JKD208"/>
      <c r="JKE208"/>
      <c r="JKF208"/>
      <c r="JKG208"/>
      <c r="JKH208"/>
      <c r="JKI208"/>
      <c r="JKJ208"/>
      <c r="JKK208"/>
      <c r="JKL208"/>
      <c r="JKM208"/>
      <c r="JKN208"/>
      <c r="JKO208"/>
      <c r="JKP208"/>
      <c r="JKQ208"/>
      <c r="JKR208"/>
      <c r="JKS208"/>
      <c r="JKT208"/>
      <c r="JKU208"/>
      <c r="JKV208"/>
      <c r="JKW208"/>
      <c r="JKX208"/>
      <c r="JKY208"/>
      <c r="JKZ208"/>
      <c r="JLA208"/>
      <c r="JLB208"/>
      <c r="JLC208"/>
      <c r="JLD208"/>
      <c r="JLE208"/>
      <c r="JLF208"/>
      <c r="JLG208"/>
      <c r="JLH208"/>
      <c r="JLI208"/>
      <c r="JLJ208"/>
      <c r="JLK208"/>
      <c r="JLL208"/>
      <c r="JLM208"/>
      <c r="JLN208"/>
      <c r="JLO208"/>
      <c r="JLP208"/>
      <c r="JLQ208"/>
      <c r="JLR208"/>
      <c r="JLS208"/>
      <c r="JLT208"/>
      <c r="JLU208"/>
      <c r="JLV208"/>
      <c r="JLW208"/>
      <c r="JLX208"/>
      <c r="JLY208"/>
      <c r="JLZ208"/>
      <c r="JMA208"/>
      <c r="JMB208"/>
      <c r="JMC208"/>
      <c r="JMD208"/>
      <c r="JME208"/>
      <c r="JMF208"/>
      <c r="JMG208"/>
      <c r="JMH208"/>
      <c r="JMI208"/>
      <c r="JMJ208"/>
      <c r="JMK208"/>
      <c r="JML208"/>
      <c r="JMM208"/>
      <c r="JMN208"/>
      <c r="JMO208"/>
      <c r="JMP208"/>
      <c r="JMQ208"/>
      <c r="JMR208"/>
      <c r="JMS208"/>
      <c r="JMT208"/>
      <c r="JMU208"/>
      <c r="JMV208"/>
      <c r="JMW208"/>
      <c r="JMX208"/>
      <c r="JMY208"/>
      <c r="JMZ208"/>
      <c r="JNA208"/>
      <c r="JNB208"/>
      <c r="JNC208"/>
      <c r="JND208"/>
      <c r="JNE208"/>
      <c r="JNF208"/>
      <c r="JNG208"/>
      <c r="JNH208"/>
      <c r="JNI208"/>
      <c r="JNJ208"/>
      <c r="JNK208"/>
      <c r="JNL208"/>
      <c r="JNM208"/>
      <c r="JNN208"/>
      <c r="JNO208"/>
      <c r="JNP208"/>
      <c r="JNQ208"/>
      <c r="JNR208"/>
      <c r="JNS208"/>
      <c r="JNT208"/>
      <c r="JNU208"/>
      <c r="JNV208"/>
      <c r="JNW208"/>
      <c r="JNX208"/>
      <c r="JNY208"/>
      <c r="JNZ208"/>
      <c r="JOA208"/>
      <c r="JOB208"/>
      <c r="JOC208"/>
      <c r="JOD208"/>
      <c r="JOE208"/>
      <c r="JOF208"/>
      <c r="JOG208"/>
      <c r="JOH208"/>
      <c r="JOI208"/>
      <c r="JOJ208"/>
      <c r="JOK208"/>
      <c r="JOL208"/>
      <c r="JOM208"/>
      <c r="JON208"/>
      <c r="JOO208"/>
      <c r="JOP208"/>
      <c r="JOQ208"/>
      <c r="JOR208"/>
      <c r="JOS208"/>
      <c r="JOT208"/>
      <c r="JOU208"/>
      <c r="JOV208"/>
      <c r="JOW208"/>
      <c r="JOX208"/>
      <c r="JOY208"/>
      <c r="JOZ208"/>
      <c r="JPA208"/>
      <c r="JPB208"/>
      <c r="JPC208"/>
      <c r="JPD208"/>
      <c r="JPE208"/>
      <c r="JPF208"/>
      <c r="JPG208"/>
      <c r="JPH208"/>
      <c r="JPI208"/>
      <c r="JPJ208"/>
      <c r="JPK208"/>
      <c r="JPL208"/>
      <c r="JPM208"/>
      <c r="JPN208"/>
      <c r="JPO208"/>
      <c r="JPP208"/>
      <c r="JPQ208"/>
      <c r="JPR208"/>
      <c r="JPS208"/>
      <c r="JPT208"/>
      <c r="JPU208"/>
      <c r="JPV208"/>
      <c r="JPW208"/>
      <c r="JPX208"/>
      <c r="JPY208"/>
      <c r="JPZ208"/>
      <c r="JQA208"/>
      <c r="JQB208"/>
      <c r="JQC208"/>
      <c r="JQD208"/>
      <c r="JQE208"/>
      <c r="JQF208"/>
      <c r="JQG208"/>
      <c r="JQH208"/>
      <c r="JQI208"/>
      <c r="JQJ208"/>
      <c r="JQK208"/>
      <c r="JQL208"/>
      <c r="JQM208"/>
      <c r="JQN208"/>
      <c r="JQO208"/>
      <c r="JQP208"/>
      <c r="JQQ208"/>
      <c r="JQR208"/>
      <c r="JQS208"/>
      <c r="JQT208"/>
      <c r="JQU208"/>
      <c r="JQV208"/>
      <c r="JQW208"/>
      <c r="JQX208"/>
      <c r="JQY208"/>
      <c r="JQZ208"/>
      <c r="JRA208"/>
      <c r="JRB208"/>
      <c r="JRC208"/>
      <c r="JRD208"/>
      <c r="JRE208"/>
      <c r="JRF208"/>
      <c r="JRG208"/>
      <c r="JRH208"/>
      <c r="JRI208"/>
      <c r="JRJ208"/>
      <c r="JRK208"/>
      <c r="JRL208"/>
      <c r="JRM208"/>
      <c r="JRN208"/>
      <c r="JRO208"/>
      <c r="JRP208"/>
      <c r="JRQ208"/>
      <c r="JRR208"/>
      <c r="JRS208"/>
      <c r="JRT208"/>
      <c r="JRU208"/>
      <c r="JRV208"/>
      <c r="JRW208"/>
      <c r="JRX208"/>
      <c r="JRY208"/>
      <c r="JRZ208"/>
      <c r="JSA208"/>
      <c r="JSB208"/>
      <c r="JSC208"/>
      <c r="JSD208"/>
      <c r="JSE208"/>
      <c r="JSF208"/>
      <c r="JSG208"/>
      <c r="JSH208"/>
      <c r="JSI208"/>
      <c r="JSJ208"/>
      <c r="JSK208"/>
      <c r="JSL208"/>
      <c r="JSM208"/>
      <c r="JSN208"/>
      <c r="JSO208"/>
      <c r="JSP208"/>
      <c r="JSQ208"/>
      <c r="JSR208"/>
      <c r="JSS208"/>
      <c r="JST208"/>
      <c r="JSU208"/>
      <c r="JSV208"/>
      <c r="JSW208"/>
      <c r="JSX208"/>
      <c r="JSY208"/>
      <c r="JSZ208"/>
      <c r="JTA208"/>
      <c r="JTB208"/>
      <c r="JTC208"/>
      <c r="JTD208"/>
      <c r="JTE208"/>
      <c r="JTF208"/>
      <c r="JTG208"/>
      <c r="JTH208"/>
      <c r="JTI208"/>
      <c r="JTJ208"/>
      <c r="JTK208"/>
      <c r="JTL208"/>
      <c r="JTM208"/>
      <c r="JTN208"/>
      <c r="JTO208"/>
      <c r="JTP208"/>
      <c r="JTQ208"/>
      <c r="JTR208"/>
      <c r="JTS208"/>
      <c r="JTT208"/>
      <c r="JTU208"/>
      <c r="JTV208"/>
      <c r="JTW208"/>
      <c r="JTX208"/>
      <c r="JTY208"/>
      <c r="JTZ208"/>
      <c r="JUA208"/>
      <c r="JUB208"/>
      <c r="JUC208"/>
      <c r="JUD208"/>
      <c r="JUE208"/>
      <c r="JUF208"/>
      <c r="JUG208"/>
      <c r="JUH208"/>
      <c r="JUI208"/>
      <c r="JUJ208"/>
      <c r="JUK208"/>
      <c r="JUL208"/>
      <c r="JUM208"/>
      <c r="JUN208"/>
      <c r="JUO208"/>
      <c r="JUP208"/>
      <c r="JUQ208"/>
      <c r="JUR208"/>
      <c r="JUS208"/>
      <c r="JUT208"/>
      <c r="JUU208"/>
      <c r="JUV208"/>
      <c r="JUW208"/>
      <c r="JUX208"/>
      <c r="JUY208"/>
      <c r="JUZ208"/>
      <c r="JVA208"/>
      <c r="JVB208"/>
      <c r="JVC208"/>
      <c r="JVD208"/>
      <c r="JVE208"/>
      <c r="JVF208"/>
      <c r="JVG208"/>
      <c r="JVH208"/>
      <c r="JVI208"/>
      <c r="JVJ208"/>
      <c r="JVK208"/>
      <c r="JVL208"/>
      <c r="JVM208"/>
      <c r="JVN208"/>
      <c r="JVO208"/>
      <c r="JVP208"/>
      <c r="JVQ208"/>
      <c r="JVR208"/>
      <c r="JVS208"/>
      <c r="JVT208"/>
      <c r="JVU208"/>
      <c r="JVV208"/>
      <c r="JVW208"/>
      <c r="JVX208"/>
      <c r="JVY208"/>
      <c r="JVZ208"/>
      <c r="JWA208"/>
      <c r="JWB208"/>
      <c r="JWC208"/>
      <c r="JWD208"/>
      <c r="JWE208"/>
      <c r="JWF208"/>
      <c r="JWG208"/>
      <c r="JWH208"/>
      <c r="JWI208"/>
      <c r="JWJ208"/>
      <c r="JWK208"/>
      <c r="JWL208"/>
      <c r="JWM208"/>
      <c r="JWN208"/>
      <c r="JWO208"/>
      <c r="JWP208"/>
      <c r="JWQ208"/>
      <c r="JWR208"/>
      <c r="JWS208"/>
      <c r="JWT208"/>
      <c r="JWU208"/>
      <c r="JWV208"/>
      <c r="JWW208"/>
      <c r="JWX208"/>
      <c r="JWY208"/>
      <c r="JWZ208"/>
      <c r="JXA208"/>
      <c r="JXB208"/>
      <c r="JXC208"/>
      <c r="JXD208"/>
      <c r="JXE208"/>
      <c r="JXF208"/>
      <c r="JXG208"/>
      <c r="JXH208"/>
      <c r="JXI208"/>
      <c r="JXJ208"/>
      <c r="JXK208"/>
      <c r="JXL208"/>
      <c r="JXM208"/>
      <c r="JXN208"/>
      <c r="JXO208"/>
      <c r="JXP208"/>
      <c r="JXQ208"/>
      <c r="JXR208"/>
      <c r="JXS208"/>
      <c r="JXT208"/>
      <c r="JXU208"/>
      <c r="JXV208"/>
      <c r="JXW208"/>
      <c r="JXX208"/>
      <c r="JXY208"/>
      <c r="JXZ208"/>
      <c r="JYA208"/>
      <c r="JYB208"/>
      <c r="JYC208"/>
      <c r="JYD208"/>
      <c r="JYE208"/>
      <c r="JYF208"/>
      <c r="JYG208"/>
      <c r="JYH208"/>
      <c r="JYI208"/>
      <c r="JYJ208"/>
      <c r="JYK208"/>
      <c r="JYL208"/>
      <c r="JYM208"/>
      <c r="JYN208"/>
      <c r="JYO208"/>
      <c r="JYP208"/>
      <c r="JYQ208"/>
      <c r="JYR208"/>
      <c r="JYS208"/>
      <c r="JYT208"/>
      <c r="JYU208"/>
      <c r="JYV208"/>
      <c r="JYW208"/>
      <c r="JYX208"/>
      <c r="JYY208"/>
      <c r="JYZ208"/>
      <c r="JZA208"/>
      <c r="JZB208"/>
      <c r="JZC208"/>
      <c r="JZD208"/>
      <c r="JZE208"/>
      <c r="JZF208"/>
      <c r="JZG208"/>
      <c r="JZH208"/>
      <c r="JZI208"/>
      <c r="JZJ208"/>
      <c r="JZK208"/>
      <c r="JZL208"/>
      <c r="JZM208"/>
      <c r="JZN208"/>
      <c r="JZO208"/>
      <c r="JZP208"/>
      <c r="JZQ208"/>
      <c r="JZR208"/>
      <c r="JZS208"/>
      <c r="JZT208"/>
      <c r="JZU208"/>
      <c r="JZV208"/>
      <c r="JZW208"/>
      <c r="JZX208"/>
      <c r="JZY208"/>
      <c r="JZZ208"/>
      <c r="KAA208"/>
      <c r="KAB208"/>
      <c r="KAC208"/>
      <c r="KAD208"/>
      <c r="KAE208"/>
      <c r="KAF208"/>
      <c r="KAG208"/>
      <c r="KAH208"/>
      <c r="KAI208"/>
      <c r="KAJ208"/>
      <c r="KAK208"/>
      <c r="KAL208"/>
      <c r="KAM208"/>
      <c r="KAN208"/>
      <c r="KAO208"/>
      <c r="KAP208"/>
      <c r="KAQ208"/>
      <c r="KAR208"/>
      <c r="KAS208"/>
      <c r="KAT208"/>
      <c r="KAU208"/>
      <c r="KAV208"/>
      <c r="KAW208"/>
      <c r="KAX208"/>
      <c r="KAY208"/>
      <c r="KAZ208"/>
      <c r="KBA208"/>
      <c r="KBB208"/>
      <c r="KBC208"/>
      <c r="KBD208"/>
      <c r="KBE208"/>
      <c r="KBF208"/>
      <c r="KBG208"/>
      <c r="KBH208"/>
      <c r="KBI208"/>
      <c r="KBJ208"/>
      <c r="KBK208"/>
      <c r="KBL208"/>
      <c r="KBM208"/>
      <c r="KBN208"/>
      <c r="KBO208"/>
      <c r="KBP208"/>
      <c r="KBQ208"/>
      <c r="KBR208"/>
      <c r="KBS208"/>
      <c r="KBT208"/>
      <c r="KBU208"/>
      <c r="KBV208"/>
      <c r="KBW208"/>
      <c r="KBX208"/>
      <c r="KBY208"/>
      <c r="KBZ208"/>
      <c r="KCA208"/>
      <c r="KCB208"/>
      <c r="KCC208"/>
      <c r="KCD208"/>
      <c r="KCE208"/>
      <c r="KCF208"/>
      <c r="KCG208"/>
      <c r="KCH208"/>
      <c r="KCI208"/>
      <c r="KCJ208"/>
      <c r="KCK208"/>
      <c r="KCL208"/>
      <c r="KCM208"/>
      <c r="KCN208"/>
      <c r="KCO208"/>
      <c r="KCP208"/>
      <c r="KCQ208"/>
      <c r="KCR208"/>
      <c r="KCS208"/>
      <c r="KCT208"/>
      <c r="KCU208"/>
      <c r="KCV208"/>
      <c r="KCW208"/>
      <c r="KCX208"/>
      <c r="KCY208"/>
      <c r="KCZ208"/>
      <c r="KDA208"/>
      <c r="KDB208"/>
      <c r="KDC208"/>
      <c r="KDD208"/>
      <c r="KDE208"/>
      <c r="KDF208"/>
      <c r="KDG208"/>
      <c r="KDH208"/>
      <c r="KDI208"/>
      <c r="KDJ208"/>
      <c r="KDK208"/>
      <c r="KDL208"/>
      <c r="KDM208"/>
      <c r="KDN208"/>
      <c r="KDO208"/>
      <c r="KDP208"/>
      <c r="KDQ208"/>
      <c r="KDR208"/>
      <c r="KDS208"/>
      <c r="KDT208"/>
      <c r="KDU208"/>
      <c r="KDV208"/>
      <c r="KDW208"/>
      <c r="KDX208"/>
      <c r="KDY208"/>
      <c r="KDZ208"/>
      <c r="KEA208"/>
      <c r="KEB208"/>
      <c r="KEC208"/>
      <c r="KED208"/>
      <c r="KEE208"/>
      <c r="KEF208"/>
      <c r="KEG208"/>
      <c r="KEH208"/>
      <c r="KEI208"/>
      <c r="KEJ208"/>
      <c r="KEK208"/>
      <c r="KEL208"/>
      <c r="KEM208"/>
      <c r="KEN208"/>
      <c r="KEO208"/>
      <c r="KEP208"/>
      <c r="KEQ208"/>
      <c r="KER208"/>
      <c r="KES208"/>
      <c r="KET208"/>
      <c r="KEU208"/>
      <c r="KEV208"/>
      <c r="KEW208"/>
      <c r="KEX208"/>
      <c r="KEY208"/>
      <c r="KEZ208"/>
      <c r="KFA208"/>
      <c r="KFB208"/>
      <c r="KFC208"/>
      <c r="KFD208"/>
      <c r="KFE208"/>
      <c r="KFF208"/>
      <c r="KFG208"/>
      <c r="KFH208"/>
      <c r="KFI208"/>
      <c r="KFJ208"/>
      <c r="KFK208"/>
      <c r="KFL208"/>
      <c r="KFM208"/>
      <c r="KFN208"/>
      <c r="KFO208"/>
      <c r="KFP208"/>
      <c r="KFQ208"/>
      <c r="KFR208"/>
      <c r="KFS208"/>
      <c r="KFT208"/>
      <c r="KFU208"/>
      <c r="KFV208"/>
      <c r="KFW208"/>
      <c r="KFX208"/>
      <c r="KFY208"/>
      <c r="KFZ208"/>
      <c r="KGA208"/>
      <c r="KGB208"/>
      <c r="KGC208"/>
      <c r="KGD208"/>
      <c r="KGE208"/>
      <c r="KGF208"/>
      <c r="KGG208"/>
      <c r="KGH208"/>
      <c r="KGI208"/>
      <c r="KGJ208"/>
      <c r="KGK208"/>
      <c r="KGL208"/>
      <c r="KGM208"/>
      <c r="KGN208"/>
      <c r="KGO208"/>
      <c r="KGP208"/>
      <c r="KGQ208"/>
      <c r="KGR208"/>
      <c r="KGS208"/>
      <c r="KGT208"/>
      <c r="KGU208"/>
      <c r="KGV208"/>
      <c r="KGW208"/>
      <c r="KGX208"/>
      <c r="KGY208"/>
      <c r="KGZ208"/>
      <c r="KHA208"/>
      <c r="KHB208"/>
      <c r="KHC208"/>
      <c r="KHD208"/>
      <c r="KHE208"/>
      <c r="KHF208"/>
      <c r="KHG208"/>
      <c r="KHH208"/>
      <c r="KHI208"/>
      <c r="KHJ208"/>
      <c r="KHK208"/>
      <c r="KHL208"/>
      <c r="KHM208"/>
      <c r="KHN208"/>
      <c r="KHO208"/>
      <c r="KHP208"/>
      <c r="KHQ208"/>
      <c r="KHR208"/>
      <c r="KHS208"/>
      <c r="KHT208"/>
      <c r="KHU208"/>
      <c r="KHV208"/>
      <c r="KHW208"/>
      <c r="KHX208"/>
      <c r="KHY208"/>
      <c r="KHZ208"/>
      <c r="KIA208"/>
      <c r="KIB208"/>
      <c r="KIC208"/>
      <c r="KID208"/>
      <c r="KIE208"/>
      <c r="KIF208"/>
      <c r="KIG208"/>
      <c r="KIH208"/>
      <c r="KII208"/>
      <c r="KIJ208"/>
      <c r="KIK208"/>
      <c r="KIL208"/>
      <c r="KIM208"/>
      <c r="KIN208"/>
      <c r="KIO208"/>
      <c r="KIP208"/>
      <c r="KIQ208"/>
      <c r="KIR208"/>
      <c r="KIS208"/>
      <c r="KIT208"/>
      <c r="KIU208"/>
      <c r="KIV208"/>
      <c r="KIW208"/>
      <c r="KIX208"/>
      <c r="KIY208"/>
      <c r="KIZ208"/>
      <c r="KJA208"/>
      <c r="KJB208"/>
      <c r="KJC208"/>
      <c r="KJD208"/>
      <c r="KJE208"/>
      <c r="KJF208"/>
      <c r="KJG208"/>
      <c r="KJH208"/>
      <c r="KJI208"/>
      <c r="KJJ208"/>
      <c r="KJK208"/>
      <c r="KJL208"/>
      <c r="KJM208"/>
      <c r="KJN208"/>
      <c r="KJO208"/>
      <c r="KJP208"/>
      <c r="KJQ208"/>
      <c r="KJR208"/>
      <c r="KJS208"/>
      <c r="KJT208"/>
      <c r="KJU208"/>
      <c r="KJV208"/>
      <c r="KJW208"/>
      <c r="KJX208"/>
      <c r="KJY208"/>
      <c r="KJZ208"/>
      <c r="KKA208"/>
      <c r="KKB208"/>
      <c r="KKC208"/>
      <c r="KKD208"/>
      <c r="KKE208"/>
      <c r="KKF208"/>
      <c r="KKG208"/>
      <c r="KKH208"/>
      <c r="KKI208"/>
      <c r="KKJ208"/>
      <c r="KKK208"/>
      <c r="KKL208"/>
      <c r="KKM208"/>
      <c r="KKN208"/>
      <c r="KKO208"/>
      <c r="KKP208"/>
      <c r="KKQ208"/>
      <c r="KKR208"/>
      <c r="KKS208"/>
      <c r="KKT208"/>
      <c r="KKU208"/>
      <c r="KKV208"/>
      <c r="KKW208"/>
      <c r="KKX208"/>
      <c r="KKY208"/>
      <c r="KKZ208"/>
      <c r="KLA208"/>
      <c r="KLB208"/>
      <c r="KLC208"/>
      <c r="KLD208"/>
      <c r="KLE208"/>
      <c r="KLF208"/>
      <c r="KLG208"/>
      <c r="KLH208"/>
      <c r="KLI208"/>
      <c r="KLJ208"/>
      <c r="KLK208"/>
      <c r="KLL208"/>
      <c r="KLM208"/>
      <c r="KLN208"/>
      <c r="KLO208"/>
      <c r="KLP208"/>
      <c r="KLQ208"/>
      <c r="KLR208"/>
      <c r="KLS208"/>
      <c r="KLT208"/>
      <c r="KLU208"/>
      <c r="KLV208"/>
      <c r="KLW208"/>
      <c r="KLX208"/>
      <c r="KLY208"/>
      <c r="KLZ208"/>
      <c r="KMA208"/>
      <c r="KMB208"/>
      <c r="KMC208"/>
      <c r="KMD208"/>
      <c r="KME208"/>
      <c r="KMF208"/>
      <c r="KMG208"/>
      <c r="KMH208"/>
      <c r="KMI208"/>
      <c r="KMJ208"/>
      <c r="KMK208"/>
      <c r="KML208"/>
      <c r="KMM208"/>
      <c r="KMN208"/>
      <c r="KMO208"/>
      <c r="KMP208"/>
      <c r="KMQ208"/>
      <c r="KMR208"/>
      <c r="KMS208"/>
      <c r="KMT208"/>
      <c r="KMU208"/>
      <c r="KMV208"/>
      <c r="KMW208"/>
      <c r="KMX208"/>
      <c r="KMY208"/>
      <c r="KMZ208"/>
      <c r="KNA208"/>
      <c r="KNB208"/>
      <c r="KNC208"/>
      <c r="KND208"/>
      <c r="KNE208"/>
      <c r="KNF208"/>
      <c r="KNG208"/>
      <c r="KNH208"/>
      <c r="KNI208"/>
      <c r="KNJ208"/>
      <c r="KNK208"/>
      <c r="KNL208"/>
      <c r="KNM208"/>
      <c r="KNN208"/>
      <c r="KNO208"/>
      <c r="KNP208"/>
      <c r="KNQ208"/>
      <c r="KNR208"/>
      <c r="KNS208"/>
      <c r="KNT208"/>
      <c r="KNU208"/>
      <c r="KNV208"/>
      <c r="KNW208"/>
      <c r="KNX208"/>
      <c r="KNY208"/>
      <c r="KNZ208"/>
      <c r="KOA208"/>
      <c r="KOB208"/>
      <c r="KOC208"/>
      <c r="KOD208"/>
      <c r="KOE208"/>
      <c r="KOF208"/>
      <c r="KOG208"/>
      <c r="KOH208"/>
      <c r="KOI208"/>
      <c r="KOJ208"/>
      <c r="KOK208"/>
      <c r="KOL208"/>
      <c r="KOM208"/>
      <c r="KON208"/>
      <c r="KOO208"/>
      <c r="KOP208"/>
      <c r="KOQ208"/>
      <c r="KOR208"/>
      <c r="KOS208"/>
      <c r="KOT208"/>
      <c r="KOU208"/>
      <c r="KOV208"/>
      <c r="KOW208"/>
      <c r="KOX208"/>
      <c r="KOY208"/>
      <c r="KOZ208"/>
      <c r="KPA208"/>
      <c r="KPB208"/>
      <c r="KPC208"/>
      <c r="KPD208"/>
      <c r="KPE208"/>
      <c r="KPF208"/>
      <c r="KPG208"/>
      <c r="KPH208"/>
      <c r="KPI208"/>
      <c r="KPJ208"/>
      <c r="KPK208"/>
      <c r="KPL208"/>
      <c r="KPM208"/>
      <c r="KPN208"/>
      <c r="KPO208"/>
      <c r="KPP208"/>
      <c r="KPQ208"/>
      <c r="KPR208"/>
      <c r="KPS208"/>
      <c r="KPT208"/>
      <c r="KPU208"/>
      <c r="KPV208"/>
      <c r="KPW208"/>
      <c r="KPX208"/>
      <c r="KPY208"/>
      <c r="KPZ208"/>
      <c r="KQA208"/>
      <c r="KQB208"/>
      <c r="KQC208"/>
      <c r="KQD208"/>
      <c r="KQE208"/>
      <c r="KQF208"/>
      <c r="KQG208"/>
      <c r="KQH208"/>
      <c r="KQI208"/>
      <c r="KQJ208"/>
      <c r="KQK208"/>
      <c r="KQL208"/>
      <c r="KQM208"/>
      <c r="KQN208"/>
      <c r="KQO208"/>
      <c r="KQP208"/>
      <c r="KQQ208"/>
      <c r="KQR208"/>
      <c r="KQS208"/>
      <c r="KQT208"/>
      <c r="KQU208"/>
      <c r="KQV208"/>
      <c r="KQW208"/>
      <c r="KQX208"/>
      <c r="KQY208"/>
      <c r="KQZ208"/>
      <c r="KRA208"/>
      <c r="KRB208"/>
      <c r="KRC208"/>
      <c r="KRD208"/>
      <c r="KRE208"/>
      <c r="KRF208"/>
      <c r="KRG208"/>
      <c r="KRH208"/>
      <c r="KRI208"/>
      <c r="KRJ208"/>
      <c r="KRK208"/>
      <c r="KRL208"/>
      <c r="KRM208"/>
      <c r="KRN208"/>
      <c r="KRO208"/>
      <c r="KRP208"/>
      <c r="KRQ208"/>
      <c r="KRR208"/>
      <c r="KRS208"/>
      <c r="KRT208"/>
      <c r="KRU208"/>
      <c r="KRV208"/>
      <c r="KRW208"/>
      <c r="KRX208"/>
      <c r="KRY208"/>
      <c r="KRZ208"/>
      <c r="KSA208"/>
      <c r="KSB208"/>
      <c r="KSC208"/>
      <c r="KSD208"/>
      <c r="KSE208"/>
      <c r="KSF208"/>
      <c r="KSG208"/>
      <c r="KSH208"/>
      <c r="KSI208"/>
      <c r="KSJ208"/>
      <c r="KSK208"/>
      <c r="KSL208"/>
      <c r="KSM208"/>
      <c r="KSN208"/>
      <c r="KSO208"/>
      <c r="KSP208"/>
      <c r="KSQ208"/>
      <c r="KSR208"/>
      <c r="KSS208"/>
      <c r="KST208"/>
      <c r="KSU208"/>
      <c r="KSV208"/>
      <c r="KSW208"/>
      <c r="KSX208"/>
      <c r="KSY208"/>
      <c r="KSZ208"/>
      <c r="KTA208"/>
      <c r="KTB208"/>
      <c r="KTC208"/>
      <c r="KTD208"/>
      <c r="KTE208"/>
      <c r="KTF208"/>
      <c r="KTG208"/>
      <c r="KTH208"/>
      <c r="KTI208"/>
      <c r="KTJ208"/>
      <c r="KTK208"/>
      <c r="KTL208"/>
      <c r="KTM208"/>
      <c r="KTN208"/>
      <c r="KTO208"/>
      <c r="KTP208"/>
      <c r="KTQ208"/>
      <c r="KTR208"/>
      <c r="KTS208"/>
      <c r="KTT208"/>
      <c r="KTU208"/>
      <c r="KTV208"/>
      <c r="KTW208"/>
      <c r="KTX208"/>
      <c r="KTY208"/>
      <c r="KTZ208"/>
      <c r="KUA208"/>
      <c r="KUB208"/>
      <c r="KUC208"/>
      <c r="KUD208"/>
      <c r="KUE208"/>
      <c r="KUF208"/>
      <c r="KUG208"/>
      <c r="KUH208"/>
      <c r="KUI208"/>
      <c r="KUJ208"/>
      <c r="KUK208"/>
      <c r="KUL208"/>
      <c r="KUM208"/>
      <c r="KUN208"/>
      <c r="KUO208"/>
      <c r="KUP208"/>
      <c r="KUQ208"/>
      <c r="KUR208"/>
      <c r="KUS208"/>
      <c r="KUT208"/>
      <c r="KUU208"/>
      <c r="KUV208"/>
      <c r="KUW208"/>
      <c r="KUX208"/>
      <c r="KUY208"/>
      <c r="KUZ208"/>
      <c r="KVA208"/>
      <c r="KVB208"/>
      <c r="KVC208"/>
      <c r="KVD208"/>
      <c r="KVE208"/>
      <c r="KVF208"/>
      <c r="KVG208"/>
      <c r="KVH208"/>
      <c r="KVI208"/>
      <c r="KVJ208"/>
      <c r="KVK208"/>
      <c r="KVL208"/>
      <c r="KVM208"/>
      <c r="KVN208"/>
      <c r="KVO208"/>
      <c r="KVP208"/>
      <c r="KVQ208"/>
      <c r="KVR208"/>
      <c r="KVS208"/>
      <c r="KVT208"/>
      <c r="KVU208"/>
      <c r="KVV208"/>
      <c r="KVW208"/>
      <c r="KVX208"/>
      <c r="KVY208"/>
      <c r="KVZ208"/>
      <c r="KWA208"/>
      <c r="KWB208"/>
      <c r="KWC208"/>
      <c r="KWD208"/>
      <c r="KWE208"/>
      <c r="KWF208"/>
      <c r="KWG208"/>
      <c r="KWH208"/>
      <c r="KWI208"/>
      <c r="KWJ208"/>
      <c r="KWK208"/>
      <c r="KWL208"/>
      <c r="KWM208"/>
      <c r="KWN208"/>
      <c r="KWO208"/>
      <c r="KWP208"/>
      <c r="KWQ208"/>
      <c r="KWR208"/>
      <c r="KWS208"/>
      <c r="KWT208"/>
      <c r="KWU208"/>
      <c r="KWV208"/>
      <c r="KWW208"/>
      <c r="KWX208"/>
      <c r="KWY208"/>
      <c r="KWZ208"/>
      <c r="KXA208"/>
      <c r="KXB208"/>
      <c r="KXC208"/>
      <c r="KXD208"/>
      <c r="KXE208"/>
      <c r="KXF208"/>
      <c r="KXG208"/>
      <c r="KXH208"/>
      <c r="KXI208"/>
      <c r="KXJ208"/>
      <c r="KXK208"/>
      <c r="KXL208"/>
      <c r="KXM208"/>
      <c r="KXN208"/>
      <c r="KXO208"/>
      <c r="KXP208"/>
      <c r="KXQ208"/>
      <c r="KXR208"/>
      <c r="KXS208"/>
      <c r="KXT208"/>
      <c r="KXU208"/>
      <c r="KXV208"/>
      <c r="KXW208"/>
      <c r="KXX208"/>
      <c r="KXY208"/>
      <c r="KXZ208"/>
      <c r="KYA208"/>
      <c r="KYB208"/>
      <c r="KYC208"/>
      <c r="KYD208"/>
      <c r="KYE208"/>
      <c r="KYF208"/>
      <c r="KYG208"/>
      <c r="KYH208"/>
      <c r="KYI208"/>
      <c r="KYJ208"/>
      <c r="KYK208"/>
      <c r="KYL208"/>
      <c r="KYM208"/>
      <c r="KYN208"/>
      <c r="KYO208"/>
      <c r="KYP208"/>
      <c r="KYQ208"/>
      <c r="KYR208"/>
      <c r="KYS208"/>
      <c r="KYT208"/>
      <c r="KYU208"/>
      <c r="KYV208"/>
      <c r="KYW208"/>
      <c r="KYX208"/>
      <c r="KYY208"/>
      <c r="KYZ208"/>
      <c r="KZA208"/>
      <c r="KZB208"/>
      <c r="KZC208"/>
      <c r="KZD208"/>
      <c r="KZE208"/>
      <c r="KZF208"/>
      <c r="KZG208"/>
      <c r="KZH208"/>
      <c r="KZI208"/>
      <c r="KZJ208"/>
      <c r="KZK208"/>
      <c r="KZL208"/>
      <c r="KZM208"/>
      <c r="KZN208"/>
      <c r="KZO208"/>
      <c r="KZP208"/>
      <c r="KZQ208"/>
      <c r="KZR208"/>
      <c r="KZS208"/>
      <c r="KZT208"/>
      <c r="KZU208"/>
      <c r="KZV208"/>
      <c r="KZW208"/>
      <c r="KZX208"/>
      <c r="KZY208"/>
      <c r="KZZ208"/>
      <c r="LAA208"/>
      <c r="LAB208"/>
      <c r="LAC208"/>
      <c r="LAD208"/>
      <c r="LAE208"/>
      <c r="LAF208"/>
      <c r="LAG208"/>
      <c r="LAH208"/>
      <c r="LAI208"/>
      <c r="LAJ208"/>
      <c r="LAK208"/>
      <c r="LAL208"/>
      <c r="LAM208"/>
      <c r="LAN208"/>
      <c r="LAO208"/>
      <c r="LAP208"/>
      <c r="LAQ208"/>
      <c r="LAR208"/>
      <c r="LAS208"/>
      <c r="LAT208"/>
      <c r="LAU208"/>
      <c r="LAV208"/>
      <c r="LAW208"/>
      <c r="LAX208"/>
      <c r="LAY208"/>
      <c r="LAZ208"/>
      <c r="LBA208"/>
      <c r="LBB208"/>
      <c r="LBC208"/>
      <c r="LBD208"/>
      <c r="LBE208"/>
      <c r="LBF208"/>
      <c r="LBG208"/>
      <c r="LBH208"/>
      <c r="LBI208"/>
      <c r="LBJ208"/>
      <c r="LBK208"/>
      <c r="LBL208"/>
      <c r="LBM208"/>
      <c r="LBN208"/>
      <c r="LBO208"/>
      <c r="LBP208"/>
      <c r="LBQ208"/>
      <c r="LBR208"/>
      <c r="LBS208"/>
      <c r="LBT208"/>
      <c r="LBU208"/>
      <c r="LBV208"/>
      <c r="LBW208"/>
      <c r="LBX208"/>
      <c r="LBY208"/>
      <c r="LBZ208"/>
      <c r="LCA208"/>
      <c r="LCB208"/>
      <c r="LCC208"/>
      <c r="LCD208"/>
      <c r="LCE208"/>
      <c r="LCF208"/>
      <c r="LCG208"/>
      <c r="LCH208"/>
      <c r="LCI208"/>
      <c r="LCJ208"/>
      <c r="LCK208"/>
      <c r="LCL208"/>
      <c r="LCM208"/>
      <c r="LCN208"/>
      <c r="LCO208"/>
      <c r="LCP208"/>
      <c r="LCQ208"/>
      <c r="LCR208"/>
      <c r="LCS208"/>
      <c r="LCT208"/>
      <c r="LCU208"/>
      <c r="LCV208"/>
      <c r="LCW208"/>
      <c r="LCX208"/>
      <c r="LCY208"/>
      <c r="LCZ208"/>
      <c r="LDA208"/>
      <c r="LDB208"/>
      <c r="LDC208"/>
      <c r="LDD208"/>
      <c r="LDE208"/>
      <c r="LDF208"/>
      <c r="LDG208"/>
      <c r="LDH208"/>
      <c r="LDI208"/>
      <c r="LDJ208"/>
      <c r="LDK208"/>
      <c r="LDL208"/>
      <c r="LDM208"/>
      <c r="LDN208"/>
      <c r="LDO208"/>
      <c r="LDP208"/>
      <c r="LDQ208"/>
      <c r="LDR208"/>
      <c r="LDS208"/>
      <c r="LDT208"/>
      <c r="LDU208"/>
      <c r="LDV208"/>
      <c r="LDW208"/>
      <c r="LDX208"/>
      <c r="LDY208"/>
      <c r="LDZ208"/>
      <c r="LEA208"/>
      <c r="LEB208"/>
      <c r="LEC208"/>
      <c r="LED208"/>
      <c r="LEE208"/>
      <c r="LEF208"/>
      <c r="LEG208"/>
      <c r="LEH208"/>
      <c r="LEI208"/>
      <c r="LEJ208"/>
      <c r="LEK208"/>
      <c r="LEL208"/>
      <c r="LEM208"/>
      <c r="LEN208"/>
      <c r="LEO208"/>
      <c r="LEP208"/>
      <c r="LEQ208"/>
      <c r="LER208"/>
      <c r="LES208"/>
      <c r="LET208"/>
      <c r="LEU208"/>
      <c r="LEV208"/>
      <c r="LEW208"/>
      <c r="LEX208"/>
      <c r="LEY208"/>
      <c r="LEZ208"/>
      <c r="LFA208"/>
      <c r="LFB208"/>
      <c r="LFC208"/>
      <c r="LFD208"/>
      <c r="LFE208"/>
      <c r="LFF208"/>
      <c r="LFG208"/>
      <c r="LFH208"/>
      <c r="LFI208"/>
      <c r="LFJ208"/>
      <c r="LFK208"/>
      <c r="LFL208"/>
      <c r="LFM208"/>
      <c r="LFN208"/>
      <c r="LFO208"/>
      <c r="LFP208"/>
      <c r="LFQ208"/>
      <c r="LFR208"/>
      <c r="LFS208"/>
      <c r="LFT208"/>
      <c r="LFU208"/>
      <c r="LFV208"/>
      <c r="LFW208"/>
      <c r="LFX208"/>
      <c r="LFY208"/>
      <c r="LFZ208"/>
      <c r="LGA208"/>
      <c r="LGB208"/>
      <c r="LGC208"/>
      <c r="LGD208"/>
      <c r="LGE208"/>
      <c r="LGF208"/>
      <c r="LGG208"/>
      <c r="LGH208"/>
      <c r="LGI208"/>
      <c r="LGJ208"/>
      <c r="LGK208"/>
      <c r="LGL208"/>
      <c r="LGM208"/>
      <c r="LGN208"/>
      <c r="LGO208"/>
      <c r="LGP208"/>
      <c r="LGQ208"/>
      <c r="LGR208"/>
      <c r="LGS208"/>
      <c r="LGT208"/>
      <c r="LGU208"/>
      <c r="LGV208"/>
      <c r="LGW208"/>
      <c r="LGX208"/>
      <c r="LGY208"/>
      <c r="LGZ208"/>
      <c r="LHA208"/>
      <c r="LHB208"/>
      <c r="LHC208"/>
      <c r="LHD208"/>
      <c r="LHE208"/>
      <c r="LHF208"/>
      <c r="LHG208"/>
      <c r="LHH208"/>
      <c r="LHI208"/>
      <c r="LHJ208"/>
      <c r="LHK208"/>
      <c r="LHL208"/>
      <c r="LHM208"/>
      <c r="LHN208"/>
      <c r="LHO208"/>
      <c r="LHP208"/>
      <c r="LHQ208"/>
      <c r="LHR208"/>
      <c r="LHS208"/>
      <c r="LHT208"/>
      <c r="LHU208"/>
      <c r="LHV208"/>
      <c r="LHW208"/>
      <c r="LHX208"/>
      <c r="LHY208"/>
      <c r="LHZ208"/>
      <c r="LIA208"/>
      <c r="LIB208"/>
      <c r="LIC208"/>
      <c r="LID208"/>
      <c r="LIE208"/>
      <c r="LIF208"/>
      <c r="LIG208"/>
      <c r="LIH208"/>
      <c r="LII208"/>
      <c r="LIJ208"/>
      <c r="LIK208"/>
      <c r="LIL208"/>
      <c r="LIM208"/>
      <c r="LIN208"/>
      <c r="LIO208"/>
      <c r="LIP208"/>
      <c r="LIQ208"/>
      <c r="LIR208"/>
      <c r="LIS208"/>
      <c r="LIT208"/>
      <c r="LIU208"/>
      <c r="LIV208"/>
      <c r="LIW208"/>
      <c r="LIX208"/>
      <c r="LIY208"/>
      <c r="LIZ208"/>
      <c r="LJA208"/>
      <c r="LJB208"/>
      <c r="LJC208"/>
      <c r="LJD208"/>
      <c r="LJE208"/>
      <c r="LJF208"/>
      <c r="LJG208"/>
      <c r="LJH208"/>
      <c r="LJI208"/>
      <c r="LJJ208"/>
      <c r="LJK208"/>
      <c r="LJL208"/>
      <c r="LJM208"/>
      <c r="LJN208"/>
      <c r="LJO208"/>
      <c r="LJP208"/>
      <c r="LJQ208"/>
      <c r="LJR208"/>
      <c r="LJS208"/>
      <c r="LJT208"/>
      <c r="LJU208"/>
      <c r="LJV208"/>
      <c r="LJW208"/>
      <c r="LJX208"/>
      <c r="LJY208"/>
      <c r="LJZ208"/>
      <c r="LKA208"/>
      <c r="LKB208"/>
      <c r="LKC208"/>
      <c r="LKD208"/>
      <c r="LKE208"/>
      <c r="LKF208"/>
      <c r="LKG208"/>
      <c r="LKH208"/>
      <c r="LKI208"/>
      <c r="LKJ208"/>
      <c r="LKK208"/>
      <c r="LKL208"/>
      <c r="LKM208"/>
      <c r="LKN208"/>
      <c r="LKO208"/>
      <c r="LKP208"/>
      <c r="LKQ208"/>
      <c r="LKR208"/>
      <c r="LKS208"/>
      <c r="LKT208"/>
      <c r="LKU208"/>
      <c r="LKV208"/>
      <c r="LKW208"/>
      <c r="LKX208"/>
      <c r="LKY208"/>
      <c r="LKZ208"/>
      <c r="LLA208"/>
      <c r="LLB208"/>
      <c r="LLC208"/>
      <c r="LLD208"/>
      <c r="LLE208"/>
      <c r="LLF208"/>
      <c r="LLG208"/>
      <c r="LLH208"/>
      <c r="LLI208"/>
      <c r="LLJ208"/>
      <c r="LLK208"/>
      <c r="LLL208"/>
      <c r="LLM208"/>
      <c r="LLN208"/>
      <c r="LLO208"/>
      <c r="LLP208"/>
      <c r="LLQ208"/>
      <c r="LLR208"/>
      <c r="LLS208"/>
      <c r="LLT208"/>
      <c r="LLU208"/>
      <c r="LLV208"/>
      <c r="LLW208"/>
      <c r="LLX208"/>
      <c r="LLY208"/>
      <c r="LLZ208"/>
      <c r="LMA208"/>
      <c r="LMB208"/>
      <c r="LMC208"/>
      <c r="LMD208"/>
      <c r="LME208"/>
      <c r="LMF208"/>
      <c r="LMG208"/>
      <c r="LMH208"/>
      <c r="LMI208"/>
      <c r="LMJ208"/>
      <c r="LMK208"/>
      <c r="LML208"/>
      <c r="LMM208"/>
      <c r="LMN208"/>
      <c r="LMO208"/>
      <c r="LMP208"/>
      <c r="LMQ208"/>
      <c r="LMR208"/>
      <c r="LMS208"/>
      <c r="LMT208"/>
      <c r="LMU208"/>
      <c r="LMV208"/>
      <c r="LMW208"/>
      <c r="LMX208"/>
      <c r="LMY208"/>
      <c r="LMZ208"/>
      <c r="LNA208"/>
      <c r="LNB208"/>
      <c r="LNC208"/>
      <c r="LND208"/>
      <c r="LNE208"/>
      <c r="LNF208"/>
      <c r="LNG208"/>
      <c r="LNH208"/>
      <c r="LNI208"/>
      <c r="LNJ208"/>
      <c r="LNK208"/>
      <c r="LNL208"/>
      <c r="LNM208"/>
      <c r="LNN208"/>
      <c r="LNO208"/>
      <c r="LNP208"/>
      <c r="LNQ208"/>
      <c r="LNR208"/>
      <c r="LNS208"/>
      <c r="LNT208"/>
      <c r="LNU208"/>
      <c r="LNV208"/>
      <c r="LNW208"/>
      <c r="LNX208"/>
      <c r="LNY208"/>
      <c r="LNZ208"/>
      <c r="LOA208"/>
      <c r="LOB208"/>
      <c r="LOC208"/>
      <c r="LOD208"/>
      <c r="LOE208"/>
      <c r="LOF208"/>
      <c r="LOG208"/>
      <c r="LOH208"/>
      <c r="LOI208"/>
      <c r="LOJ208"/>
      <c r="LOK208"/>
      <c r="LOL208"/>
      <c r="LOM208"/>
      <c r="LON208"/>
      <c r="LOO208"/>
      <c r="LOP208"/>
      <c r="LOQ208"/>
      <c r="LOR208"/>
      <c r="LOS208"/>
      <c r="LOT208"/>
      <c r="LOU208"/>
      <c r="LOV208"/>
      <c r="LOW208"/>
      <c r="LOX208"/>
      <c r="LOY208"/>
      <c r="LOZ208"/>
      <c r="LPA208"/>
      <c r="LPB208"/>
      <c r="LPC208"/>
      <c r="LPD208"/>
      <c r="LPE208"/>
      <c r="LPF208"/>
      <c r="LPG208"/>
      <c r="LPH208"/>
      <c r="LPI208"/>
      <c r="LPJ208"/>
      <c r="LPK208"/>
      <c r="LPL208"/>
      <c r="LPM208"/>
      <c r="LPN208"/>
      <c r="LPO208"/>
      <c r="LPP208"/>
      <c r="LPQ208"/>
      <c r="LPR208"/>
      <c r="LPS208"/>
      <c r="LPT208"/>
      <c r="LPU208"/>
      <c r="LPV208"/>
      <c r="LPW208"/>
      <c r="LPX208"/>
      <c r="LPY208"/>
      <c r="LPZ208"/>
      <c r="LQA208"/>
      <c r="LQB208"/>
      <c r="LQC208"/>
      <c r="LQD208"/>
      <c r="LQE208"/>
      <c r="LQF208"/>
      <c r="LQG208"/>
      <c r="LQH208"/>
      <c r="LQI208"/>
      <c r="LQJ208"/>
      <c r="LQK208"/>
      <c r="LQL208"/>
      <c r="LQM208"/>
      <c r="LQN208"/>
      <c r="LQO208"/>
      <c r="LQP208"/>
      <c r="LQQ208"/>
      <c r="LQR208"/>
      <c r="LQS208"/>
      <c r="LQT208"/>
      <c r="LQU208"/>
      <c r="LQV208"/>
      <c r="LQW208"/>
      <c r="LQX208"/>
      <c r="LQY208"/>
      <c r="LQZ208"/>
      <c r="LRA208"/>
      <c r="LRB208"/>
      <c r="LRC208"/>
      <c r="LRD208"/>
      <c r="LRE208"/>
      <c r="LRF208"/>
      <c r="LRG208"/>
      <c r="LRH208"/>
      <c r="LRI208"/>
      <c r="LRJ208"/>
      <c r="LRK208"/>
      <c r="LRL208"/>
      <c r="LRM208"/>
      <c r="LRN208"/>
      <c r="LRO208"/>
      <c r="LRP208"/>
      <c r="LRQ208"/>
      <c r="LRR208"/>
      <c r="LRS208"/>
      <c r="LRT208"/>
      <c r="LRU208"/>
      <c r="LRV208"/>
      <c r="LRW208"/>
      <c r="LRX208"/>
      <c r="LRY208"/>
      <c r="LRZ208"/>
      <c r="LSA208"/>
      <c r="LSB208"/>
      <c r="LSC208"/>
      <c r="LSD208"/>
      <c r="LSE208"/>
      <c r="LSF208"/>
      <c r="LSG208"/>
      <c r="LSH208"/>
      <c r="LSI208"/>
      <c r="LSJ208"/>
      <c r="LSK208"/>
      <c r="LSL208"/>
      <c r="LSM208"/>
      <c r="LSN208"/>
      <c r="LSO208"/>
      <c r="LSP208"/>
      <c r="LSQ208"/>
      <c r="LSR208"/>
      <c r="LSS208"/>
      <c r="LST208"/>
      <c r="LSU208"/>
      <c r="LSV208"/>
      <c r="LSW208"/>
      <c r="LSX208"/>
      <c r="LSY208"/>
      <c r="LSZ208"/>
      <c r="LTA208"/>
      <c r="LTB208"/>
      <c r="LTC208"/>
      <c r="LTD208"/>
      <c r="LTE208"/>
      <c r="LTF208"/>
      <c r="LTG208"/>
      <c r="LTH208"/>
      <c r="LTI208"/>
      <c r="LTJ208"/>
      <c r="LTK208"/>
      <c r="LTL208"/>
      <c r="LTM208"/>
      <c r="LTN208"/>
      <c r="LTO208"/>
      <c r="LTP208"/>
      <c r="LTQ208"/>
      <c r="LTR208"/>
      <c r="LTS208"/>
      <c r="LTT208"/>
      <c r="LTU208"/>
      <c r="LTV208"/>
      <c r="LTW208"/>
      <c r="LTX208"/>
      <c r="LTY208"/>
      <c r="LTZ208"/>
      <c r="LUA208"/>
      <c r="LUB208"/>
      <c r="LUC208"/>
      <c r="LUD208"/>
      <c r="LUE208"/>
      <c r="LUF208"/>
      <c r="LUG208"/>
      <c r="LUH208"/>
      <c r="LUI208"/>
      <c r="LUJ208"/>
      <c r="LUK208"/>
      <c r="LUL208"/>
      <c r="LUM208"/>
      <c r="LUN208"/>
      <c r="LUO208"/>
      <c r="LUP208"/>
      <c r="LUQ208"/>
      <c r="LUR208"/>
      <c r="LUS208"/>
      <c r="LUT208"/>
      <c r="LUU208"/>
      <c r="LUV208"/>
      <c r="LUW208"/>
      <c r="LUX208"/>
      <c r="LUY208"/>
      <c r="LUZ208"/>
      <c r="LVA208"/>
      <c r="LVB208"/>
      <c r="LVC208"/>
      <c r="LVD208"/>
      <c r="LVE208"/>
      <c r="LVF208"/>
      <c r="LVG208"/>
      <c r="LVH208"/>
      <c r="LVI208"/>
      <c r="LVJ208"/>
      <c r="LVK208"/>
      <c r="LVL208"/>
      <c r="LVM208"/>
      <c r="LVN208"/>
      <c r="LVO208"/>
      <c r="LVP208"/>
      <c r="LVQ208"/>
      <c r="LVR208"/>
      <c r="LVS208"/>
      <c r="LVT208"/>
      <c r="LVU208"/>
      <c r="LVV208"/>
      <c r="LVW208"/>
      <c r="LVX208"/>
      <c r="LVY208"/>
      <c r="LVZ208"/>
      <c r="LWA208"/>
      <c r="LWB208"/>
      <c r="LWC208"/>
      <c r="LWD208"/>
      <c r="LWE208"/>
      <c r="LWF208"/>
      <c r="LWG208"/>
      <c r="LWH208"/>
      <c r="LWI208"/>
      <c r="LWJ208"/>
      <c r="LWK208"/>
      <c r="LWL208"/>
      <c r="LWM208"/>
      <c r="LWN208"/>
      <c r="LWO208"/>
      <c r="LWP208"/>
      <c r="LWQ208"/>
      <c r="LWR208"/>
      <c r="LWS208"/>
      <c r="LWT208"/>
      <c r="LWU208"/>
      <c r="LWV208"/>
      <c r="LWW208"/>
      <c r="LWX208"/>
      <c r="LWY208"/>
      <c r="LWZ208"/>
      <c r="LXA208"/>
      <c r="LXB208"/>
      <c r="LXC208"/>
      <c r="LXD208"/>
      <c r="LXE208"/>
      <c r="LXF208"/>
      <c r="LXG208"/>
      <c r="LXH208"/>
      <c r="LXI208"/>
      <c r="LXJ208"/>
      <c r="LXK208"/>
      <c r="LXL208"/>
      <c r="LXM208"/>
      <c r="LXN208"/>
      <c r="LXO208"/>
      <c r="LXP208"/>
      <c r="LXQ208"/>
      <c r="LXR208"/>
      <c r="LXS208"/>
      <c r="LXT208"/>
      <c r="LXU208"/>
      <c r="LXV208"/>
      <c r="LXW208"/>
      <c r="LXX208"/>
      <c r="LXY208"/>
      <c r="LXZ208"/>
      <c r="LYA208"/>
      <c r="LYB208"/>
      <c r="LYC208"/>
      <c r="LYD208"/>
      <c r="LYE208"/>
      <c r="LYF208"/>
      <c r="LYG208"/>
      <c r="LYH208"/>
      <c r="LYI208"/>
      <c r="LYJ208"/>
      <c r="LYK208"/>
      <c r="LYL208"/>
      <c r="LYM208"/>
      <c r="LYN208"/>
      <c r="LYO208"/>
      <c r="LYP208"/>
      <c r="LYQ208"/>
      <c r="LYR208"/>
      <c r="LYS208"/>
      <c r="LYT208"/>
      <c r="LYU208"/>
      <c r="LYV208"/>
      <c r="LYW208"/>
      <c r="LYX208"/>
      <c r="LYY208"/>
      <c r="LYZ208"/>
      <c r="LZA208"/>
      <c r="LZB208"/>
      <c r="LZC208"/>
      <c r="LZD208"/>
      <c r="LZE208"/>
      <c r="LZF208"/>
      <c r="LZG208"/>
      <c r="LZH208"/>
      <c r="LZI208"/>
      <c r="LZJ208"/>
      <c r="LZK208"/>
      <c r="LZL208"/>
      <c r="LZM208"/>
      <c r="LZN208"/>
      <c r="LZO208"/>
      <c r="LZP208"/>
      <c r="LZQ208"/>
      <c r="LZR208"/>
      <c r="LZS208"/>
      <c r="LZT208"/>
      <c r="LZU208"/>
      <c r="LZV208"/>
      <c r="LZW208"/>
      <c r="LZX208"/>
      <c r="LZY208"/>
      <c r="LZZ208"/>
      <c r="MAA208"/>
      <c r="MAB208"/>
      <c r="MAC208"/>
      <c r="MAD208"/>
      <c r="MAE208"/>
      <c r="MAF208"/>
      <c r="MAG208"/>
      <c r="MAH208"/>
      <c r="MAI208"/>
      <c r="MAJ208"/>
      <c r="MAK208"/>
      <c r="MAL208"/>
      <c r="MAM208"/>
      <c r="MAN208"/>
      <c r="MAO208"/>
      <c r="MAP208"/>
      <c r="MAQ208"/>
      <c r="MAR208"/>
      <c r="MAS208"/>
      <c r="MAT208"/>
      <c r="MAU208"/>
      <c r="MAV208"/>
      <c r="MAW208"/>
      <c r="MAX208"/>
      <c r="MAY208"/>
      <c r="MAZ208"/>
      <c r="MBA208"/>
      <c r="MBB208"/>
      <c r="MBC208"/>
      <c r="MBD208"/>
      <c r="MBE208"/>
      <c r="MBF208"/>
      <c r="MBG208"/>
      <c r="MBH208"/>
      <c r="MBI208"/>
      <c r="MBJ208"/>
      <c r="MBK208"/>
      <c r="MBL208"/>
      <c r="MBM208"/>
      <c r="MBN208"/>
      <c r="MBO208"/>
      <c r="MBP208"/>
      <c r="MBQ208"/>
      <c r="MBR208"/>
      <c r="MBS208"/>
      <c r="MBT208"/>
      <c r="MBU208"/>
      <c r="MBV208"/>
      <c r="MBW208"/>
      <c r="MBX208"/>
      <c r="MBY208"/>
      <c r="MBZ208"/>
      <c r="MCA208"/>
      <c r="MCB208"/>
      <c r="MCC208"/>
      <c r="MCD208"/>
      <c r="MCE208"/>
      <c r="MCF208"/>
      <c r="MCG208"/>
      <c r="MCH208"/>
      <c r="MCI208"/>
      <c r="MCJ208"/>
      <c r="MCK208"/>
      <c r="MCL208"/>
      <c r="MCM208"/>
      <c r="MCN208"/>
      <c r="MCO208"/>
      <c r="MCP208"/>
      <c r="MCQ208"/>
      <c r="MCR208"/>
      <c r="MCS208"/>
      <c r="MCT208"/>
      <c r="MCU208"/>
      <c r="MCV208"/>
      <c r="MCW208"/>
      <c r="MCX208"/>
      <c r="MCY208"/>
      <c r="MCZ208"/>
      <c r="MDA208"/>
      <c r="MDB208"/>
      <c r="MDC208"/>
      <c r="MDD208"/>
      <c r="MDE208"/>
      <c r="MDF208"/>
      <c r="MDG208"/>
      <c r="MDH208"/>
      <c r="MDI208"/>
      <c r="MDJ208"/>
      <c r="MDK208"/>
      <c r="MDL208"/>
      <c r="MDM208"/>
      <c r="MDN208"/>
      <c r="MDO208"/>
      <c r="MDP208"/>
      <c r="MDQ208"/>
      <c r="MDR208"/>
      <c r="MDS208"/>
      <c r="MDT208"/>
      <c r="MDU208"/>
      <c r="MDV208"/>
      <c r="MDW208"/>
      <c r="MDX208"/>
      <c r="MDY208"/>
      <c r="MDZ208"/>
      <c r="MEA208"/>
      <c r="MEB208"/>
      <c r="MEC208"/>
      <c r="MED208"/>
      <c r="MEE208"/>
      <c r="MEF208"/>
      <c r="MEG208"/>
      <c r="MEH208"/>
      <c r="MEI208"/>
      <c r="MEJ208"/>
      <c r="MEK208"/>
      <c r="MEL208"/>
      <c r="MEM208"/>
      <c r="MEN208"/>
      <c r="MEO208"/>
      <c r="MEP208"/>
      <c r="MEQ208"/>
      <c r="MER208"/>
      <c r="MES208"/>
      <c r="MET208"/>
      <c r="MEU208"/>
      <c r="MEV208"/>
      <c r="MEW208"/>
      <c r="MEX208"/>
      <c r="MEY208"/>
      <c r="MEZ208"/>
      <c r="MFA208"/>
      <c r="MFB208"/>
      <c r="MFC208"/>
      <c r="MFD208"/>
      <c r="MFE208"/>
      <c r="MFF208"/>
      <c r="MFG208"/>
      <c r="MFH208"/>
      <c r="MFI208"/>
      <c r="MFJ208"/>
      <c r="MFK208"/>
      <c r="MFL208"/>
      <c r="MFM208"/>
      <c r="MFN208"/>
      <c r="MFO208"/>
      <c r="MFP208"/>
      <c r="MFQ208"/>
      <c r="MFR208"/>
      <c r="MFS208"/>
      <c r="MFT208"/>
      <c r="MFU208"/>
      <c r="MFV208"/>
      <c r="MFW208"/>
      <c r="MFX208"/>
      <c r="MFY208"/>
      <c r="MFZ208"/>
      <c r="MGA208"/>
      <c r="MGB208"/>
      <c r="MGC208"/>
      <c r="MGD208"/>
      <c r="MGE208"/>
      <c r="MGF208"/>
      <c r="MGG208"/>
      <c r="MGH208"/>
      <c r="MGI208"/>
      <c r="MGJ208"/>
      <c r="MGK208"/>
      <c r="MGL208"/>
      <c r="MGM208"/>
      <c r="MGN208"/>
      <c r="MGO208"/>
      <c r="MGP208"/>
      <c r="MGQ208"/>
      <c r="MGR208"/>
      <c r="MGS208"/>
      <c r="MGT208"/>
      <c r="MGU208"/>
      <c r="MGV208"/>
      <c r="MGW208"/>
      <c r="MGX208"/>
      <c r="MGY208"/>
      <c r="MGZ208"/>
      <c r="MHA208"/>
      <c r="MHB208"/>
      <c r="MHC208"/>
      <c r="MHD208"/>
      <c r="MHE208"/>
      <c r="MHF208"/>
      <c r="MHG208"/>
      <c r="MHH208"/>
      <c r="MHI208"/>
      <c r="MHJ208"/>
      <c r="MHK208"/>
      <c r="MHL208"/>
      <c r="MHM208"/>
      <c r="MHN208"/>
      <c r="MHO208"/>
      <c r="MHP208"/>
      <c r="MHQ208"/>
      <c r="MHR208"/>
      <c r="MHS208"/>
      <c r="MHT208"/>
      <c r="MHU208"/>
      <c r="MHV208"/>
      <c r="MHW208"/>
      <c r="MHX208"/>
      <c r="MHY208"/>
      <c r="MHZ208"/>
      <c r="MIA208"/>
      <c r="MIB208"/>
      <c r="MIC208"/>
      <c r="MID208"/>
      <c r="MIE208"/>
      <c r="MIF208"/>
      <c r="MIG208"/>
      <c r="MIH208"/>
      <c r="MII208"/>
      <c r="MIJ208"/>
      <c r="MIK208"/>
      <c r="MIL208"/>
      <c r="MIM208"/>
      <c r="MIN208"/>
      <c r="MIO208"/>
      <c r="MIP208"/>
      <c r="MIQ208"/>
      <c r="MIR208"/>
      <c r="MIS208"/>
      <c r="MIT208"/>
      <c r="MIU208"/>
      <c r="MIV208"/>
      <c r="MIW208"/>
      <c r="MIX208"/>
      <c r="MIY208"/>
      <c r="MIZ208"/>
      <c r="MJA208"/>
      <c r="MJB208"/>
      <c r="MJC208"/>
      <c r="MJD208"/>
      <c r="MJE208"/>
      <c r="MJF208"/>
      <c r="MJG208"/>
      <c r="MJH208"/>
      <c r="MJI208"/>
      <c r="MJJ208"/>
      <c r="MJK208"/>
      <c r="MJL208"/>
      <c r="MJM208"/>
      <c r="MJN208"/>
      <c r="MJO208"/>
      <c r="MJP208"/>
      <c r="MJQ208"/>
      <c r="MJR208"/>
      <c r="MJS208"/>
      <c r="MJT208"/>
      <c r="MJU208"/>
      <c r="MJV208"/>
      <c r="MJW208"/>
      <c r="MJX208"/>
      <c r="MJY208"/>
      <c r="MJZ208"/>
      <c r="MKA208"/>
      <c r="MKB208"/>
      <c r="MKC208"/>
      <c r="MKD208"/>
      <c r="MKE208"/>
      <c r="MKF208"/>
      <c r="MKG208"/>
      <c r="MKH208"/>
      <c r="MKI208"/>
      <c r="MKJ208"/>
      <c r="MKK208"/>
      <c r="MKL208"/>
      <c r="MKM208"/>
      <c r="MKN208"/>
      <c r="MKO208"/>
      <c r="MKP208"/>
      <c r="MKQ208"/>
      <c r="MKR208"/>
      <c r="MKS208"/>
      <c r="MKT208"/>
      <c r="MKU208"/>
      <c r="MKV208"/>
      <c r="MKW208"/>
      <c r="MKX208"/>
      <c r="MKY208"/>
      <c r="MKZ208"/>
      <c r="MLA208"/>
      <c r="MLB208"/>
      <c r="MLC208"/>
      <c r="MLD208"/>
      <c r="MLE208"/>
      <c r="MLF208"/>
      <c r="MLG208"/>
      <c r="MLH208"/>
      <c r="MLI208"/>
      <c r="MLJ208"/>
      <c r="MLK208"/>
      <c r="MLL208"/>
      <c r="MLM208"/>
      <c r="MLN208"/>
      <c r="MLO208"/>
      <c r="MLP208"/>
      <c r="MLQ208"/>
      <c r="MLR208"/>
      <c r="MLS208"/>
      <c r="MLT208"/>
      <c r="MLU208"/>
      <c r="MLV208"/>
      <c r="MLW208"/>
      <c r="MLX208"/>
      <c r="MLY208"/>
      <c r="MLZ208"/>
      <c r="MMA208"/>
      <c r="MMB208"/>
      <c r="MMC208"/>
      <c r="MMD208"/>
      <c r="MME208"/>
      <c r="MMF208"/>
      <c r="MMG208"/>
      <c r="MMH208"/>
      <c r="MMI208"/>
      <c r="MMJ208"/>
      <c r="MMK208"/>
      <c r="MML208"/>
      <c r="MMM208"/>
      <c r="MMN208"/>
      <c r="MMO208"/>
      <c r="MMP208"/>
      <c r="MMQ208"/>
      <c r="MMR208"/>
      <c r="MMS208"/>
      <c r="MMT208"/>
      <c r="MMU208"/>
      <c r="MMV208"/>
      <c r="MMW208"/>
      <c r="MMX208"/>
      <c r="MMY208"/>
      <c r="MMZ208"/>
      <c r="MNA208"/>
      <c r="MNB208"/>
      <c r="MNC208"/>
      <c r="MND208"/>
      <c r="MNE208"/>
      <c r="MNF208"/>
      <c r="MNG208"/>
      <c r="MNH208"/>
      <c r="MNI208"/>
      <c r="MNJ208"/>
      <c r="MNK208"/>
      <c r="MNL208"/>
      <c r="MNM208"/>
      <c r="MNN208"/>
      <c r="MNO208"/>
      <c r="MNP208"/>
      <c r="MNQ208"/>
      <c r="MNR208"/>
      <c r="MNS208"/>
      <c r="MNT208"/>
      <c r="MNU208"/>
      <c r="MNV208"/>
      <c r="MNW208"/>
      <c r="MNX208"/>
      <c r="MNY208"/>
      <c r="MNZ208"/>
      <c r="MOA208"/>
      <c r="MOB208"/>
      <c r="MOC208"/>
      <c r="MOD208"/>
      <c r="MOE208"/>
      <c r="MOF208"/>
      <c r="MOG208"/>
      <c r="MOH208"/>
      <c r="MOI208"/>
      <c r="MOJ208"/>
      <c r="MOK208"/>
      <c r="MOL208"/>
      <c r="MOM208"/>
      <c r="MON208"/>
      <c r="MOO208"/>
      <c r="MOP208"/>
      <c r="MOQ208"/>
      <c r="MOR208"/>
      <c r="MOS208"/>
      <c r="MOT208"/>
      <c r="MOU208"/>
      <c r="MOV208"/>
      <c r="MOW208"/>
      <c r="MOX208"/>
      <c r="MOY208"/>
      <c r="MOZ208"/>
      <c r="MPA208"/>
      <c r="MPB208"/>
      <c r="MPC208"/>
      <c r="MPD208"/>
      <c r="MPE208"/>
      <c r="MPF208"/>
      <c r="MPG208"/>
      <c r="MPH208"/>
      <c r="MPI208"/>
      <c r="MPJ208"/>
      <c r="MPK208"/>
      <c r="MPL208"/>
      <c r="MPM208"/>
      <c r="MPN208"/>
      <c r="MPO208"/>
      <c r="MPP208"/>
      <c r="MPQ208"/>
      <c r="MPR208"/>
      <c r="MPS208"/>
      <c r="MPT208"/>
      <c r="MPU208"/>
      <c r="MPV208"/>
      <c r="MPW208"/>
      <c r="MPX208"/>
      <c r="MPY208"/>
      <c r="MPZ208"/>
      <c r="MQA208"/>
      <c r="MQB208"/>
      <c r="MQC208"/>
      <c r="MQD208"/>
      <c r="MQE208"/>
      <c r="MQF208"/>
      <c r="MQG208"/>
      <c r="MQH208"/>
      <c r="MQI208"/>
      <c r="MQJ208"/>
      <c r="MQK208"/>
      <c r="MQL208"/>
      <c r="MQM208"/>
      <c r="MQN208"/>
      <c r="MQO208"/>
      <c r="MQP208"/>
      <c r="MQQ208"/>
      <c r="MQR208"/>
      <c r="MQS208"/>
      <c r="MQT208"/>
      <c r="MQU208"/>
      <c r="MQV208"/>
      <c r="MQW208"/>
      <c r="MQX208"/>
      <c r="MQY208"/>
      <c r="MQZ208"/>
      <c r="MRA208"/>
      <c r="MRB208"/>
      <c r="MRC208"/>
      <c r="MRD208"/>
      <c r="MRE208"/>
      <c r="MRF208"/>
      <c r="MRG208"/>
      <c r="MRH208"/>
      <c r="MRI208"/>
      <c r="MRJ208"/>
      <c r="MRK208"/>
      <c r="MRL208"/>
      <c r="MRM208"/>
      <c r="MRN208"/>
      <c r="MRO208"/>
      <c r="MRP208"/>
      <c r="MRQ208"/>
      <c r="MRR208"/>
      <c r="MRS208"/>
      <c r="MRT208"/>
      <c r="MRU208"/>
      <c r="MRV208"/>
      <c r="MRW208"/>
      <c r="MRX208"/>
      <c r="MRY208"/>
      <c r="MRZ208"/>
      <c r="MSA208"/>
      <c r="MSB208"/>
      <c r="MSC208"/>
      <c r="MSD208"/>
      <c r="MSE208"/>
      <c r="MSF208"/>
      <c r="MSG208"/>
      <c r="MSH208"/>
      <c r="MSI208"/>
      <c r="MSJ208"/>
      <c r="MSK208"/>
      <c r="MSL208"/>
      <c r="MSM208"/>
      <c r="MSN208"/>
      <c r="MSO208"/>
      <c r="MSP208"/>
      <c r="MSQ208"/>
      <c r="MSR208"/>
      <c r="MSS208"/>
      <c r="MST208"/>
      <c r="MSU208"/>
      <c r="MSV208"/>
      <c r="MSW208"/>
      <c r="MSX208"/>
      <c r="MSY208"/>
      <c r="MSZ208"/>
      <c r="MTA208"/>
      <c r="MTB208"/>
      <c r="MTC208"/>
      <c r="MTD208"/>
      <c r="MTE208"/>
      <c r="MTF208"/>
      <c r="MTG208"/>
      <c r="MTH208"/>
      <c r="MTI208"/>
      <c r="MTJ208"/>
      <c r="MTK208"/>
      <c r="MTL208"/>
      <c r="MTM208"/>
      <c r="MTN208"/>
      <c r="MTO208"/>
      <c r="MTP208"/>
      <c r="MTQ208"/>
      <c r="MTR208"/>
      <c r="MTS208"/>
      <c r="MTT208"/>
      <c r="MTU208"/>
      <c r="MTV208"/>
      <c r="MTW208"/>
      <c r="MTX208"/>
      <c r="MTY208"/>
      <c r="MTZ208"/>
      <c r="MUA208"/>
      <c r="MUB208"/>
      <c r="MUC208"/>
      <c r="MUD208"/>
      <c r="MUE208"/>
      <c r="MUF208"/>
      <c r="MUG208"/>
      <c r="MUH208"/>
      <c r="MUI208"/>
      <c r="MUJ208"/>
      <c r="MUK208"/>
      <c r="MUL208"/>
      <c r="MUM208"/>
      <c r="MUN208"/>
      <c r="MUO208"/>
      <c r="MUP208"/>
      <c r="MUQ208"/>
      <c r="MUR208"/>
      <c r="MUS208"/>
      <c r="MUT208"/>
      <c r="MUU208"/>
      <c r="MUV208"/>
      <c r="MUW208"/>
      <c r="MUX208"/>
      <c r="MUY208"/>
      <c r="MUZ208"/>
      <c r="MVA208"/>
      <c r="MVB208"/>
      <c r="MVC208"/>
      <c r="MVD208"/>
      <c r="MVE208"/>
      <c r="MVF208"/>
      <c r="MVG208"/>
      <c r="MVH208"/>
      <c r="MVI208"/>
      <c r="MVJ208"/>
      <c r="MVK208"/>
      <c r="MVL208"/>
      <c r="MVM208"/>
      <c r="MVN208"/>
      <c r="MVO208"/>
      <c r="MVP208"/>
      <c r="MVQ208"/>
      <c r="MVR208"/>
      <c r="MVS208"/>
      <c r="MVT208"/>
      <c r="MVU208"/>
      <c r="MVV208"/>
      <c r="MVW208"/>
      <c r="MVX208"/>
      <c r="MVY208"/>
      <c r="MVZ208"/>
      <c r="MWA208"/>
      <c r="MWB208"/>
      <c r="MWC208"/>
      <c r="MWD208"/>
      <c r="MWE208"/>
      <c r="MWF208"/>
      <c r="MWG208"/>
      <c r="MWH208"/>
      <c r="MWI208"/>
      <c r="MWJ208"/>
      <c r="MWK208"/>
      <c r="MWL208"/>
      <c r="MWM208"/>
      <c r="MWN208"/>
      <c r="MWO208"/>
      <c r="MWP208"/>
      <c r="MWQ208"/>
      <c r="MWR208"/>
      <c r="MWS208"/>
      <c r="MWT208"/>
      <c r="MWU208"/>
      <c r="MWV208"/>
      <c r="MWW208"/>
      <c r="MWX208"/>
      <c r="MWY208"/>
      <c r="MWZ208"/>
      <c r="MXA208"/>
      <c r="MXB208"/>
      <c r="MXC208"/>
      <c r="MXD208"/>
      <c r="MXE208"/>
      <c r="MXF208"/>
      <c r="MXG208"/>
      <c r="MXH208"/>
      <c r="MXI208"/>
      <c r="MXJ208"/>
      <c r="MXK208"/>
      <c r="MXL208"/>
      <c r="MXM208"/>
      <c r="MXN208"/>
      <c r="MXO208"/>
      <c r="MXP208"/>
      <c r="MXQ208"/>
      <c r="MXR208"/>
      <c r="MXS208"/>
      <c r="MXT208"/>
      <c r="MXU208"/>
      <c r="MXV208"/>
      <c r="MXW208"/>
      <c r="MXX208"/>
      <c r="MXY208"/>
      <c r="MXZ208"/>
      <c r="MYA208"/>
      <c r="MYB208"/>
      <c r="MYC208"/>
      <c r="MYD208"/>
      <c r="MYE208"/>
      <c r="MYF208"/>
      <c r="MYG208"/>
      <c r="MYH208"/>
      <c r="MYI208"/>
      <c r="MYJ208"/>
      <c r="MYK208"/>
      <c r="MYL208"/>
      <c r="MYM208"/>
      <c r="MYN208"/>
      <c r="MYO208"/>
      <c r="MYP208"/>
      <c r="MYQ208"/>
      <c r="MYR208"/>
      <c r="MYS208"/>
      <c r="MYT208"/>
      <c r="MYU208"/>
      <c r="MYV208"/>
      <c r="MYW208"/>
      <c r="MYX208"/>
      <c r="MYY208"/>
      <c r="MYZ208"/>
      <c r="MZA208"/>
      <c r="MZB208"/>
      <c r="MZC208"/>
      <c r="MZD208"/>
      <c r="MZE208"/>
      <c r="MZF208"/>
      <c r="MZG208"/>
      <c r="MZH208"/>
      <c r="MZI208"/>
      <c r="MZJ208"/>
      <c r="MZK208"/>
      <c r="MZL208"/>
      <c r="MZM208"/>
      <c r="MZN208"/>
      <c r="MZO208"/>
      <c r="MZP208"/>
      <c r="MZQ208"/>
      <c r="MZR208"/>
      <c r="MZS208"/>
      <c r="MZT208"/>
      <c r="MZU208"/>
      <c r="MZV208"/>
      <c r="MZW208"/>
      <c r="MZX208"/>
      <c r="MZY208"/>
      <c r="MZZ208"/>
      <c r="NAA208"/>
      <c r="NAB208"/>
      <c r="NAC208"/>
      <c r="NAD208"/>
      <c r="NAE208"/>
      <c r="NAF208"/>
      <c r="NAG208"/>
      <c r="NAH208"/>
      <c r="NAI208"/>
      <c r="NAJ208"/>
      <c r="NAK208"/>
      <c r="NAL208"/>
      <c r="NAM208"/>
      <c r="NAN208"/>
      <c r="NAO208"/>
      <c r="NAP208"/>
      <c r="NAQ208"/>
      <c r="NAR208"/>
      <c r="NAS208"/>
      <c r="NAT208"/>
      <c r="NAU208"/>
      <c r="NAV208"/>
      <c r="NAW208"/>
      <c r="NAX208"/>
      <c r="NAY208"/>
      <c r="NAZ208"/>
      <c r="NBA208"/>
      <c r="NBB208"/>
      <c r="NBC208"/>
      <c r="NBD208"/>
      <c r="NBE208"/>
      <c r="NBF208"/>
      <c r="NBG208"/>
      <c r="NBH208"/>
      <c r="NBI208"/>
      <c r="NBJ208"/>
      <c r="NBK208"/>
      <c r="NBL208"/>
      <c r="NBM208"/>
      <c r="NBN208"/>
      <c r="NBO208"/>
      <c r="NBP208"/>
      <c r="NBQ208"/>
      <c r="NBR208"/>
      <c r="NBS208"/>
      <c r="NBT208"/>
      <c r="NBU208"/>
      <c r="NBV208"/>
      <c r="NBW208"/>
      <c r="NBX208"/>
      <c r="NBY208"/>
      <c r="NBZ208"/>
      <c r="NCA208"/>
      <c r="NCB208"/>
      <c r="NCC208"/>
      <c r="NCD208"/>
      <c r="NCE208"/>
      <c r="NCF208"/>
      <c r="NCG208"/>
      <c r="NCH208"/>
      <c r="NCI208"/>
      <c r="NCJ208"/>
      <c r="NCK208"/>
      <c r="NCL208"/>
      <c r="NCM208"/>
      <c r="NCN208"/>
      <c r="NCO208"/>
      <c r="NCP208"/>
      <c r="NCQ208"/>
      <c r="NCR208"/>
      <c r="NCS208"/>
      <c r="NCT208"/>
      <c r="NCU208"/>
      <c r="NCV208"/>
      <c r="NCW208"/>
      <c r="NCX208"/>
      <c r="NCY208"/>
      <c r="NCZ208"/>
      <c r="NDA208"/>
      <c r="NDB208"/>
      <c r="NDC208"/>
      <c r="NDD208"/>
      <c r="NDE208"/>
      <c r="NDF208"/>
      <c r="NDG208"/>
      <c r="NDH208"/>
      <c r="NDI208"/>
      <c r="NDJ208"/>
      <c r="NDK208"/>
      <c r="NDL208"/>
      <c r="NDM208"/>
      <c r="NDN208"/>
      <c r="NDO208"/>
      <c r="NDP208"/>
      <c r="NDQ208"/>
      <c r="NDR208"/>
      <c r="NDS208"/>
      <c r="NDT208"/>
      <c r="NDU208"/>
      <c r="NDV208"/>
      <c r="NDW208"/>
      <c r="NDX208"/>
      <c r="NDY208"/>
      <c r="NDZ208"/>
      <c r="NEA208"/>
      <c r="NEB208"/>
      <c r="NEC208"/>
      <c r="NED208"/>
      <c r="NEE208"/>
      <c r="NEF208"/>
      <c r="NEG208"/>
      <c r="NEH208"/>
      <c r="NEI208"/>
      <c r="NEJ208"/>
      <c r="NEK208"/>
      <c r="NEL208"/>
      <c r="NEM208"/>
      <c r="NEN208"/>
      <c r="NEO208"/>
      <c r="NEP208"/>
      <c r="NEQ208"/>
      <c r="NER208"/>
      <c r="NES208"/>
      <c r="NET208"/>
      <c r="NEU208"/>
      <c r="NEV208"/>
      <c r="NEW208"/>
      <c r="NEX208"/>
      <c r="NEY208"/>
      <c r="NEZ208"/>
      <c r="NFA208"/>
      <c r="NFB208"/>
      <c r="NFC208"/>
      <c r="NFD208"/>
      <c r="NFE208"/>
      <c r="NFF208"/>
      <c r="NFG208"/>
      <c r="NFH208"/>
      <c r="NFI208"/>
      <c r="NFJ208"/>
      <c r="NFK208"/>
      <c r="NFL208"/>
      <c r="NFM208"/>
      <c r="NFN208"/>
      <c r="NFO208"/>
      <c r="NFP208"/>
      <c r="NFQ208"/>
      <c r="NFR208"/>
      <c r="NFS208"/>
      <c r="NFT208"/>
      <c r="NFU208"/>
      <c r="NFV208"/>
      <c r="NFW208"/>
      <c r="NFX208"/>
      <c r="NFY208"/>
      <c r="NFZ208"/>
      <c r="NGA208"/>
      <c r="NGB208"/>
      <c r="NGC208"/>
      <c r="NGD208"/>
      <c r="NGE208"/>
      <c r="NGF208"/>
      <c r="NGG208"/>
      <c r="NGH208"/>
      <c r="NGI208"/>
      <c r="NGJ208"/>
      <c r="NGK208"/>
      <c r="NGL208"/>
      <c r="NGM208"/>
      <c r="NGN208"/>
      <c r="NGO208"/>
      <c r="NGP208"/>
      <c r="NGQ208"/>
      <c r="NGR208"/>
      <c r="NGS208"/>
      <c r="NGT208"/>
      <c r="NGU208"/>
      <c r="NGV208"/>
      <c r="NGW208"/>
      <c r="NGX208"/>
      <c r="NGY208"/>
      <c r="NGZ208"/>
      <c r="NHA208"/>
      <c r="NHB208"/>
      <c r="NHC208"/>
      <c r="NHD208"/>
      <c r="NHE208"/>
      <c r="NHF208"/>
      <c r="NHG208"/>
      <c r="NHH208"/>
      <c r="NHI208"/>
      <c r="NHJ208"/>
      <c r="NHK208"/>
      <c r="NHL208"/>
      <c r="NHM208"/>
      <c r="NHN208"/>
      <c r="NHO208"/>
      <c r="NHP208"/>
      <c r="NHQ208"/>
      <c r="NHR208"/>
      <c r="NHS208"/>
      <c r="NHT208"/>
      <c r="NHU208"/>
      <c r="NHV208"/>
      <c r="NHW208"/>
      <c r="NHX208"/>
      <c r="NHY208"/>
      <c r="NHZ208"/>
      <c r="NIA208"/>
      <c r="NIB208"/>
      <c r="NIC208"/>
      <c r="NID208"/>
      <c r="NIE208"/>
      <c r="NIF208"/>
      <c r="NIG208"/>
      <c r="NIH208"/>
      <c r="NII208"/>
      <c r="NIJ208"/>
      <c r="NIK208"/>
      <c r="NIL208"/>
      <c r="NIM208"/>
      <c r="NIN208"/>
      <c r="NIO208"/>
      <c r="NIP208"/>
      <c r="NIQ208"/>
      <c r="NIR208"/>
      <c r="NIS208"/>
      <c r="NIT208"/>
      <c r="NIU208"/>
      <c r="NIV208"/>
      <c r="NIW208"/>
      <c r="NIX208"/>
      <c r="NIY208"/>
      <c r="NIZ208"/>
      <c r="NJA208"/>
      <c r="NJB208"/>
      <c r="NJC208"/>
      <c r="NJD208"/>
      <c r="NJE208"/>
      <c r="NJF208"/>
      <c r="NJG208"/>
      <c r="NJH208"/>
      <c r="NJI208"/>
      <c r="NJJ208"/>
      <c r="NJK208"/>
      <c r="NJL208"/>
      <c r="NJM208"/>
      <c r="NJN208"/>
      <c r="NJO208"/>
      <c r="NJP208"/>
      <c r="NJQ208"/>
      <c r="NJR208"/>
      <c r="NJS208"/>
      <c r="NJT208"/>
      <c r="NJU208"/>
      <c r="NJV208"/>
      <c r="NJW208"/>
      <c r="NJX208"/>
      <c r="NJY208"/>
      <c r="NJZ208"/>
      <c r="NKA208"/>
      <c r="NKB208"/>
      <c r="NKC208"/>
      <c r="NKD208"/>
      <c r="NKE208"/>
      <c r="NKF208"/>
      <c r="NKG208"/>
      <c r="NKH208"/>
      <c r="NKI208"/>
      <c r="NKJ208"/>
      <c r="NKK208"/>
      <c r="NKL208"/>
      <c r="NKM208"/>
      <c r="NKN208"/>
      <c r="NKO208"/>
      <c r="NKP208"/>
      <c r="NKQ208"/>
      <c r="NKR208"/>
      <c r="NKS208"/>
      <c r="NKT208"/>
      <c r="NKU208"/>
      <c r="NKV208"/>
      <c r="NKW208"/>
      <c r="NKX208"/>
      <c r="NKY208"/>
      <c r="NKZ208"/>
      <c r="NLA208"/>
      <c r="NLB208"/>
      <c r="NLC208"/>
      <c r="NLD208"/>
      <c r="NLE208"/>
      <c r="NLF208"/>
      <c r="NLG208"/>
      <c r="NLH208"/>
      <c r="NLI208"/>
      <c r="NLJ208"/>
      <c r="NLK208"/>
      <c r="NLL208"/>
      <c r="NLM208"/>
      <c r="NLN208"/>
      <c r="NLO208"/>
      <c r="NLP208"/>
      <c r="NLQ208"/>
      <c r="NLR208"/>
      <c r="NLS208"/>
      <c r="NLT208"/>
      <c r="NLU208"/>
      <c r="NLV208"/>
      <c r="NLW208"/>
      <c r="NLX208"/>
      <c r="NLY208"/>
      <c r="NLZ208"/>
      <c r="NMA208"/>
      <c r="NMB208"/>
      <c r="NMC208"/>
      <c r="NMD208"/>
      <c r="NME208"/>
      <c r="NMF208"/>
      <c r="NMG208"/>
      <c r="NMH208"/>
      <c r="NMI208"/>
      <c r="NMJ208"/>
      <c r="NMK208"/>
      <c r="NML208"/>
      <c r="NMM208"/>
      <c r="NMN208"/>
      <c r="NMO208"/>
      <c r="NMP208"/>
      <c r="NMQ208"/>
      <c r="NMR208"/>
      <c r="NMS208"/>
      <c r="NMT208"/>
      <c r="NMU208"/>
      <c r="NMV208"/>
      <c r="NMW208"/>
      <c r="NMX208"/>
      <c r="NMY208"/>
      <c r="NMZ208"/>
      <c r="NNA208"/>
      <c r="NNB208"/>
      <c r="NNC208"/>
      <c r="NND208"/>
      <c r="NNE208"/>
      <c r="NNF208"/>
      <c r="NNG208"/>
      <c r="NNH208"/>
      <c r="NNI208"/>
      <c r="NNJ208"/>
      <c r="NNK208"/>
      <c r="NNL208"/>
      <c r="NNM208"/>
      <c r="NNN208"/>
      <c r="NNO208"/>
      <c r="NNP208"/>
      <c r="NNQ208"/>
      <c r="NNR208"/>
      <c r="NNS208"/>
      <c r="NNT208"/>
      <c r="NNU208"/>
      <c r="NNV208"/>
      <c r="NNW208"/>
      <c r="NNX208"/>
      <c r="NNY208"/>
      <c r="NNZ208"/>
      <c r="NOA208"/>
      <c r="NOB208"/>
      <c r="NOC208"/>
      <c r="NOD208"/>
      <c r="NOE208"/>
      <c r="NOF208"/>
      <c r="NOG208"/>
      <c r="NOH208"/>
      <c r="NOI208"/>
      <c r="NOJ208"/>
      <c r="NOK208"/>
      <c r="NOL208"/>
      <c r="NOM208"/>
      <c r="NON208"/>
      <c r="NOO208"/>
      <c r="NOP208"/>
      <c r="NOQ208"/>
      <c r="NOR208"/>
      <c r="NOS208"/>
      <c r="NOT208"/>
      <c r="NOU208"/>
      <c r="NOV208"/>
      <c r="NOW208"/>
      <c r="NOX208"/>
      <c r="NOY208"/>
      <c r="NOZ208"/>
      <c r="NPA208"/>
      <c r="NPB208"/>
      <c r="NPC208"/>
      <c r="NPD208"/>
      <c r="NPE208"/>
      <c r="NPF208"/>
      <c r="NPG208"/>
      <c r="NPH208"/>
      <c r="NPI208"/>
      <c r="NPJ208"/>
      <c r="NPK208"/>
      <c r="NPL208"/>
      <c r="NPM208"/>
      <c r="NPN208"/>
      <c r="NPO208"/>
      <c r="NPP208"/>
      <c r="NPQ208"/>
      <c r="NPR208"/>
      <c r="NPS208"/>
      <c r="NPT208"/>
      <c r="NPU208"/>
      <c r="NPV208"/>
      <c r="NPW208"/>
      <c r="NPX208"/>
      <c r="NPY208"/>
      <c r="NPZ208"/>
      <c r="NQA208"/>
      <c r="NQB208"/>
      <c r="NQC208"/>
      <c r="NQD208"/>
      <c r="NQE208"/>
      <c r="NQF208"/>
      <c r="NQG208"/>
      <c r="NQH208"/>
      <c r="NQI208"/>
      <c r="NQJ208"/>
      <c r="NQK208"/>
      <c r="NQL208"/>
      <c r="NQM208"/>
      <c r="NQN208"/>
      <c r="NQO208"/>
      <c r="NQP208"/>
      <c r="NQQ208"/>
      <c r="NQR208"/>
      <c r="NQS208"/>
      <c r="NQT208"/>
      <c r="NQU208"/>
      <c r="NQV208"/>
      <c r="NQW208"/>
      <c r="NQX208"/>
      <c r="NQY208"/>
      <c r="NQZ208"/>
      <c r="NRA208"/>
      <c r="NRB208"/>
      <c r="NRC208"/>
      <c r="NRD208"/>
      <c r="NRE208"/>
      <c r="NRF208"/>
      <c r="NRG208"/>
      <c r="NRH208"/>
      <c r="NRI208"/>
      <c r="NRJ208"/>
      <c r="NRK208"/>
      <c r="NRL208"/>
      <c r="NRM208"/>
      <c r="NRN208"/>
      <c r="NRO208"/>
      <c r="NRP208"/>
      <c r="NRQ208"/>
      <c r="NRR208"/>
      <c r="NRS208"/>
      <c r="NRT208"/>
      <c r="NRU208"/>
      <c r="NRV208"/>
      <c r="NRW208"/>
      <c r="NRX208"/>
      <c r="NRY208"/>
      <c r="NRZ208"/>
      <c r="NSA208"/>
      <c r="NSB208"/>
      <c r="NSC208"/>
      <c r="NSD208"/>
      <c r="NSE208"/>
      <c r="NSF208"/>
      <c r="NSG208"/>
      <c r="NSH208"/>
      <c r="NSI208"/>
      <c r="NSJ208"/>
      <c r="NSK208"/>
      <c r="NSL208"/>
      <c r="NSM208"/>
      <c r="NSN208"/>
      <c r="NSO208"/>
      <c r="NSP208"/>
      <c r="NSQ208"/>
      <c r="NSR208"/>
      <c r="NSS208"/>
      <c r="NST208"/>
      <c r="NSU208"/>
      <c r="NSV208"/>
      <c r="NSW208"/>
      <c r="NSX208"/>
      <c r="NSY208"/>
      <c r="NSZ208"/>
      <c r="NTA208"/>
      <c r="NTB208"/>
      <c r="NTC208"/>
      <c r="NTD208"/>
      <c r="NTE208"/>
      <c r="NTF208"/>
      <c r="NTG208"/>
      <c r="NTH208"/>
      <c r="NTI208"/>
      <c r="NTJ208"/>
      <c r="NTK208"/>
      <c r="NTL208"/>
      <c r="NTM208"/>
      <c r="NTN208"/>
      <c r="NTO208"/>
      <c r="NTP208"/>
      <c r="NTQ208"/>
      <c r="NTR208"/>
      <c r="NTS208"/>
      <c r="NTT208"/>
      <c r="NTU208"/>
      <c r="NTV208"/>
      <c r="NTW208"/>
      <c r="NTX208"/>
      <c r="NTY208"/>
      <c r="NTZ208"/>
      <c r="NUA208"/>
      <c r="NUB208"/>
      <c r="NUC208"/>
      <c r="NUD208"/>
      <c r="NUE208"/>
      <c r="NUF208"/>
      <c r="NUG208"/>
      <c r="NUH208"/>
      <c r="NUI208"/>
      <c r="NUJ208"/>
      <c r="NUK208"/>
      <c r="NUL208"/>
      <c r="NUM208"/>
      <c r="NUN208"/>
      <c r="NUO208"/>
      <c r="NUP208"/>
      <c r="NUQ208"/>
      <c r="NUR208"/>
      <c r="NUS208"/>
      <c r="NUT208"/>
      <c r="NUU208"/>
      <c r="NUV208"/>
      <c r="NUW208"/>
      <c r="NUX208"/>
      <c r="NUY208"/>
      <c r="NUZ208"/>
      <c r="NVA208"/>
      <c r="NVB208"/>
      <c r="NVC208"/>
      <c r="NVD208"/>
      <c r="NVE208"/>
      <c r="NVF208"/>
      <c r="NVG208"/>
      <c r="NVH208"/>
      <c r="NVI208"/>
      <c r="NVJ208"/>
      <c r="NVK208"/>
      <c r="NVL208"/>
      <c r="NVM208"/>
      <c r="NVN208"/>
      <c r="NVO208"/>
      <c r="NVP208"/>
      <c r="NVQ208"/>
      <c r="NVR208"/>
      <c r="NVS208"/>
      <c r="NVT208"/>
      <c r="NVU208"/>
      <c r="NVV208"/>
      <c r="NVW208"/>
      <c r="NVX208"/>
      <c r="NVY208"/>
      <c r="NVZ208"/>
      <c r="NWA208"/>
      <c r="NWB208"/>
      <c r="NWC208"/>
      <c r="NWD208"/>
      <c r="NWE208"/>
      <c r="NWF208"/>
      <c r="NWG208"/>
      <c r="NWH208"/>
      <c r="NWI208"/>
      <c r="NWJ208"/>
      <c r="NWK208"/>
      <c r="NWL208"/>
      <c r="NWM208"/>
      <c r="NWN208"/>
      <c r="NWO208"/>
      <c r="NWP208"/>
      <c r="NWQ208"/>
      <c r="NWR208"/>
      <c r="NWS208"/>
      <c r="NWT208"/>
      <c r="NWU208"/>
      <c r="NWV208"/>
      <c r="NWW208"/>
      <c r="NWX208"/>
      <c r="NWY208"/>
      <c r="NWZ208"/>
      <c r="NXA208"/>
      <c r="NXB208"/>
      <c r="NXC208"/>
      <c r="NXD208"/>
      <c r="NXE208"/>
      <c r="NXF208"/>
      <c r="NXG208"/>
      <c r="NXH208"/>
      <c r="NXI208"/>
      <c r="NXJ208"/>
      <c r="NXK208"/>
      <c r="NXL208"/>
      <c r="NXM208"/>
      <c r="NXN208"/>
      <c r="NXO208"/>
      <c r="NXP208"/>
      <c r="NXQ208"/>
      <c r="NXR208"/>
      <c r="NXS208"/>
      <c r="NXT208"/>
      <c r="NXU208"/>
      <c r="NXV208"/>
      <c r="NXW208"/>
      <c r="NXX208"/>
      <c r="NXY208"/>
      <c r="NXZ208"/>
      <c r="NYA208"/>
      <c r="NYB208"/>
      <c r="NYC208"/>
      <c r="NYD208"/>
      <c r="NYE208"/>
      <c r="NYF208"/>
      <c r="NYG208"/>
      <c r="NYH208"/>
      <c r="NYI208"/>
      <c r="NYJ208"/>
      <c r="NYK208"/>
      <c r="NYL208"/>
      <c r="NYM208"/>
      <c r="NYN208"/>
      <c r="NYO208"/>
      <c r="NYP208"/>
      <c r="NYQ208"/>
      <c r="NYR208"/>
      <c r="NYS208"/>
      <c r="NYT208"/>
      <c r="NYU208"/>
      <c r="NYV208"/>
      <c r="NYW208"/>
      <c r="NYX208"/>
      <c r="NYY208"/>
      <c r="NYZ208"/>
      <c r="NZA208"/>
      <c r="NZB208"/>
      <c r="NZC208"/>
      <c r="NZD208"/>
      <c r="NZE208"/>
      <c r="NZF208"/>
      <c r="NZG208"/>
      <c r="NZH208"/>
      <c r="NZI208"/>
      <c r="NZJ208"/>
      <c r="NZK208"/>
      <c r="NZL208"/>
      <c r="NZM208"/>
      <c r="NZN208"/>
      <c r="NZO208"/>
      <c r="NZP208"/>
      <c r="NZQ208"/>
      <c r="NZR208"/>
      <c r="NZS208"/>
      <c r="NZT208"/>
      <c r="NZU208"/>
      <c r="NZV208"/>
      <c r="NZW208"/>
      <c r="NZX208"/>
      <c r="NZY208"/>
      <c r="NZZ208"/>
      <c r="OAA208"/>
      <c r="OAB208"/>
      <c r="OAC208"/>
      <c r="OAD208"/>
      <c r="OAE208"/>
      <c r="OAF208"/>
      <c r="OAG208"/>
      <c r="OAH208"/>
      <c r="OAI208"/>
      <c r="OAJ208"/>
      <c r="OAK208"/>
      <c r="OAL208"/>
      <c r="OAM208"/>
      <c r="OAN208"/>
      <c r="OAO208"/>
      <c r="OAP208"/>
      <c r="OAQ208"/>
      <c r="OAR208"/>
      <c r="OAS208"/>
      <c r="OAT208"/>
      <c r="OAU208"/>
      <c r="OAV208"/>
      <c r="OAW208"/>
      <c r="OAX208"/>
      <c r="OAY208"/>
      <c r="OAZ208"/>
      <c r="OBA208"/>
      <c r="OBB208"/>
      <c r="OBC208"/>
      <c r="OBD208"/>
      <c r="OBE208"/>
      <c r="OBF208"/>
      <c r="OBG208"/>
      <c r="OBH208"/>
      <c r="OBI208"/>
      <c r="OBJ208"/>
      <c r="OBK208"/>
      <c r="OBL208"/>
      <c r="OBM208"/>
      <c r="OBN208"/>
      <c r="OBO208"/>
      <c r="OBP208"/>
      <c r="OBQ208"/>
      <c r="OBR208"/>
      <c r="OBS208"/>
      <c r="OBT208"/>
      <c r="OBU208"/>
      <c r="OBV208"/>
      <c r="OBW208"/>
      <c r="OBX208"/>
      <c r="OBY208"/>
      <c r="OBZ208"/>
      <c r="OCA208"/>
      <c r="OCB208"/>
      <c r="OCC208"/>
      <c r="OCD208"/>
      <c r="OCE208"/>
      <c r="OCF208"/>
      <c r="OCG208"/>
      <c r="OCH208"/>
      <c r="OCI208"/>
      <c r="OCJ208"/>
      <c r="OCK208"/>
      <c r="OCL208"/>
      <c r="OCM208"/>
      <c r="OCN208"/>
      <c r="OCO208"/>
      <c r="OCP208"/>
      <c r="OCQ208"/>
      <c r="OCR208"/>
      <c r="OCS208"/>
      <c r="OCT208"/>
      <c r="OCU208"/>
      <c r="OCV208"/>
      <c r="OCW208"/>
      <c r="OCX208"/>
      <c r="OCY208"/>
      <c r="OCZ208"/>
      <c r="ODA208"/>
      <c r="ODB208"/>
      <c r="ODC208"/>
      <c r="ODD208"/>
      <c r="ODE208"/>
      <c r="ODF208"/>
      <c r="ODG208"/>
      <c r="ODH208"/>
      <c r="ODI208"/>
      <c r="ODJ208"/>
      <c r="ODK208"/>
      <c r="ODL208"/>
      <c r="ODM208"/>
      <c r="ODN208"/>
      <c r="ODO208"/>
      <c r="ODP208"/>
      <c r="ODQ208"/>
      <c r="ODR208"/>
      <c r="ODS208"/>
      <c r="ODT208"/>
      <c r="ODU208"/>
      <c r="ODV208"/>
      <c r="ODW208"/>
      <c r="ODX208"/>
      <c r="ODY208"/>
      <c r="ODZ208"/>
      <c r="OEA208"/>
      <c r="OEB208"/>
      <c r="OEC208"/>
      <c r="OED208"/>
      <c r="OEE208"/>
      <c r="OEF208"/>
      <c r="OEG208"/>
      <c r="OEH208"/>
      <c r="OEI208"/>
      <c r="OEJ208"/>
      <c r="OEK208"/>
      <c r="OEL208"/>
      <c r="OEM208"/>
      <c r="OEN208"/>
      <c r="OEO208"/>
      <c r="OEP208"/>
      <c r="OEQ208"/>
      <c r="OER208"/>
      <c r="OES208"/>
      <c r="OET208"/>
      <c r="OEU208"/>
      <c r="OEV208"/>
      <c r="OEW208"/>
      <c r="OEX208"/>
      <c r="OEY208"/>
      <c r="OEZ208"/>
      <c r="OFA208"/>
      <c r="OFB208"/>
      <c r="OFC208"/>
      <c r="OFD208"/>
      <c r="OFE208"/>
      <c r="OFF208"/>
      <c r="OFG208"/>
      <c r="OFH208"/>
      <c r="OFI208"/>
      <c r="OFJ208"/>
      <c r="OFK208"/>
      <c r="OFL208"/>
      <c r="OFM208"/>
      <c r="OFN208"/>
      <c r="OFO208"/>
      <c r="OFP208"/>
      <c r="OFQ208"/>
      <c r="OFR208"/>
      <c r="OFS208"/>
      <c r="OFT208"/>
      <c r="OFU208"/>
      <c r="OFV208"/>
      <c r="OFW208"/>
      <c r="OFX208"/>
      <c r="OFY208"/>
      <c r="OFZ208"/>
      <c r="OGA208"/>
      <c r="OGB208"/>
      <c r="OGC208"/>
      <c r="OGD208"/>
      <c r="OGE208"/>
      <c r="OGF208"/>
      <c r="OGG208"/>
      <c r="OGH208"/>
      <c r="OGI208"/>
      <c r="OGJ208"/>
      <c r="OGK208"/>
      <c r="OGL208"/>
      <c r="OGM208"/>
      <c r="OGN208"/>
      <c r="OGO208"/>
      <c r="OGP208"/>
      <c r="OGQ208"/>
      <c r="OGR208"/>
      <c r="OGS208"/>
      <c r="OGT208"/>
      <c r="OGU208"/>
      <c r="OGV208"/>
      <c r="OGW208"/>
      <c r="OGX208"/>
      <c r="OGY208"/>
      <c r="OGZ208"/>
      <c r="OHA208"/>
      <c r="OHB208"/>
      <c r="OHC208"/>
      <c r="OHD208"/>
      <c r="OHE208"/>
      <c r="OHF208"/>
      <c r="OHG208"/>
      <c r="OHH208"/>
      <c r="OHI208"/>
      <c r="OHJ208"/>
      <c r="OHK208"/>
      <c r="OHL208"/>
      <c r="OHM208"/>
      <c r="OHN208"/>
      <c r="OHO208"/>
      <c r="OHP208"/>
      <c r="OHQ208"/>
      <c r="OHR208"/>
      <c r="OHS208"/>
      <c r="OHT208"/>
      <c r="OHU208"/>
      <c r="OHV208"/>
      <c r="OHW208"/>
      <c r="OHX208"/>
      <c r="OHY208"/>
      <c r="OHZ208"/>
      <c r="OIA208"/>
      <c r="OIB208"/>
      <c r="OIC208"/>
      <c r="OID208"/>
      <c r="OIE208"/>
      <c r="OIF208"/>
      <c r="OIG208"/>
      <c r="OIH208"/>
      <c r="OII208"/>
      <c r="OIJ208"/>
      <c r="OIK208"/>
      <c r="OIL208"/>
      <c r="OIM208"/>
      <c r="OIN208"/>
      <c r="OIO208"/>
      <c r="OIP208"/>
      <c r="OIQ208"/>
      <c r="OIR208"/>
      <c r="OIS208"/>
      <c r="OIT208"/>
      <c r="OIU208"/>
      <c r="OIV208"/>
      <c r="OIW208"/>
      <c r="OIX208"/>
      <c r="OIY208"/>
      <c r="OIZ208"/>
      <c r="OJA208"/>
      <c r="OJB208"/>
      <c r="OJC208"/>
      <c r="OJD208"/>
      <c r="OJE208"/>
      <c r="OJF208"/>
      <c r="OJG208"/>
      <c r="OJH208"/>
      <c r="OJI208"/>
      <c r="OJJ208"/>
      <c r="OJK208"/>
      <c r="OJL208"/>
      <c r="OJM208"/>
      <c r="OJN208"/>
      <c r="OJO208"/>
      <c r="OJP208"/>
      <c r="OJQ208"/>
      <c r="OJR208"/>
      <c r="OJS208"/>
      <c r="OJT208"/>
      <c r="OJU208"/>
      <c r="OJV208"/>
      <c r="OJW208"/>
      <c r="OJX208"/>
      <c r="OJY208"/>
      <c r="OJZ208"/>
      <c r="OKA208"/>
      <c r="OKB208"/>
      <c r="OKC208"/>
      <c r="OKD208"/>
      <c r="OKE208"/>
      <c r="OKF208"/>
      <c r="OKG208"/>
      <c r="OKH208"/>
      <c r="OKI208"/>
      <c r="OKJ208"/>
      <c r="OKK208"/>
      <c r="OKL208"/>
      <c r="OKM208"/>
      <c r="OKN208"/>
      <c r="OKO208"/>
      <c r="OKP208"/>
      <c r="OKQ208"/>
      <c r="OKR208"/>
      <c r="OKS208"/>
      <c r="OKT208"/>
      <c r="OKU208"/>
      <c r="OKV208"/>
      <c r="OKW208"/>
      <c r="OKX208"/>
      <c r="OKY208"/>
      <c r="OKZ208"/>
      <c r="OLA208"/>
      <c r="OLB208"/>
      <c r="OLC208"/>
      <c r="OLD208"/>
      <c r="OLE208"/>
      <c r="OLF208"/>
      <c r="OLG208"/>
      <c r="OLH208"/>
      <c r="OLI208"/>
      <c r="OLJ208"/>
      <c r="OLK208"/>
      <c r="OLL208"/>
      <c r="OLM208"/>
      <c r="OLN208"/>
      <c r="OLO208"/>
      <c r="OLP208"/>
      <c r="OLQ208"/>
      <c r="OLR208"/>
      <c r="OLS208"/>
      <c r="OLT208"/>
      <c r="OLU208"/>
      <c r="OLV208"/>
      <c r="OLW208"/>
      <c r="OLX208"/>
      <c r="OLY208"/>
      <c r="OLZ208"/>
      <c r="OMA208"/>
      <c r="OMB208"/>
      <c r="OMC208"/>
      <c r="OMD208"/>
      <c r="OME208"/>
      <c r="OMF208"/>
      <c r="OMG208"/>
      <c r="OMH208"/>
      <c r="OMI208"/>
      <c r="OMJ208"/>
      <c r="OMK208"/>
      <c r="OML208"/>
      <c r="OMM208"/>
      <c r="OMN208"/>
      <c r="OMO208"/>
      <c r="OMP208"/>
      <c r="OMQ208"/>
      <c r="OMR208"/>
      <c r="OMS208"/>
      <c r="OMT208"/>
      <c r="OMU208"/>
      <c r="OMV208"/>
      <c r="OMW208"/>
      <c r="OMX208"/>
      <c r="OMY208"/>
      <c r="OMZ208"/>
      <c r="ONA208"/>
      <c r="ONB208"/>
      <c r="ONC208"/>
      <c r="OND208"/>
      <c r="ONE208"/>
      <c r="ONF208"/>
      <c r="ONG208"/>
      <c r="ONH208"/>
      <c r="ONI208"/>
      <c r="ONJ208"/>
      <c r="ONK208"/>
      <c r="ONL208"/>
      <c r="ONM208"/>
      <c r="ONN208"/>
      <c r="ONO208"/>
      <c r="ONP208"/>
      <c r="ONQ208"/>
      <c r="ONR208"/>
      <c r="ONS208"/>
      <c r="ONT208"/>
      <c r="ONU208"/>
      <c r="ONV208"/>
      <c r="ONW208"/>
      <c r="ONX208"/>
      <c r="ONY208"/>
      <c r="ONZ208"/>
      <c r="OOA208"/>
      <c r="OOB208"/>
      <c r="OOC208"/>
      <c r="OOD208"/>
      <c r="OOE208"/>
      <c r="OOF208"/>
      <c r="OOG208"/>
      <c r="OOH208"/>
      <c r="OOI208"/>
      <c r="OOJ208"/>
      <c r="OOK208"/>
      <c r="OOL208"/>
      <c r="OOM208"/>
      <c r="OON208"/>
      <c r="OOO208"/>
      <c r="OOP208"/>
      <c r="OOQ208"/>
      <c r="OOR208"/>
      <c r="OOS208"/>
      <c r="OOT208"/>
      <c r="OOU208"/>
      <c r="OOV208"/>
      <c r="OOW208"/>
      <c r="OOX208"/>
      <c r="OOY208"/>
      <c r="OOZ208"/>
      <c r="OPA208"/>
      <c r="OPB208"/>
      <c r="OPC208"/>
      <c r="OPD208"/>
      <c r="OPE208"/>
      <c r="OPF208"/>
      <c r="OPG208"/>
      <c r="OPH208"/>
      <c r="OPI208"/>
      <c r="OPJ208"/>
      <c r="OPK208"/>
      <c r="OPL208"/>
      <c r="OPM208"/>
      <c r="OPN208"/>
      <c r="OPO208"/>
      <c r="OPP208"/>
      <c r="OPQ208"/>
      <c r="OPR208"/>
      <c r="OPS208"/>
      <c r="OPT208"/>
      <c r="OPU208"/>
      <c r="OPV208"/>
      <c r="OPW208"/>
      <c r="OPX208"/>
      <c r="OPY208"/>
      <c r="OPZ208"/>
      <c r="OQA208"/>
      <c r="OQB208"/>
      <c r="OQC208"/>
      <c r="OQD208"/>
      <c r="OQE208"/>
      <c r="OQF208"/>
      <c r="OQG208"/>
      <c r="OQH208"/>
      <c r="OQI208"/>
      <c r="OQJ208"/>
      <c r="OQK208"/>
      <c r="OQL208"/>
      <c r="OQM208"/>
      <c r="OQN208"/>
      <c r="OQO208"/>
      <c r="OQP208"/>
      <c r="OQQ208"/>
      <c r="OQR208"/>
      <c r="OQS208"/>
      <c r="OQT208"/>
      <c r="OQU208"/>
      <c r="OQV208"/>
      <c r="OQW208"/>
      <c r="OQX208"/>
      <c r="OQY208"/>
      <c r="OQZ208"/>
      <c r="ORA208"/>
      <c r="ORB208"/>
      <c r="ORC208"/>
      <c r="ORD208"/>
      <c r="ORE208"/>
      <c r="ORF208"/>
      <c r="ORG208"/>
      <c r="ORH208"/>
      <c r="ORI208"/>
      <c r="ORJ208"/>
      <c r="ORK208"/>
      <c r="ORL208"/>
      <c r="ORM208"/>
      <c r="ORN208"/>
      <c r="ORO208"/>
      <c r="ORP208"/>
      <c r="ORQ208"/>
      <c r="ORR208"/>
      <c r="ORS208"/>
      <c r="ORT208"/>
      <c r="ORU208"/>
      <c r="ORV208"/>
      <c r="ORW208"/>
      <c r="ORX208"/>
      <c r="ORY208"/>
      <c r="ORZ208"/>
      <c r="OSA208"/>
      <c r="OSB208"/>
      <c r="OSC208"/>
      <c r="OSD208"/>
      <c r="OSE208"/>
      <c r="OSF208"/>
      <c r="OSG208"/>
      <c r="OSH208"/>
      <c r="OSI208"/>
      <c r="OSJ208"/>
      <c r="OSK208"/>
      <c r="OSL208"/>
      <c r="OSM208"/>
      <c r="OSN208"/>
      <c r="OSO208"/>
      <c r="OSP208"/>
      <c r="OSQ208"/>
      <c r="OSR208"/>
      <c r="OSS208"/>
      <c r="OST208"/>
      <c r="OSU208"/>
      <c r="OSV208"/>
      <c r="OSW208"/>
      <c r="OSX208"/>
      <c r="OSY208"/>
      <c r="OSZ208"/>
      <c r="OTA208"/>
      <c r="OTB208"/>
      <c r="OTC208"/>
      <c r="OTD208"/>
      <c r="OTE208"/>
      <c r="OTF208"/>
      <c r="OTG208"/>
      <c r="OTH208"/>
      <c r="OTI208"/>
      <c r="OTJ208"/>
      <c r="OTK208"/>
      <c r="OTL208"/>
      <c r="OTM208"/>
      <c r="OTN208"/>
      <c r="OTO208"/>
      <c r="OTP208"/>
      <c r="OTQ208"/>
      <c r="OTR208"/>
      <c r="OTS208"/>
      <c r="OTT208"/>
      <c r="OTU208"/>
      <c r="OTV208"/>
      <c r="OTW208"/>
      <c r="OTX208"/>
      <c r="OTY208"/>
      <c r="OTZ208"/>
      <c r="OUA208"/>
      <c r="OUB208"/>
      <c r="OUC208"/>
      <c r="OUD208"/>
      <c r="OUE208"/>
      <c r="OUF208"/>
      <c r="OUG208"/>
      <c r="OUH208"/>
      <c r="OUI208"/>
      <c r="OUJ208"/>
      <c r="OUK208"/>
      <c r="OUL208"/>
      <c r="OUM208"/>
      <c r="OUN208"/>
      <c r="OUO208"/>
      <c r="OUP208"/>
      <c r="OUQ208"/>
      <c r="OUR208"/>
      <c r="OUS208"/>
      <c r="OUT208"/>
      <c r="OUU208"/>
      <c r="OUV208"/>
      <c r="OUW208"/>
      <c r="OUX208"/>
      <c r="OUY208"/>
      <c r="OUZ208"/>
      <c r="OVA208"/>
      <c r="OVB208"/>
      <c r="OVC208"/>
      <c r="OVD208"/>
      <c r="OVE208"/>
      <c r="OVF208"/>
      <c r="OVG208"/>
      <c r="OVH208"/>
      <c r="OVI208"/>
      <c r="OVJ208"/>
      <c r="OVK208"/>
      <c r="OVL208"/>
      <c r="OVM208"/>
      <c r="OVN208"/>
      <c r="OVO208"/>
      <c r="OVP208"/>
      <c r="OVQ208"/>
      <c r="OVR208"/>
      <c r="OVS208"/>
      <c r="OVT208"/>
      <c r="OVU208"/>
      <c r="OVV208"/>
      <c r="OVW208"/>
      <c r="OVX208"/>
      <c r="OVY208"/>
      <c r="OVZ208"/>
      <c r="OWA208"/>
      <c r="OWB208"/>
      <c r="OWC208"/>
      <c r="OWD208"/>
      <c r="OWE208"/>
      <c r="OWF208"/>
      <c r="OWG208"/>
      <c r="OWH208"/>
      <c r="OWI208"/>
      <c r="OWJ208"/>
      <c r="OWK208"/>
      <c r="OWL208"/>
      <c r="OWM208"/>
      <c r="OWN208"/>
      <c r="OWO208"/>
      <c r="OWP208"/>
      <c r="OWQ208"/>
      <c r="OWR208"/>
      <c r="OWS208"/>
      <c r="OWT208"/>
      <c r="OWU208"/>
      <c r="OWV208"/>
      <c r="OWW208"/>
      <c r="OWX208"/>
      <c r="OWY208"/>
      <c r="OWZ208"/>
      <c r="OXA208"/>
      <c r="OXB208"/>
      <c r="OXC208"/>
      <c r="OXD208"/>
      <c r="OXE208"/>
      <c r="OXF208"/>
      <c r="OXG208"/>
      <c r="OXH208"/>
      <c r="OXI208"/>
      <c r="OXJ208"/>
      <c r="OXK208"/>
      <c r="OXL208"/>
      <c r="OXM208"/>
      <c r="OXN208"/>
      <c r="OXO208"/>
      <c r="OXP208"/>
      <c r="OXQ208"/>
      <c r="OXR208"/>
      <c r="OXS208"/>
      <c r="OXT208"/>
      <c r="OXU208"/>
      <c r="OXV208"/>
      <c r="OXW208"/>
      <c r="OXX208"/>
      <c r="OXY208"/>
      <c r="OXZ208"/>
      <c r="OYA208"/>
      <c r="OYB208"/>
      <c r="OYC208"/>
      <c r="OYD208"/>
      <c r="OYE208"/>
      <c r="OYF208"/>
      <c r="OYG208"/>
      <c r="OYH208"/>
      <c r="OYI208"/>
      <c r="OYJ208"/>
      <c r="OYK208"/>
      <c r="OYL208"/>
      <c r="OYM208"/>
      <c r="OYN208"/>
      <c r="OYO208"/>
      <c r="OYP208"/>
      <c r="OYQ208"/>
      <c r="OYR208"/>
      <c r="OYS208"/>
      <c r="OYT208"/>
      <c r="OYU208"/>
      <c r="OYV208"/>
      <c r="OYW208"/>
      <c r="OYX208"/>
      <c r="OYY208"/>
      <c r="OYZ208"/>
      <c r="OZA208"/>
      <c r="OZB208"/>
      <c r="OZC208"/>
      <c r="OZD208"/>
      <c r="OZE208"/>
      <c r="OZF208"/>
      <c r="OZG208"/>
      <c r="OZH208"/>
      <c r="OZI208"/>
      <c r="OZJ208"/>
      <c r="OZK208"/>
      <c r="OZL208"/>
      <c r="OZM208"/>
      <c r="OZN208"/>
      <c r="OZO208"/>
      <c r="OZP208"/>
      <c r="OZQ208"/>
      <c r="OZR208"/>
      <c r="OZS208"/>
      <c r="OZT208"/>
      <c r="OZU208"/>
      <c r="OZV208"/>
      <c r="OZW208"/>
      <c r="OZX208"/>
      <c r="OZY208"/>
      <c r="OZZ208"/>
      <c r="PAA208"/>
      <c r="PAB208"/>
      <c r="PAC208"/>
      <c r="PAD208"/>
      <c r="PAE208"/>
      <c r="PAF208"/>
      <c r="PAG208"/>
      <c r="PAH208"/>
      <c r="PAI208"/>
      <c r="PAJ208"/>
      <c r="PAK208"/>
      <c r="PAL208"/>
      <c r="PAM208"/>
      <c r="PAN208"/>
      <c r="PAO208"/>
      <c r="PAP208"/>
      <c r="PAQ208"/>
      <c r="PAR208"/>
      <c r="PAS208"/>
      <c r="PAT208"/>
      <c r="PAU208"/>
      <c r="PAV208"/>
      <c r="PAW208"/>
      <c r="PAX208"/>
      <c r="PAY208"/>
      <c r="PAZ208"/>
      <c r="PBA208"/>
      <c r="PBB208"/>
      <c r="PBC208"/>
      <c r="PBD208"/>
      <c r="PBE208"/>
      <c r="PBF208"/>
      <c r="PBG208"/>
      <c r="PBH208"/>
      <c r="PBI208"/>
      <c r="PBJ208"/>
      <c r="PBK208"/>
      <c r="PBL208"/>
      <c r="PBM208"/>
      <c r="PBN208"/>
      <c r="PBO208"/>
      <c r="PBP208"/>
      <c r="PBQ208"/>
      <c r="PBR208"/>
      <c r="PBS208"/>
      <c r="PBT208"/>
      <c r="PBU208"/>
      <c r="PBV208"/>
      <c r="PBW208"/>
      <c r="PBX208"/>
      <c r="PBY208"/>
      <c r="PBZ208"/>
      <c r="PCA208"/>
      <c r="PCB208"/>
      <c r="PCC208"/>
      <c r="PCD208"/>
      <c r="PCE208"/>
      <c r="PCF208"/>
      <c r="PCG208"/>
      <c r="PCH208"/>
      <c r="PCI208"/>
      <c r="PCJ208"/>
      <c r="PCK208"/>
      <c r="PCL208"/>
      <c r="PCM208"/>
      <c r="PCN208"/>
      <c r="PCO208"/>
      <c r="PCP208"/>
      <c r="PCQ208"/>
      <c r="PCR208"/>
      <c r="PCS208"/>
      <c r="PCT208"/>
      <c r="PCU208"/>
      <c r="PCV208"/>
      <c r="PCW208"/>
      <c r="PCX208"/>
      <c r="PCY208"/>
      <c r="PCZ208"/>
      <c r="PDA208"/>
      <c r="PDB208"/>
      <c r="PDC208"/>
      <c r="PDD208"/>
      <c r="PDE208"/>
      <c r="PDF208"/>
      <c r="PDG208"/>
      <c r="PDH208"/>
      <c r="PDI208"/>
      <c r="PDJ208"/>
      <c r="PDK208"/>
      <c r="PDL208"/>
      <c r="PDM208"/>
      <c r="PDN208"/>
      <c r="PDO208"/>
      <c r="PDP208"/>
      <c r="PDQ208"/>
      <c r="PDR208"/>
      <c r="PDS208"/>
      <c r="PDT208"/>
      <c r="PDU208"/>
      <c r="PDV208"/>
      <c r="PDW208"/>
      <c r="PDX208"/>
      <c r="PDY208"/>
      <c r="PDZ208"/>
      <c r="PEA208"/>
      <c r="PEB208"/>
      <c r="PEC208"/>
      <c r="PED208"/>
      <c r="PEE208"/>
      <c r="PEF208"/>
      <c r="PEG208"/>
      <c r="PEH208"/>
      <c r="PEI208"/>
      <c r="PEJ208"/>
      <c r="PEK208"/>
      <c r="PEL208"/>
      <c r="PEM208"/>
      <c r="PEN208"/>
      <c r="PEO208"/>
      <c r="PEP208"/>
      <c r="PEQ208"/>
      <c r="PER208"/>
      <c r="PES208"/>
      <c r="PET208"/>
      <c r="PEU208"/>
      <c r="PEV208"/>
      <c r="PEW208"/>
      <c r="PEX208"/>
      <c r="PEY208"/>
      <c r="PEZ208"/>
      <c r="PFA208"/>
      <c r="PFB208"/>
      <c r="PFC208"/>
      <c r="PFD208"/>
      <c r="PFE208"/>
      <c r="PFF208"/>
      <c r="PFG208"/>
      <c r="PFH208"/>
      <c r="PFI208"/>
      <c r="PFJ208"/>
      <c r="PFK208"/>
      <c r="PFL208"/>
      <c r="PFM208"/>
      <c r="PFN208"/>
      <c r="PFO208"/>
      <c r="PFP208"/>
      <c r="PFQ208"/>
      <c r="PFR208"/>
      <c r="PFS208"/>
      <c r="PFT208"/>
      <c r="PFU208"/>
      <c r="PFV208"/>
      <c r="PFW208"/>
      <c r="PFX208"/>
      <c r="PFY208"/>
      <c r="PFZ208"/>
      <c r="PGA208"/>
      <c r="PGB208"/>
      <c r="PGC208"/>
      <c r="PGD208"/>
      <c r="PGE208"/>
      <c r="PGF208"/>
      <c r="PGG208"/>
      <c r="PGH208"/>
      <c r="PGI208"/>
      <c r="PGJ208"/>
      <c r="PGK208"/>
      <c r="PGL208"/>
      <c r="PGM208"/>
      <c r="PGN208"/>
      <c r="PGO208"/>
      <c r="PGP208"/>
      <c r="PGQ208"/>
      <c r="PGR208"/>
      <c r="PGS208"/>
      <c r="PGT208"/>
      <c r="PGU208"/>
      <c r="PGV208"/>
      <c r="PGW208"/>
      <c r="PGX208"/>
      <c r="PGY208"/>
      <c r="PGZ208"/>
      <c r="PHA208"/>
      <c r="PHB208"/>
      <c r="PHC208"/>
      <c r="PHD208"/>
      <c r="PHE208"/>
      <c r="PHF208"/>
      <c r="PHG208"/>
      <c r="PHH208"/>
      <c r="PHI208"/>
      <c r="PHJ208"/>
      <c r="PHK208"/>
      <c r="PHL208"/>
      <c r="PHM208"/>
      <c r="PHN208"/>
      <c r="PHO208"/>
      <c r="PHP208"/>
      <c r="PHQ208"/>
      <c r="PHR208"/>
      <c r="PHS208"/>
      <c r="PHT208"/>
      <c r="PHU208"/>
      <c r="PHV208"/>
      <c r="PHW208"/>
      <c r="PHX208"/>
      <c r="PHY208"/>
      <c r="PHZ208"/>
      <c r="PIA208"/>
      <c r="PIB208"/>
      <c r="PIC208"/>
      <c r="PID208"/>
      <c r="PIE208"/>
      <c r="PIF208"/>
      <c r="PIG208"/>
      <c r="PIH208"/>
      <c r="PII208"/>
      <c r="PIJ208"/>
      <c r="PIK208"/>
      <c r="PIL208"/>
      <c r="PIM208"/>
      <c r="PIN208"/>
      <c r="PIO208"/>
      <c r="PIP208"/>
      <c r="PIQ208"/>
      <c r="PIR208"/>
      <c r="PIS208"/>
      <c r="PIT208"/>
      <c r="PIU208"/>
      <c r="PIV208"/>
      <c r="PIW208"/>
      <c r="PIX208"/>
      <c r="PIY208"/>
      <c r="PIZ208"/>
      <c r="PJA208"/>
      <c r="PJB208"/>
      <c r="PJC208"/>
      <c r="PJD208"/>
      <c r="PJE208"/>
      <c r="PJF208"/>
      <c r="PJG208"/>
      <c r="PJH208"/>
      <c r="PJI208"/>
      <c r="PJJ208"/>
      <c r="PJK208"/>
      <c r="PJL208"/>
      <c r="PJM208"/>
      <c r="PJN208"/>
      <c r="PJO208"/>
      <c r="PJP208"/>
      <c r="PJQ208"/>
      <c r="PJR208"/>
      <c r="PJS208"/>
      <c r="PJT208"/>
      <c r="PJU208"/>
      <c r="PJV208"/>
      <c r="PJW208"/>
      <c r="PJX208"/>
      <c r="PJY208"/>
      <c r="PJZ208"/>
      <c r="PKA208"/>
      <c r="PKB208"/>
      <c r="PKC208"/>
      <c r="PKD208"/>
      <c r="PKE208"/>
      <c r="PKF208"/>
      <c r="PKG208"/>
      <c r="PKH208"/>
      <c r="PKI208"/>
      <c r="PKJ208"/>
      <c r="PKK208"/>
      <c r="PKL208"/>
      <c r="PKM208"/>
      <c r="PKN208"/>
      <c r="PKO208"/>
      <c r="PKP208"/>
      <c r="PKQ208"/>
      <c r="PKR208"/>
      <c r="PKS208"/>
      <c r="PKT208"/>
      <c r="PKU208"/>
      <c r="PKV208"/>
      <c r="PKW208"/>
      <c r="PKX208"/>
      <c r="PKY208"/>
      <c r="PKZ208"/>
      <c r="PLA208"/>
      <c r="PLB208"/>
      <c r="PLC208"/>
      <c r="PLD208"/>
      <c r="PLE208"/>
      <c r="PLF208"/>
      <c r="PLG208"/>
      <c r="PLH208"/>
      <c r="PLI208"/>
      <c r="PLJ208"/>
      <c r="PLK208"/>
      <c r="PLL208"/>
      <c r="PLM208"/>
      <c r="PLN208"/>
      <c r="PLO208"/>
      <c r="PLP208"/>
      <c r="PLQ208"/>
      <c r="PLR208"/>
      <c r="PLS208"/>
      <c r="PLT208"/>
      <c r="PLU208"/>
      <c r="PLV208"/>
      <c r="PLW208"/>
      <c r="PLX208"/>
      <c r="PLY208"/>
      <c r="PLZ208"/>
      <c r="PMA208"/>
      <c r="PMB208"/>
      <c r="PMC208"/>
      <c r="PMD208"/>
      <c r="PME208"/>
      <c r="PMF208"/>
      <c r="PMG208"/>
      <c r="PMH208"/>
      <c r="PMI208"/>
      <c r="PMJ208"/>
      <c r="PMK208"/>
      <c r="PML208"/>
      <c r="PMM208"/>
      <c r="PMN208"/>
      <c r="PMO208"/>
      <c r="PMP208"/>
      <c r="PMQ208"/>
      <c r="PMR208"/>
      <c r="PMS208"/>
      <c r="PMT208"/>
      <c r="PMU208"/>
      <c r="PMV208"/>
      <c r="PMW208"/>
      <c r="PMX208"/>
      <c r="PMY208"/>
      <c r="PMZ208"/>
      <c r="PNA208"/>
      <c r="PNB208"/>
      <c r="PNC208"/>
      <c r="PND208"/>
      <c r="PNE208"/>
      <c r="PNF208"/>
      <c r="PNG208"/>
      <c r="PNH208"/>
      <c r="PNI208"/>
      <c r="PNJ208"/>
      <c r="PNK208"/>
      <c r="PNL208"/>
      <c r="PNM208"/>
      <c r="PNN208"/>
      <c r="PNO208"/>
      <c r="PNP208"/>
      <c r="PNQ208"/>
      <c r="PNR208"/>
      <c r="PNS208"/>
      <c r="PNT208"/>
      <c r="PNU208"/>
      <c r="PNV208"/>
      <c r="PNW208"/>
      <c r="PNX208"/>
      <c r="PNY208"/>
      <c r="PNZ208"/>
      <c r="POA208"/>
      <c r="POB208"/>
      <c r="POC208"/>
      <c r="POD208"/>
      <c r="POE208"/>
      <c r="POF208"/>
      <c r="POG208"/>
      <c r="POH208"/>
      <c r="POI208"/>
      <c r="POJ208"/>
      <c r="POK208"/>
      <c r="POL208"/>
      <c r="POM208"/>
      <c r="PON208"/>
      <c r="POO208"/>
      <c r="POP208"/>
      <c r="POQ208"/>
      <c r="POR208"/>
      <c r="POS208"/>
      <c r="POT208"/>
      <c r="POU208"/>
      <c r="POV208"/>
      <c r="POW208"/>
      <c r="POX208"/>
      <c r="POY208"/>
      <c r="POZ208"/>
      <c r="PPA208"/>
      <c r="PPB208"/>
      <c r="PPC208"/>
      <c r="PPD208"/>
      <c r="PPE208"/>
      <c r="PPF208"/>
      <c r="PPG208"/>
      <c r="PPH208"/>
      <c r="PPI208"/>
      <c r="PPJ208"/>
      <c r="PPK208"/>
      <c r="PPL208"/>
      <c r="PPM208"/>
      <c r="PPN208"/>
      <c r="PPO208"/>
      <c r="PPP208"/>
      <c r="PPQ208"/>
      <c r="PPR208"/>
      <c r="PPS208"/>
      <c r="PPT208"/>
      <c r="PPU208"/>
      <c r="PPV208"/>
      <c r="PPW208"/>
      <c r="PPX208"/>
      <c r="PPY208"/>
      <c r="PPZ208"/>
      <c r="PQA208"/>
      <c r="PQB208"/>
      <c r="PQC208"/>
      <c r="PQD208"/>
      <c r="PQE208"/>
      <c r="PQF208"/>
      <c r="PQG208"/>
      <c r="PQH208"/>
      <c r="PQI208"/>
      <c r="PQJ208"/>
      <c r="PQK208"/>
      <c r="PQL208"/>
      <c r="PQM208"/>
      <c r="PQN208"/>
      <c r="PQO208"/>
      <c r="PQP208"/>
      <c r="PQQ208"/>
      <c r="PQR208"/>
      <c r="PQS208"/>
      <c r="PQT208"/>
      <c r="PQU208"/>
      <c r="PQV208"/>
      <c r="PQW208"/>
      <c r="PQX208"/>
      <c r="PQY208"/>
      <c r="PQZ208"/>
      <c r="PRA208"/>
      <c r="PRB208"/>
      <c r="PRC208"/>
      <c r="PRD208"/>
      <c r="PRE208"/>
      <c r="PRF208"/>
      <c r="PRG208"/>
      <c r="PRH208"/>
      <c r="PRI208"/>
      <c r="PRJ208"/>
      <c r="PRK208"/>
      <c r="PRL208"/>
      <c r="PRM208"/>
      <c r="PRN208"/>
      <c r="PRO208"/>
      <c r="PRP208"/>
      <c r="PRQ208"/>
      <c r="PRR208"/>
      <c r="PRS208"/>
      <c r="PRT208"/>
      <c r="PRU208"/>
      <c r="PRV208"/>
      <c r="PRW208"/>
      <c r="PRX208"/>
      <c r="PRY208"/>
      <c r="PRZ208"/>
      <c r="PSA208"/>
      <c r="PSB208"/>
      <c r="PSC208"/>
      <c r="PSD208"/>
      <c r="PSE208"/>
      <c r="PSF208"/>
      <c r="PSG208"/>
      <c r="PSH208"/>
      <c r="PSI208"/>
      <c r="PSJ208"/>
      <c r="PSK208"/>
      <c r="PSL208"/>
      <c r="PSM208"/>
      <c r="PSN208"/>
      <c r="PSO208"/>
      <c r="PSP208"/>
      <c r="PSQ208"/>
      <c r="PSR208"/>
      <c r="PSS208"/>
      <c r="PST208"/>
      <c r="PSU208"/>
      <c r="PSV208"/>
      <c r="PSW208"/>
      <c r="PSX208"/>
      <c r="PSY208"/>
      <c r="PSZ208"/>
      <c r="PTA208"/>
      <c r="PTB208"/>
      <c r="PTC208"/>
      <c r="PTD208"/>
      <c r="PTE208"/>
      <c r="PTF208"/>
      <c r="PTG208"/>
      <c r="PTH208"/>
      <c r="PTI208"/>
      <c r="PTJ208"/>
      <c r="PTK208"/>
      <c r="PTL208"/>
      <c r="PTM208"/>
      <c r="PTN208"/>
      <c r="PTO208"/>
      <c r="PTP208"/>
      <c r="PTQ208"/>
      <c r="PTR208"/>
      <c r="PTS208"/>
      <c r="PTT208"/>
      <c r="PTU208"/>
      <c r="PTV208"/>
      <c r="PTW208"/>
      <c r="PTX208"/>
      <c r="PTY208"/>
      <c r="PTZ208"/>
      <c r="PUA208"/>
      <c r="PUB208"/>
      <c r="PUC208"/>
      <c r="PUD208"/>
      <c r="PUE208"/>
      <c r="PUF208"/>
      <c r="PUG208"/>
      <c r="PUH208"/>
      <c r="PUI208"/>
      <c r="PUJ208"/>
      <c r="PUK208"/>
      <c r="PUL208"/>
      <c r="PUM208"/>
      <c r="PUN208"/>
      <c r="PUO208"/>
      <c r="PUP208"/>
      <c r="PUQ208"/>
      <c r="PUR208"/>
      <c r="PUS208"/>
      <c r="PUT208"/>
      <c r="PUU208"/>
      <c r="PUV208"/>
      <c r="PUW208"/>
      <c r="PUX208"/>
      <c r="PUY208"/>
      <c r="PUZ208"/>
      <c r="PVA208"/>
      <c r="PVB208"/>
      <c r="PVC208"/>
      <c r="PVD208"/>
      <c r="PVE208"/>
      <c r="PVF208"/>
      <c r="PVG208"/>
      <c r="PVH208"/>
      <c r="PVI208"/>
      <c r="PVJ208"/>
      <c r="PVK208"/>
      <c r="PVL208"/>
      <c r="PVM208"/>
      <c r="PVN208"/>
      <c r="PVO208"/>
      <c r="PVP208"/>
      <c r="PVQ208"/>
      <c r="PVR208"/>
      <c r="PVS208"/>
      <c r="PVT208"/>
      <c r="PVU208"/>
      <c r="PVV208"/>
      <c r="PVW208"/>
      <c r="PVX208"/>
      <c r="PVY208"/>
      <c r="PVZ208"/>
      <c r="PWA208"/>
      <c r="PWB208"/>
      <c r="PWC208"/>
      <c r="PWD208"/>
      <c r="PWE208"/>
      <c r="PWF208"/>
      <c r="PWG208"/>
      <c r="PWH208"/>
      <c r="PWI208"/>
      <c r="PWJ208"/>
      <c r="PWK208"/>
      <c r="PWL208"/>
      <c r="PWM208"/>
      <c r="PWN208"/>
      <c r="PWO208"/>
      <c r="PWP208"/>
      <c r="PWQ208"/>
      <c r="PWR208"/>
      <c r="PWS208"/>
      <c r="PWT208"/>
      <c r="PWU208"/>
      <c r="PWV208"/>
      <c r="PWW208"/>
      <c r="PWX208"/>
      <c r="PWY208"/>
      <c r="PWZ208"/>
      <c r="PXA208"/>
      <c r="PXB208"/>
      <c r="PXC208"/>
      <c r="PXD208"/>
      <c r="PXE208"/>
      <c r="PXF208"/>
      <c r="PXG208"/>
      <c r="PXH208"/>
      <c r="PXI208"/>
      <c r="PXJ208"/>
      <c r="PXK208"/>
      <c r="PXL208"/>
      <c r="PXM208"/>
      <c r="PXN208"/>
      <c r="PXO208"/>
      <c r="PXP208"/>
      <c r="PXQ208"/>
      <c r="PXR208"/>
      <c r="PXS208"/>
      <c r="PXT208"/>
      <c r="PXU208"/>
      <c r="PXV208"/>
      <c r="PXW208"/>
      <c r="PXX208"/>
      <c r="PXY208"/>
      <c r="PXZ208"/>
      <c r="PYA208"/>
      <c r="PYB208"/>
      <c r="PYC208"/>
      <c r="PYD208"/>
      <c r="PYE208"/>
      <c r="PYF208"/>
      <c r="PYG208"/>
      <c r="PYH208"/>
      <c r="PYI208"/>
      <c r="PYJ208"/>
      <c r="PYK208"/>
      <c r="PYL208"/>
      <c r="PYM208"/>
      <c r="PYN208"/>
      <c r="PYO208"/>
      <c r="PYP208"/>
      <c r="PYQ208"/>
      <c r="PYR208"/>
      <c r="PYS208"/>
      <c r="PYT208"/>
      <c r="PYU208"/>
      <c r="PYV208"/>
      <c r="PYW208"/>
      <c r="PYX208"/>
      <c r="PYY208"/>
      <c r="PYZ208"/>
      <c r="PZA208"/>
      <c r="PZB208"/>
      <c r="PZC208"/>
      <c r="PZD208"/>
      <c r="PZE208"/>
      <c r="PZF208"/>
      <c r="PZG208"/>
      <c r="PZH208"/>
      <c r="PZI208"/>
      <c r="PZJ208"/>
      <c r="PZK208"/>
      <c r="PZL208"/>
      <c r="PZM208"/>
      <c r="PZN208"/>
      <c r="PZO208"/>
      <c r="PZP208"/>
      <c r="PZQ208"/>
      <c r="PZR208"/>
      <c r="PZS208"/>
      <c r="PZT208"/>
      <c r="PZU208"/>
      <c r="PZV208"/>
      <c r="PZW208"/>
      <c r="PZX208"/>
      <c r="PZY208"/>
      <c r="PZZ208"/>
      <c r="QAA208"/>
      <c r="QAB208"/>
      <c r="QAC208"/>
      <c r="QAD208"/>
      <c r="QAE208"/>
      <c r="QAF208"/>
      <c r="QAG208"/>
      <c r="QAH208"/>
      <c r="QAI208"/>
      <c r="QAJ208"/>
      <c r="QAK208"/>
      <c r="QAL208"/>
      <c r="QAM208"/>
      <c r="QAN208"/>
      <c r="QAO208"/>
      <c r="QAP208"/>
      <c r="QAQ208"/>
      <c r="QAR208"/>
      <c r="QAS208"/>
      <c r="QAT208"/>
      <c r="QAU208"/>
      <c r="QAV208"/>
      <c r="QAW208"/>
      <c r="QAX208"/>
      <c r="QAY208"/>
      <c r="QAZ208"/>
      <c r="QBA208"/>
      <c r="QBB208"/>
      <c r="QBC208"/>
      <c r="QBD208"/>
      <c r="QBE208"/>
      <c r="QBF208"/>
      <c r="QBG208"/>
      <c r="QBH208"/>
      <c r="QBI208"/>
      <c r="QBJ208"/>
      <c r="QBK208"/>
      <c r="QBL208"/>
      <c r="QBM208"/>
      <c r="QBN208"/>
      <c r="QBO208"/>
      <c r="QBP208"/>
      <c r="QBQ208"/>
      <c r="QBR208"/>
      <c r="QBS208"/>
      <c r="QBT208"/>
      <c r="QBU208"/>
      <c r="QBV208"/>
      <c r="QBW208"/>
      <c r="QBX208"/>
      <c r="QBY208"/>
      <c r="QBZ208"/>
      <c r="QCA208"/>
      <c r="QCB208"/>
      <c r="QCC208"/>
      <c r="QCD208"/>
      <c r="QCE208"/>
      <c r="QCF208"/>
      <c r="QCG208"/>
      <c r="QCH208"/>
      <c r="QCI208"/>
      <c r="QCJ208"/>
      <c r="QCK208"/>
      <c r="QCL208"/>
      <c r="QCM208"/>
      <c r="QCN208"/>
      <c r="QCO208"/>
      <c r="QCP208"/>
      <c r="QCQ208"/>
      <c r="QCR208"/>
      <c r="QCS208"/>
      <c r="QCT208"/>
      <c r="QCU208"/>
      <c r="QCV208"/>
      <c r="QCW208"/>
      <c r="QCX208"/>
      <c r="QCY208"/>
      <c r="QCZ208"/>
      <c r="QDA208"/>
      <c r="QDB208"/>
      <c r="QDC208"/>
      <c r="QDD208"/>
      <c r="QDE208"/>
      <c r="QDF208"/>
      <c r="QDG208"/>
      <c r="QDH208"/>
      <c r="QDI208"/>
      <c r="QDJ208"/>
      <c r="QDK208"/>
      <c r="QDL208"/>
      <c r="QDM208"/>
      <c r="QDN208"/>
      <c r="QDO208"/>
      <c r="QDP208"/>
      <c r="QDQ208"/>
      <c r="QDR208"/>
      <c r="QDS208"/>
      <c r="QDT208"/>
      <c r="QDU208"/>
      <c r="QDV208"/>
      <c r="QDW208"/>
      <c r="QDX208"/>
      <c r="QDY208"/>
      <c r="QDZ208"/>
      <c r="QEA208"/>
      <c r="QEB208"/>
      <c r="QEC208"/>
      <c r="QED208"/>
      <c r="QEE208"/>
      <c r="QEF208"/>
      <c r="QEG208"/>
      <c r="QEH208"/>
      <c r="QEI208"/>
      <c r="QEJ208"/>
      <c r="QEK208"/>
      <c r="QEL208"/>
      <c r="QEM208"/>
      <c r="QEN208"/>
      <c r="QEO208"/>
      <c r="QEP208"/>
      <c r="QEQ208"/>
      <c r="QER208"/>
      <c r="QES208"/>
      <c r="QET208"/>
      <c r="QEU208"/>
      <c r="QEV208"/>
      <c r="QEW208"/>
      <c r="QEX208"/>
      <c r="QEY208"/>
      <c r="QEZ208"/>
      <c r="QFA208"/>
      <c r="QFB208"/>
      <c r="QFC208"/>
      <c r="QFD208"/>
      <c r="QFE208"/>
      <c r="QFF208"/>
      <c r="QFG208"/>
      <c r="QFH208"/>
      <c r="QFI208"/>
      <c r="QFJ208"/>
      <c r="QFK208"/>
      <c r="QFL208"/>
      <c r="QFM208"/>
      <c r="QFN208"/>
      <c r="QFO208"/>
      <c r="QFP208"/>
      <c r="QFQ208"/>
      <c r="QFR208"/>
      <c r="QFS208"/>
      <c r="QFT208"/>
      <c r="QFU208"/>
      <c r="QFV208"/>
      <c r="QFW208"/>
      <c r="QFX208"/>
      <c r="QFY208"/>
      <c r="QFZ208"/>
      <c r="QGA208"/>
      <c r="QGB208"/>
      <c r="QGC208"/>
      <c r="QGD208"/>
      <c r="QGE208"/>
      <c r="QGF208"/>
      <c r="QGG208"/>
      <c r="QGH208"/>
      <c r="QGI208"/>
      <c r="QGJ208"/>
      <c r="QGK208"/>
      <c r="QGL208"/>
      <c r="QGM208"/>
      <c r="QGN208"/>
      <c r="QGO208"/>
      <c r="QGP208"/>
      <c r="QGQ208"/>
      <c r="QGR208"/>
      <c r="QGS208"/>
      <c r="QGT208"/>
      <c r="QGU208"/>
      <c r="QGV208"/>
      <c r="QGW208"/>
      <c r="QGX208"/>
      <c r="QGY208"/>
      <c r="QGZ208"/>
      <c r="QHA208"/>
      <c r="QHB208"/>
      <c r="QHC208"/>
      <c r="QHD208"/>
      <c r="QHE208"/>
      <c r="QHF208"/>
      <c r="QHG208"/>
      <c r="QHH208"/>
      <c r="QHI208"/>
      <c r="QHJ208"/>
      <c r="QHK208"/>
      <c r="QHL208"/>
      <c r="QHM208"/>
      <c r="QHN208"/>
      <c r="QHO208"/>
      <c r="QHP208"/>
      <c r="QHQ208"/>
      <c r="QHR208"/>
      <c r="QHS208"/>
      <c r="QHT208"/>
      <c r="QHU208"/>
      <c r="QHV208"/>
      <c r="QHW208"/>
      <c r="QHX208"/>
      <c r="QHY208"/>
      <c r="QHZ208"/>
      <c r="QIA208"/>
      <c r="QIB208"/>
      <c r="QIC208"/>
      <c r="QID208"/>
      <c r="QIE208"/>
      <c r="QIF208"/>
      <c r="QIG208"/>
      <c r="QIH208"/>
      <c r="QII208"/>
      <c r="QIJ208"/>
      <c r="QIK208"/>
      <c r="QIL208"/>
      <c r="QIM208"/>
      <c r="QIN208"/>
      <c r="QIO208"/>
      <c r="QIP208"/>
      <c r="QIQ208"/>
      <c r="QIR208"/>
      <c r="QIS208"/>
      <c r="QIT208"/>
      <c r="QIU208"/>
      <c r="QIV208"/>
      <c r="QIW208"/>
      <c r="QIX208"/>
      <c r="QIY208"/>
      <c r="QIZ208"/>
      <c r="QJA208"/>
      <c r="QJB208"/>
      <c r="QJC208"/>
      <c r="QJD208"/>
      <c r="QJE208"/>
      <c r="QJF208"/>
      <c r="QJG208"/>
      <c r="QJH208"/>
      <c r="QJI208"/>
      <c r="QJJ208"/>
      <c r="QJK208"/>
      <c r="QJL208"/>
      <c r="QJM208"/>
      <c r="QJN208"/>
      <c r="QJO208"/>
      <c r="QJP208"/>
      <c r="QJQ208"/>
      <c r="QJR208"/>
      <c r="QJS208"/>
      <c r="QJT208"/>
      <c r="QJU208"/>
      <c r="QJV208"/>
      <c r="QJW208"/>
      <c r="QJX208"/>
      <c r="QJY208"/>
      <c r="QJZ208"/>
      <c r="QKA208"/>
      <c r="QKB208"/>
      <c r="QKC208"/>
      <c r="QKD208"/>
      <c r="QKE208"/>
      <c r="QKF208"/>
      <c r="QKG208"/>
      <c r="QKH208"/>
      <c r="QKI208"/>
      <c r="QKJ208"/>
      <c r="QKK208"/>
      <c r="QKL208"/>
      <c r="QKM208"/>
      <c r="QKN208"/>
      <c r="QKO208"/>
      <c r="QKP208"/>
      <c r="QKQ208"/>
      <c r="QKR208"/>
      <c r="QKS208"/>
      <c r="QKT208"/>
      <c r="QKU208"/>
      <c r="QKV208"/>
      <c r="QKW208"/>
      <c r="QKX208"/>
      <c r="QKY208"/>
      <c r="QKZ208"/>
      <c r="QLA208"/>
      <c r="QLB208"/>
      <c r="QLC208"/>
      <c r="QLD208"/>
      <c r="QLE208"/>
      <c r="QLF208"/>
      <c r="QLG208"/>
      <c r="QLH208"/>
      <c r="QLI208"/>
      <c r="QLJ208"/>
      <c r="QLK208"/>
      <c r="QLL208"/>
      <c r="QLM208"/>
      <c r="QLN208"/>
      <c r="QLO208"/>
      <c r="QLP208"/>
      <c r="QLQ208"/>
      <c r="QLR208"/>
      <c r="QLS208"/>
      <c r="QLT208"/>
      <c r="QLU208"/>
      <c r="QLV208"/>
      <c r="QLW208"/>
      <c r="QLX208"/>
      <c r="QLY208"/>
      <c r="QLZ208"/>
      <c r="QMA208"/>
      <c r="QMB208"/>
      <c r="QMC208"/>
      <c r="QMD208"/>
      <c r="QME208"/>
      <c r="QMF208"/>
      <c r="QMG208"/>
      <c r="QMH208"/>
      <c r="QMI208"/>
      <c r="QMJ208"/>
      <c r="QMK208"/>
      <c r="QML208"/>
      <c r="QMM208"/>
      <c r="QMN208"/>
      <c r="QMO208"/>
      <c r="QMP208"/>
      <c r="QMQ208"/>
      <c r="QMR208"/>
      <c r="QMS208"/>
      <c r="QMT208"/>
      <c r="QMU208"/>
      <c r="QMV208"/>
      <c r="QMW208"/>
      <c r="QMX208"/>
      <c r="QMY208"/>
      <c r="QMZ208"/>
      <c r="QNA208"/>
      <c r="QNB208"/>
      <c r="QNC208"/>
      <c r="QND208"/>
      <c r="QNE208"/>
      <c r="QNF208"/>
      <c r="QNG208"/>
      <c r="QNH208"/>
      <c r="QNI208"/>
      <c r="QNJ208"/>
      <c r="QNK208"/>
      <c r="QNL208"/>
      <c r="QNM208"/>
      <c r="QNN208"/>
      <c r="QNO208"/>
      <c r="QNP208"/>
      <c r="QNQ208"/>
      <c r="QNR208"/>
      <c r="QNS208"/>
      <c r="QNT208"/>
      <c r="QNU208"/>
      <c r="QNV208"/>
      <c r="QNW208"/>
      <c r="QNX208"/>
      <c r="QNY208"/>
      <c r="QNZ208"/>
      <c r="QOA208"/>
      <c r="QOB208"/>
      <c r="QOC208"/>
      <c r="QOD208"/>
      <c r="QOE208"/>
      <c r="QOF208"/>
      <c r="QOG208"/>
      <c r="QOH208"/>
      <c r="QOI208"/>
      <c r="QOJ208"/>
      <c r="QOK208"/>
      <c r="QOL208"/>
      <c r="QOM208"/>
      <c r="QON208"/>
      <c r="QOO208"/>
      <c r="QOP208"/>
      <c r="QOQ208"/>
      <c r="QOR208"/>
      <c r="QOS208"/>
      <c r="QOT208"/>
      <c r="QOU208"/>
      <c r="QOV208"/>
      <c r="QOW208"/>
      <c r="QOX208"/>
      <c r="QOY208"/>
      <c r="QOZ208"/>
      <c r="QPA208"/>
      <c r="QPB208"/>
      <c r="QPC208"/>
      <c r="QPD208"/>
      <c r="QPE208"/>
      <c r="QPF208"/>
      <c r="QPG208"/>
      <c r="QPH208"/>
      <c r="QPI208"/>
      <c r="QPJ208"/>
      <c r="QPK208"/>
      <c r="QPL208"/>
      <c r="QPM208"/>
      <c r="QPN208"/>
      <c r="QPO208"/>
      <c r="QPP208"/>
      <c r="QPQ208"/>
      <c r="QPR208"/>
      <c r="QPS208"/>
      <c r="QPT208"/>
      <c r="QPU208"/>
      <c r="QPV208"/>
      <c r="QPW208"/>
      <c r="QPX208"/>
      <c r="QPY208"/>
      <c r="QPZ208"/>
      <c r="QQA208"/>
      <c r="QQB208"/>
      <c r="QQC208"/>
      <c r="QQD208"/>
      <c r="QQE208"/>
      <c r="QQF208"/>
      <c r="QQG208"/>
      <c r="QQH208"/>
      <c r="QQI208"/>
      <c r="QQJ208"/>
      <c r="QQK208"/>
      <c r="QQL208"/>
      <c r="QQM208"/>
      <c r="QQN208"/>
      <c r="QQO208"/>
      <c r="QQP208"/>
      <c r="QQQ208"/>
      <c r="QQR208"/>
      <c r="QQS208"/>
      <c r="QQT208"/>
      <c r="QQU208"/>
      <c r="QQV208"/>
      <c r="QQW208"/>
      <c r="QQX208"/>
      <c r="QQY208"/>
      <c r="QQZ208"/>
      <c r="QRA208"/>
      <c r="QRB208"/>
      <c r="QRC208"/>
      <c r="QRD208"/>
      <c r="QRE208"/>
      <c r="QRF208"/>
      <c r="QRG208"/>
      <c r="QRH208"/>
      <c r="QRI208"/>
      <c r="QRJ208"/>
      <c r="QRK208"/>
      <c r="QRL208"/>
      <c r="QRM208"/>
      <c r="QRN208"/>
      <c r="QRO208"/>
      <c r="QRP208"/>
      <c r="QRQ208"/>
      <c r="QRR208"/>
      <c r="QRS208"/>
      <c r="QRT208"/>
      <c r="QRU208"/>
      <c r="QRV208"/>
      <c r="QRW208"/>
      <c r="QRX208"/>
      <c r="QRY208"/>
      <c r="QRZ208"/>
      <c r="QSA208"/>
      <c r="QSB208"/>
      <c r="QSC208"/>
      <c r="QSD208"/>
      <c r="QSE208"/>
      <c r="QSF208"/>
      <c r="QSG208"/>
      <c r="QSH208"/>
      <c r="QSI208"/>
      <c r="QSJ208"/>
      <c r="QSK208"/>
      <c r="QSL208"/>
      <c r="QSM208"/>
      <c r="QSN208"/>
      <c r="QSO208"/>
      <c r="QSP208"/>
      <c r="QSQ208"/>
      <c r="QSR208"/>
      <c r="QSS208"/>
      <c r="QST208"/>
      <c r="QSU208"/>
      <c r="QSV208"/>
      <c r="QSW208"/>
      <c r="QSX208"/>
      <c r="QSY208"/>
      <c r="QSZ208"/>
      <c r="QTA208"/>
      <c r="QTB208"/>
      <c r="QTC208"/>
      <c r="QTD208"/>
      <c r="QTE208"/>
      <c r="QTF208"/>
      <c r="QTG208"/>
      <c r="QTH208"/>
      <c r="QTI208"/>
      <c r="QTJ208"/>
      <c r="QTK208"/>
      <c r="QTL208"/>
      <c r="QTM208"/>
      <c r="QTN208"/>
      <c r="QTO208"/>
      <c r="QTP208"/>
      <c r="QTQ208"/>
      <c r="QTR208"/>
      <c r="QTS208"/>
      <c r="QTT208"/>
      <c r="QTU208"/>
      <c r="QTV208"/>
      <c r="QTW208"/>
      <c r="QTX208"/>
      <c r="QTY208"/>
      <c r="QTZ208"/>
      <c r="QUA208"/>
      <c r="QUB208"/>
      <c r="QUC208"/>
      <c r="QUD208"/>
      <c r="QUE208"/>
      <c r="QUF208"/>
      <c r="QUG208"/>
      <c r="QUH208"/>
      <c r="QUI208"/>
      <c r="QUJ208"/>
      <c r="QUK208"/>
      <c r="QUL208"/>
      <c r="QUM208"/>
      <c r="QUN208"/>
      <c r="QUO208"/>
      <c r="QUP208"/>
      <c r="QUQ208"/>
      <c r="QUR208"/>
      <c r="QUS208"/>
      <c r="QUT208"/>
      <c r="QUU208"/>
      <c r="QUV208"/>
      <c r="QUW208"/>
      <c r="QUX208"/>
      <c r="QUY208"/>
      <c r="QUZ208"/>
      <c r="QVA208"/>
      <c r="QVB208"/>
      <c r="QVC208"/>
      <c r="QVD208"/>
      <c r="QVE208"/>
      <c r="QVF208"/>
      <c r="QVG208"/>
      <c r="QVH208"/>
      <c r="QVI208"/>
      <c r="QVJ208"/>
      <c r="QVK208"/>
      <c r="QVL208"/>
      <c r="QVM208"/>
      <c r="QVN208"/>
      <c r="QVO208"/>
      <c r="QVP208"/>
      <c r="QVQ208"/>
      <c r="QVR208"/>
      <c r="QVS208"/>
      <c r="QVT208"/>
      <c r="QVU208"/>
      <c r="QVV208"/>
      <c r="QVW208"/>
      <c r="QVX208"/>
      <c r="QVY208"/>
      <c r="QVZ208"/>
      <c r="QWA208"/>
      <c r="QWB208"/>
      <c r="QWC208"/>
      <c r="QWD208"/>
      <c r="QWE208"/>
      <c r="QWF208"/>
      <c r="QWG208"/>
      <c r="QWH208"/>
      <c r="QWI208"/>
      <c r="QWJ208"/>
      <c r="QWK208"/>
      <c r="QWL208"/>
      <c r="QWM208"/>
      <c r="QWN208"/>
      <c r="QWO208"/>
      <c r="QWP208"/>
      <c r="QWQ208"/>
      <c r="QWR208"/>
      <c r="QWS208"/>
      <c r="QWT208"/>
      <c r="QWU208"/>
      <c r="QWV208"/>
      <c r="QWW208"/>
      <c r="QWX208"/>
      <c r="QWY208"/>
      <c r="QWZ208"/>
      <c r="QXA208"/>
      <c r="QXB208"/>
      <c r="QXC208"/>
      <c r="QXD208"/>
      <c r="QXE208"/>
      <c r="QXF208"/>
      <c r="QXG208"/>
      <c r="QXH208"/>
      <c r="QXI208"/>
      <c r="QXJ208"/>
      <c r="QXK208"/>
      <c r="QXL208"/>
      <c r="QXM208"/>
      <c r="QXN208"/>
      <c r="QXO208"/>
      <c r="QXP208"/>
      <c r="QXQ208"/>
      <c r="QXR208"/>
      <c r="QXS208"/>
      <c r="QXT208"/>
      <c r="QXU208"/>
      <c r="QXV208"/>
      <c r="QXW208"/>
      <c r="QXX208"/>
      <c r="QXY208"/>
      <c r="QXZ208"/>
      <c r="QYA208"/>
      <c r="QYB208"/>
      <c r="QYC208"/>
      <c r="QYD208"/>
      <c r="QYE208"/>
      <c r="QYF208"/>
      <c r="QYG208"/>
      <c r="QYH208"/>
      <c r="QYI208"/>
      <c r="QYJ208"/>
      <c r="QYK208"/>
      <c r="QYL208"/>
      <c r="QYM208"/>
      <c r="QYN208"/>
      <c r="QYO208"/>
      <c r="QYP208"/>
      <c r="QYQ208"/>
      <c r="QYR208"/>
      <c r="QYS208"/>
      <c r="QYT208"/>
      <c r="QYU208"/>
      <c r="QYV208"/>
      <c r="QYW208"/>
      <c r="QYX208"/>
      <c r="QYY208"/>
      <c r="QYZ208"/>
      <c r="QZA208"/>
      <c r="QZB208"/>
      <c r="QZC208"/>
      <c r="QZD208"/>
      <c r="QZE208"/>
      <c r="QZF208"/>
      <c r="QZG208"/>
      <c r="QZH208"/>
      <c r="QZI208"/>
      <c r="QZJ208"/>
      <c r="QZK208"/>
      <c r="QZL208"/>
      <c r="QZM208"/>
      <c r="QZN208"/>
      <c r="QZO208"/>
      <c r="QZP208"/>
      <c r="QZQ208"/>
      <c r="QZR208"/>
      <c r="QZS208"/>
      <c r="QZT208"/>
      <c r="QZU208"/>
      <c r="QZV208"/>
      <c r="QZW208"/>
      <c r="QZX208"/>
      <c r="QZY208"/>
      <c r="QZZ208"/>
      <c r="RAA208"/>
      <c r="RAB208"/>
      <c r="RAC208"/>
      <c r="RAD208"/>
      <c r="RAE208"/>
      <c r="RAF208"/>
      <c r="RAG208"/>
      <c r="RAH208"/>
      <c r="RAI208"/>
      <c r="RAJ208"/>
      <c r="RAK208"/>
      <c r="RAL208"/>
      <c r="RAM208"/>
      <c r="RAN208"/>
      <c r="RAO208"/>
      <c r="RAP208"/>
      <c r="RAQ208"/>
      <c r="RAR208"/>
      <c r="RAS208"/>
      <c r="RAT208"/>
      <c r="RAU208"/>
      <c r="RAV208"/>
      <c r="RAW208"/>
      <c r="RAX208"/>
      <c r="RAY208"/>
      <c r="RAZ208"/>
      <c r="RBA208"/>
      <c r="RBB208"/>
      <c r="RBC208"/>
      <c r="RBD208"/>
      <c r="RBE208"/>
      <c r="RBF208"/>
      <c r="RBG208"/>
      <c r="RBH208"/>
      <c r="RBI208"/>
      <c r="RBJ208"/>
      <c r="RBK208"/>
      <c r="RBL208"/>
      <c r="RBM208"/>
      <c r="RBN208"/>
      <c r="RBO208"/>
      <c r="RBP208"/>
      <c r="RBQ208"/>
      <c r="RBR208"/>
      <c r="RBS208"/>
      <c r="RBT208"/>
      <c r="RBU208"/>
      <c r="RBV208"/>
      <c r="RBW208"/>
      <c r="RBX208"/>
      <c r="RBY208"/>
      <c r="RBZ208"/>
      <c r="RCA208"/>
      <c r="RCB208"/>
      <c r="RCC208"/>
      <c r="RCD208"/>
      <c r="RCE208"/>
      <c r="RCF208"/>
      <c r="RCG208"/>
      <c r="RCH208"/>
      <c r="RCI208"/>
      <c r="RCJ208"/>
      <c r="RCK208"/>
      <c r="RCL208"/>
      <c r="RCM208"/>
      <c r="RCN208"/>
      <c r="RCO208"/>
      <c r="RCP208"/>
      <c r="RCQ208"/>
      <c r="RCR208"/>
      <c r="RCS208"/>
      <c r="RCT208"/>
      <c r="RCU208"/>
      <c r="RCV208"/>
      <c r="RCW208"/>
      <c r="RCX208"/>
      <c r="RCY208"/>
      <c r="RCZ208"/>
      <c r="RDA208"/>
      <c r="RDB208"/>
      <c r="RDC208"/>
      <c r="RDD208"/>
      <c r="RDE208"/>
      <c r="RDF208"/>
      <c r="RDG208"/>
      <c r="RDH208"/>
      <c r="RDI208"/>
      <c r="RDJ208"/>
      <c r="RDK208"/>
      <c r="RDL208"/>
      <c r="RDM208"/>
      <c r="RDN208"/>
      <c r="RDO208"/>
      <c r="RDP208"/>
      <c r="RDQ208"/>
      <c r="RDR208"/>
      <c r="RDS208"/>
      <c r="RDT208"/>
      <c r="RDU208"/>
      <c r="RDV208"/>
      <c r="RDW208"/>
      <c r="RDX208"/>
      <c r="RDY208"/>
      <c r="RDZ208"/>
      <c r="REA208"/>
      <c r="REB208"/>
      <c r="REC208"/>
      <c r="RED208"/>
      <c r="REE208"/>
      <c r="REF208"/>
      <c r="REG208"/>
      <c r="REH208"/>
      <c r="REI208"/>
      <c r="REJ208"/>
      <c r="REK208"/>
      <c r="REL208"/>
      <c r="REM208"/>
      <c r="REN208"/>
      <c r="REO208"/>
      <c r="REP208"/>
      <c r="REQ208"/>
      <c r="RER208"/>
      <c r="RES208"/>
      <c r="RET208"/>
      <c r="REU208"/>
      <c r="REV208"/>
      <c r="REW208"/>
      <c r="REX208"/>
      <c r="REY208"/>
      <c r="REZ208"/>
      <c r="RFA208"/>
      <c r="RFB208"/>
      <c r="RFC208"/>
      <c r="RFD208"/>
      <c r="RFE208"/>
      <c r="RFF208"/>
      <c r="RFG208"/>
      <c r="RFH208"/>
      <c r="RFI208"/>
      <c r="RFJ208"/>
      <c r="RFK208"/>
      <c r="RFL208"/>
      <c r="RFM208"/>
      <c r="RFN208"/>
      <c r="RFO208"/>
      <c r="RFP208"/>
      <c r="RFQ208"/>
      <c r="RFR208"/>
      <c r="RFS208"/>
      <c r="RFT208"/>
      <c r="RFU208"/>
      <c r="RFV208"/>
      <c r="RFW208"/>
      <c r="RFX208"/>
      <c r="RFY208"/>
      <c r="RFZ208"/>
      <c r="RGA208"/>
      <c r="RGB208"/>
      <c r="RGC208"/>
      <c r="RGD208"/>
      <c r="RGE208"/>
      <c r="RGF208"/>
      <c r="RGG208"/>
      <c r="RGH208"/>
      <c r="RGI208"/>
      <c r="RGJ208"/>
      <c r="RGK208"/>
      <c r="RGL208"/>
      <c r="RGM208"/>
      <c r="RGN208"/>
      <c r="RGO208"/>
      <c r="RGP208"/>
      <c r="RGQ208"/>
      <c r="RGR208"/>
      <c r="RGS208"/>
      <c r="RGT208"/>
      <c r="RGU208"/>
      <c r="RGV208"/>
      <c r="RGW208"/>
      <c r="RGX208"/>
      <c r="RGY208"/>
      <c r="RGZ208"/>
      <c r="RHA208"/>
      <c r="RHB208"/>
      <c r="RHC208"/>
      <c r="RHD208"/>
      <c r="RHE208"/>
      <c r="RHF208"/>
      <c r="RHG208"/>
      <c r="RHH208"/>
      <c r="RHI208"/>
      <c r="RHJ208"/>
      <c r="RHK208"/>
      <c r="RHL208"/>
      <c r="RHM208"/>
      <c r="RHN208"/>
      <c r="RHO208"/>
      <c r="RHP208"/>
      <c r="RHQ208"/>
      <c r="RHR208"/>
      <c r="RHS208"/>
      <c r="RHT208"/>
      <c r="RHU208"/>
      <c r="RHV208"/>
      <c r="RHW208"/>
      <c r="RHX208"/>
      <c r="RHY208"/>
      <c r="RHZ208"/>
      <c r="RIA208"/>
      <c r="RIB208"/>
      <c r="RIC208"/>
      <c r="RID208"/>
      <c r="RIE208"/>
      <c r="RIF208"/>
      <c r="RIG208"/>
      <c r="RIH208"/>
      <c r="RII208"/>
      <c r="RIJ208"/>
      <c r="RIK208"/>
      <c r="RIL208"/>
      <c r="RIM208"/>
      <c r="RIN208"/>
      <c r="RIO208"/>
      <c r="RIP208"/>
      <c r="RIQ208"/>
      <c r="RIR208"/>
      <c r="RIS208"/>
      <c r="RIT208"/>
      <c r="RIU208"/>
      <c r="RIV208"/>
      <c r="RIW208"/>
      <c r="RIX208"/>
      <c r="RIY208"/>
      <c r="RIZ208"/>
      <c r="RJA208"/>
      <c r="RJB208"/>
      <c r="RJC208"/>
      <c r="RJD208"/>
      <c r="RJE208"/>
      <c r="RJF208"/>
      <c r="RJG208"/>
      <c r="RJH208"/>
      <c r="RJI208"/>
      <c r="RJJ208"/>
      <c r="RJK208"/>
      <c r="RJL208"/>
      <c r="RJM208"/>
      <c r="RJN208"/>
      <c r="RJO208"/>
      <c r="RJP208"/>
      <c r="RJQ208"/>
      <c r="RJR208"/>
      <c r="RJS208"/>
      <c r="RJT208"/>
      <c r="RJU208"/>
      <c r="RJV208"/>
      <c r="RJW208"/>
      <c r="RJX208"/>
      <c r="RJY208"/>
      <c r="RJZ208"/>
      <c r="RKA208"/>
      <c r="RKB208"/>
      <c r="RKC208"/>
      <c r="RKD208"/>
      <c r="RKE208"/>
      <c r="RKF208"/>
      <c r="RKG208"/>
      <c r="RKH208"/>
      <c r="RKI208"/>
      <c r="RKJ208"/>
      <c r="RKK208"/>
      <c r="RKL208"/>
      <c r="RKM208"/>
      <c r="RKN208"/>
      <c r="RKO208"/>
      <c r="RKP208"/>
      <c r="RKQ208"/>
      <c r="RKR208"/>
      <c r="RKS208"/>
      <c r="RKT208"/>
      <c r="RKU208"/>
      <c r="RKV208"/>
      <c r="RKW208"/>
      <c r="RKX208"/>
      <c r="RKY208"/>
      <c r="RKZ208"/>
      <c r="RLA208"/>
      <c r="RLB208"/>
      <c r="RLC208"/>
      <c r="RLD208"/>
      <c r="RLE208"/>
      <c r="RLF208"/>
      <c r="RLG208"/>
      <c r="RLH208"/>
      <c r="RLI208"/>
      <c r="RLJ208"/>
      <c r="RLK208"/>
      <c r="RLL208"/>
      <c r="RLM208"/>
      <c r="RLN208"/>
      <c r="RLO208"/>
      <c r="RLP208"/>
      <c r="RLQ208"/>
      <c r="RLR208"/>
      <c r="RLS208"/>
      <c r="RLT208"/>
      <c r="RLU208"/>
      <c r="RLV208"/>
      <c r="RLW208"/>
      <c r="RLX208"/>
      <c r="RLY208"/>
      <c r="RLZ208"/>
      <c r="RMA208"/>
      <c r="RMB208"/>
      <c r="RMC208"/>
      <c r="RMD208"/>
      <c r="RME208"/>
      <c r="RMF208"/>
      <c r="RMG208"/>
      <c r="RMH208"/>
      <c r="RMI208"/>
      <c r="RMJ208"/>
      <c r="RMK208"/>
      <c r="RML208"/>
      <c r="RMM208"/>
      <c r="RMN208"/>
      <c r="RMO208"/>
      <c r="RMP208"/>
      <c r="RMQ208"/>
      <c r="RMR208"/>
      <c r="RMS208"/>
      <c r="RMT208"/>
      <c r="RMU208"/>
      <c r="RMV208"/>
      <c r="RMW208"/>
      <c r="RMX208"/>
      <c r="RMY208"/>
      <c r="RMZ208"/>
      <c r="RNA208"/>
      <c r="RNB208"/>
      <c r="RNC208"/>
      <c r="RND208"/>
      <c r="RNE208"/>
      <c r="RNF208"/>
      <c r="RNG208"/>
      <c r="RNH208"/>
      <c r="RNI208"/>
      <c r="RNJ208"/>
      <c r="RNK208"/>
      <c r="RNL208"/>
      <c r="RNM208"/>
      <c r="RNN208"/>
      <c r="RNO208"/>
      <c r="RNP208"/>
      <c r="RNQ208"/>
      <c r="RNR208"/>
      <c r="RNS208"/>
      <c r="RNT208"/>
      <c r="RNU208"/>
      <c r="RNV208"/>
      <c r="RNW208"/>
      <c r="RNX208"/>
      <c r="RNY208"/>
      <c r="RNZ208"/>
      <c r="ROA208"/>
      <c r="ROB208"/>
      <c r="ROC208"/>
      <c r="ROD208"/>
      <c r="ROE208"/>
      <c r="ROF208"/>
      <c r="ROG208"/>
      <c r="ROH208"/>
      <c r="ROI208"/>
      <c r="ROJ208"/>
      <c r="ROK208"/>
      <c r="ROL208"/>
      <c r="ROM208"/>
      <c r="RON208"/>
      <c r="ROO208"/>
      <c r="ROP208"/>
      <c r="ROQ208"/>
      <c r="ROR208"/>
      <c r="ROS208"/>
      <c r="ROT208"/>
      <c r="ROU208"/>
      <c r="ROV208"/>
      <c r="ROW208"/>
      <c r="ROX208"/>
      <c r="ROY208"/>
      <c r="ROZ208"/>
      <c r="RPA208"/>
      <c r="RPB208"/>
      <c r="RPC208"/>
      <c r="RPD208"/>
      <c r="RPE208"/>
      <c r="RPF208"/>
      <c r="RPG208"/>
      <c r="RPH208"/>
      <c r="RPI208"/>
      <c r="RPJ208"/>
      <c r="RPK208"/>
      <c r="RPL208"/>
      <c r="RPM208"/>
      <c r="RPN208"/>
      <c r="RPO208"/>
      <c r="RPP208"/>
      <c r="RPQ208"/>
      <c r="RPR208"/>
      <c r="RPS208"/>
      <c r="RPT208"/>
      <c r="RPU208"/>
      <c r="RPV208"/>
      <c r="RPW208"/>
      <c r="RPX208"/>
      <c r="RPY208"/>
      <c r="RPZ208"/>
      <c r="RQA208"/>
      <c r="RQB208"/>
      <c r="RQC208"/>
      <c r="RQD208"/>
      <c r="RQE208"/>
      <c r="RQF208"/>
      <c r="RQG208"/>
      <c r="RQH208"/>
      <c r="RQI208"/>
      <c r="RQJ208"/>
      <c r="RQK208"/>
      <c r="RQL208"/>
      <c r="RQM208"/>
      <c r="RQN208"/>
      <c r="RQO208"/>
      <c r="RQP208"/>
      <c r="RQQ208"/>
      <c r="RQR208"/>
      <c r="RQS208"/>
      <c r="RQT208"/>
      <c r="RQU208"/>
      <c r="RQV208"/>
      <c r="RQW208"/>
      <c r="RQX208"/>
      <c r="RQY208"/>
      <c r="RQZ208"/>
      <c r="RRA208"/>
      <c r="RRB208"/>
      <c r="RRC208"/>
      <c r="RRD208"/>
      <c r="RRE208"/>
      <c r="RRF208"/>
      <c r="RRG208"/>
      <c r="RRH208"/>
      <c r="RRI208"/>
      <c r="RRJ208"/>
      <c r="RRK208"/>
      <c r="RRL208"/>
      <c r="RRM208"/>
      <c r="RRN208"/>
      <c r="RRO208"/>
      <c r="RRP208"/>
      <c r="RRQ208"/>
      <c r="RRR208"/>
      <c r="RRS208"/>
      <c r="RRT208"/>
      <c r="RRU208"/>
      <c r="RRV208"/>
      <c r="RRW208"/>
      <c r="RRX208"/>
      <c r="RRY208"/>
      <c r="RRZ208"/>
      <c r="RSA208"/>
      <c r="RSB208"/>
      <c r="RSC208"/>
      <c r="RSD208"/>
      <c r="RSE208"/>
      <c r="RSF208"/>
      <c r="RSG208"/>
      <c r="RSH208"/>
      <c r="RSI208"/>
      <c r="RSJ208"/>
      <c r="RSK208"/>
      <c r="RSL208"/>
      <c r="RSM208"/>
      <c r="RSN208"/>
      <c r="RSO208"/>
      <c r="RSP208"/>
      <c r="RSQ208"/>
      <c r="RSR208"/>
      <c r="RSS208"/>
      <c r="RST208"/>
      <c r="RSU208"/>
      <c r="RSV208"/>
      <c r="RSW208"/>
      <c r="RSX208"/>
      <c r="RSY208"/>
      <c r="RSZ208"/>
      <c r="RTA208"/>
      <c r="RTB208"/>
      <c r="RTC208"/>
      <c r="RTD208"/>
      <c r="RTE208"/>
      <c r="RTF208"/>
      <c r="RTG208"/>
      <c r="RTH208"/>
      <c r="RTI208"/>
      <c r="RTJ208"/>
      <c r="RTK208"/>
      <c r="RTL208"/>
      <c r="RTM208"/>
      <c r="RTN208"/>
      <c r="RTO208"/>
      <c r="RTP208"/>
      <c r="RTQ208"/>
      <c r="RTR208"/>
      <c r="RTS208"/>
      <c r="RTT208"/>
      <c r="RTU208"/>
      <c r="RTV208"/>
      <c r="RTW208"/>
      <c r="RTX208"/>
      <c r="RTY208"/>
      <c r="RTZ208"/>
      <c r="RUA208"/>
      <c r="RUB208"/>
      <c r="RUC208"/>
      <c r="RUD208"/>
      <c r="RUE208"/>
      <c r="RUF208"/>
      <c r="RUG208"/>
      <c r="RUH208"/>
      <c r="RUI208"/>
      <c r="RUJ208"/>
      <c r="RUK208"/>
      <c r="RUL208"/>
      <c r="RUM208"/>
      <c r="RUN208"/>
      <c r="RUO208"/>
      <c r="RUP208"/>
      <c r="RUQ208"/>
      <c r="RUR208"/>
      <c r="RUS208"/>
      <c r="RUT208"/>
      <c r="RUU208"/>
      <c r="RUV208"/>
      <c r="RUW208"/>
      <c r="RUX208"/>
      <c r="RUY208"/>
      <c r="RUZ208"/>
      <c r="RVA208"/>
      <c r="RVB208"/>
      <c r="RVC208"/>
      <c r="RVD208"/>
      <c r="RVE208"/>
      <c r="RVF208"/>
      <c r="RVG208"/>
      <c r="RVH208"/>
      <c r="RVI208"/>
      <c r="RVJ208"/>
      <c r="RVK208"/>
      <c r="RVL208"/>
      <c r="RVM208"/>
      <c r="RVN208"/>
      <c r="RVO208"/>
      <c r="RVP208"/>
      <c r="RVQ208"/>
      <c r="RVR208"/>
      <c r="RVS208"/>
      <c r="RVT208"/>
      <c r="RVU208"/>
      <c r="RVV208"/>
      <c r="RVW208"/>
      <c r="RVX208"/>
      <c r="RVY208"/>
      <c r="RVZ208"/>
      <c r="RWA208"/>
      <c r="RWB208"/>
      <c r="RWC208"/>
      <c r="RWD208"/>
      <c r="RWE208"/>
      <c r="RWF208"/>
      <c r="RWG208"/>
      <c r="RWH208"/>
      <c r="RWI208"/>
      <c r="RWJ208"/>
      <c r="RWK208"/>
      <c r="RWL208"/>
      <c r="RWM208"/>
      <c r="RWN208"/>
      <c r="RWO208"/>
      <c r="RWP208"/>
      <c r="RWQ208"/>
      <c r="RWR208"/>
      <c r="RWS208"/>
      <c r="RWT208"/>
      <c r="RWU208"/>
      <c r="RWV208"/>
      <c r="RWW208"/>
      <c r="RWX208"/>
      <c r="RWY208"/>
      <c r="RWZ208"/>
      <c r="RXA208"/>
      <c r="RXB208"/>
      <c r="RXC208"/>
      <c r="RXD208"/>
      <c r="RXE208"/>
      <c r="RXF208"/>
      <c r="RXG208"/>
      <c r="RXH208"/>
      <c r="RXI208"/>
      <c r="RXJ208"/>
      <c r="RXK208"/>
      <c r="RXL208"/>
      <c r="RXM208"/>
      <c r="RXN208"/>
      <c r="RXO208"/>
      <c r="RXP208"/>
      <c r="RXQ208"/>
      <c r="RXR208"/>
      <c r="RXS208"/>
      <c r="RXT208"/>
      <c r="RXU208"/>
      <c r="RXV208"/>
      <c r="RXW208"/>
      <c r="RXX208"/>
      <c r="RXY208"/>
      <c r="RXZ208"/>
      <c r="RYA208"/>
      <c r="RYB208"/>
      <c r="RYC208"/>
      <c r="RYD208"/>
      <c r="RYE208"/>
      <c r="RYF208"/>
      <c r="RYG208"/>
      <c r="RYH208"/>
      <c r="RYI208"/>
      <c r="RYJ208"/>
      <c r="RYK208"/>
      <c r="RYL208"/>
      <c r="RYM208"/>
      <c r="RYN208"/>
      <c r="RYO208"/>
      <c r="RYP208"/>
      <c r="RYQ208"/>
      <c r="RYR208"/>
      <c r="RYS208"/>
      <c r="RYT208"/>
      <c r="RYU208"/>
      <c r="RYV208"/>
      <c r="RYW208"/>
      <c r="RYX208"/>
      <c r="RYY208"/>
      <c r="RYZ208"/>
      <c r="RZA208"/>
      <c r="RZB208"/>
      <c r="RZC208"/>
      <c r="RZD208"/>
      <c r="RZE208"/>
      <c r="RZF208"/>
      <c r="RZG208"/>
      <c r="RZH208"/>
      <c r="RZI208"/>
      <c r="RZJ208"/>
      <c r="RZK208"/>
      <c r="RZL208"/>
      <c r="RZM208"/>
      <c r="RZN208"/>
      <c r="RZO208"/>
      <c r="RZP208"/>
      <c r="RZQ208"/>
      <c r="RZR208"/>
      <c r="RZS208"/>
      <c r="RZT208"/>
      <c r="RZU208"/>
      <c r="RZV208"/>
      <c r="RZW208"/>
      <c r="RZX208"/>
      <c r="RZY208"/>
      <c r="RZZ208"/>
      <c r="SAA208"/>
      <c r="SAB208"/>
      <c r="SAC208"/>
      <c r="SAD208"/>
      <c r="SAE208"/>
      <c r="SAF208"/>
      <c r="SAG208"/>
      <c r="SAH208"/>
      <c r="SAI208"/>
      <c r="SAJ208"/>
      <c r="SAK208"/>
      <c r="SAL208"/>
      <c r="SAM208"/>
      <c r="SAN208"/>
      <c r="SAO208"/>
      <c r="SAP208"/>
      <c r="SAQ208"/>
      <c r="SAR208"/>
      <c r="SAS208"/>
      <c r="SAT208"/>
      <c r="SAU208"/>
      <c r="SAV208"/>
      <c r="SAW208"/>
      <c r="SAX208"/>
      <c r="SAY208"/>
      <c r="SAZ208"/>
      <c r="SBA208"/>
      <c r="SBB208"/>
      <c r="SBC208"/>
      <c r="SBD208"/>
      <c r="SBE208"/>
      <c r="SBF208"/>
      <c r="SBG208"/>
      <c r="SBH208"/>
      <c r="SBI208"/>
      <c r="SBJ208"/>
      <c r="SBK208"/>
      <c r="SBL208"/>
      <c r="SBM208"/>
      <c r="SBN208"/>
      <c r="SBO208"/>
      <c r="SBP208"/>
      <c r="SBQ208"/>
      <c r="SBR208"/>
      <c r="SBS208"/>
      <c r="SBT208"/>
      <c r="SBU208"/>
      <c r="SBV208"/>
      <c r="SBW208"/>
      <c r="SBX208"/>
      <c r="SBY208"/>
      <c r="SBZ208"/>
      <c r="SCA208"/>
      <c r="SCB208"/>
      <c r="SCC208"/>
      <c r="SCD208"/>
      <c r="SCE208"/>
      <c r="SCF208"/>
      <c r="SCG208"/>
      <c r="SCH208"/>
      <c r="SCI208"/>
      <c r="SCJ208"/>
      <c r="SCK208"/>
      <c r="SCL208"/>
      <c r="SCM208"/>
      <c r="SCN208"/>
      <c r="SCO208"/>
      <c r="SCP208"/>
      <c r="SCQ208"/>
      <c r="SCR208"/>
      <c r="SCS208"/>
      <c r="SCT208"/>
      <c r="SCU208"/>
      <c r="SCV208"/>
      <c r="SCW208"/>
      <c r="SCX208"/>
      <c r="SCY208"/>
      <c r="SCZ208"/>
      <c r="SDA208"/>
      <c r="SDB208"/>
      <c r="SDC208"/>
      <c r="SDD208"/>
      <c r="SDE208"/>
      <c r="SDF208"/>
      <c r="SDG208"/>
      <c r="SDH208"/>
      <c r="SDI208"/>
      <c r="SDJ208"/>
      <c r="SDK208"/>
      <c r="SDL208"/>
      <c r="SDM208"/>
      <c r="SDN208"/>
      <c r="SDO208"/>
      <c r="SDP208"/>
      <c r="SDQ208"/>
      <c r="SDR208"/>
      <c r="SDS208"/>
      <c r="SDT208"/>
      <c r="SDU208"/>
      <c r="SDV208"/>
      <c r="SDW208"/>
      <c r="SDX208"/>
      <c r="SDY208"/>
      <c r="SDZ208"/>
      <c r="SEA208"/>
      <c r="SEB208"/>
      <c r="SEC208"/>
      <c r="SED208"/>
      <c r="SEE208"/>
      <c r="SEF208"/>
      <c r="SEG208"/>
      <c r="SEH208"/>
      <c r="SEI208"/>
      <c r="SEJ208"/>
      <c r="SEK208"/>
      <c r="SEL208"/>
      <c r="SEM208"/>
      <c r="SEN208"/>
      <c r="SEO208"/>
      <c r="SEP208"/>
      <c r="SEQ208"/>
      <c r="SER208"/>
      <c r="SES208"/>
      <c r="SET208"/>
      <c r="SEU208"/>
      <c r="SEV208"/>
      <c r="SEW208"/>
      <c r="SEX208"/>
      <c r="SEY208"/>
      <c r="SEZ208"/>
      <c r="SFA208"/>
      <c r="SFB208"/>
      <c r="SFC208"/>
      <c r="SFD208"/>
      <c r="SFE208"/>
      <c r="SFF208"/>
      <c r="SFG208"/>
      <c r="SFH208"/>
      <c r="SFI208"/>
      <c r="SFJ208"/>
      <c r="SFK208"/>
      <c r="SFL208"/>
      <c r="SFM208"/>
      <c r="SFN208"/>
      <c r="SFO208"/>
      <c r="SFP208"/>
      <c r="SFQ208"/>
      <c r="SFR208"/>
      <c r="SFS208"/>
      <c r="SFT208"/>
      <c r="SFU208"/>
      <c r="SFV208"/>
      <c r="SFW208"/>
      <c r="SFX208"/>
      <c r="SFY208"/>
      <c r="SFZ208"/>
      <c r="SGA208"/>
      <c r="SGB208"/>
      <c r="SGC208"/>
      <c r="SGD208"/>
      <c r="SGE208"/>
      <c r="SGF208"/>
      <c r="SGG208"/>
      <c r="SGH208"/>
      <c r="SGI208"/>
      <c r="SGJ208"/>
      <c r="SGK208"/>
      <c r="SGL208"/>
      <c r="SGM208"/>
      <c r="SGN208"/>
      <c r="SGO208"/>
      <c r="SGP208"/>
      <c r="SGQ208"/>
      <c r="SGR208"/>
      <c r="SGS208"/>
      <c r="SGT208"/>
      <c r="SGU208"/>
      <c r="SGV208"/>
      <c r="SGW208"/>
      <c r="SGX208"/>
      <c r="SGY208"/>
      <c r="SGZ208"/>
      <c r="SHA208"/>
      <c r="SHB208"/>
      <c r="SHC208"/>
      <c r="SHD208"/>
      <c r="SHE208"/>
      <c r="SHF208"/>
      <c r="SHG208"/>
      <c r="SHH208"/>
      <c r="SHI208"/>
      <c r="SHJ208"/>
      <c r="SHK208"/>
      <c r="SHL208"/>
      <c r="SHM208"/>
      <c r="SHN208"/>
      <c r="SHO208"/>
      <c r="SHP208"/>
      <c r="SHQ208"/>
      <c r="SHR208"/>
      <c r="SHS208"/>
      <c r="SHT208"/>
      <c r="SHU208"/>
      <c r="SHV208"/>
      <c r="SHW208"/>
      <c r="SHX208"/>
      <c r="SHY208"/>
      <c r="SHZ208"/>
      <c r="SIA208"/>
      <c r="SIB208"/>
      <c r="SIC208"/>
      <c r="SID208"/>
      <c r="SIE208"/>
      <c r="SIF208"/>
      <c r="SIG208"/>
      <c r="SIH208"/>
      <c r="SII208"/>
      <c r="SIJ208"/>
      <c r="SIK208"/>
      <c r="SIL208"/>
      <c r="SIM208"/>
      <c r="SIN208"/>
      <c r="SIO208"/>
      <c r="SIP208"/>
      <c r="SIQ208"/>
      <c r="SIR208"/>
      <c r="SIS208"/>
      <c r="SIT208"/>
      <c r="SIU208"/>
      <c r="SIV208"/>
      <c r="SIW208"/>
      <c r="SIX208"/>
      <c r="SIY208"/>
      <c r="SIZ208"/>
      <c r="SJA208"/>
      <c r="SJB208"/>
      <c r="SJC208"/>
      <c r="SJD208"/>
      <c r="SJE208"/>
      <c r="SJF208"/>
      <c r="SJG208"/>
      <c r="SJH208"/>
      <c r="SJI208"/>
      <c r="SJJ208"/>
      <c r="SJK208"/>
      <c r="SJL208"/>
      <c r="SJM208"/>
      <c r="SJN208"/>
      <c r="SJO208"/>
      <c r="SJP208"/>
      <c r="SJQ208"/>
      <c r="SJR208"/>
      <c r="SJS208"/>
      <c r="SJT208"/>
      <c r="SJU208"/>
      <c r="SJV208"/>
      <c r="SJW208"/>
      <c r="SJX208"/>
      <c r="SJY208"/>
      <c r="SJZ208"/>
      <c r="SKA208"/>
      <c r="SKB208"/>
      <c r="SKC208"/>
      <c r="SKD208"/>
      <c r="SKE208"/>
      <c r="SKF208"/>
      <c r="SKG208"/>
      <c r="SKH208"/>
      <c r="SKI208"/>
      <c r="SKJ208"/>
      <c r="SKK208"/>
      <c r="SKL208"/>
      <c r="SKM208"/>
      <c r="SKN208"/>
      <c r="SKO208"/>
      <c r="SKP208"/>
      <c r="SKQ208"/>
      <c r="SKR208"/>
      <c r="SKS208"/>
      <c r="SKT208"/>
      <c r="SKU208"/>
      <c r="SKV208"/>
      <c r="SKW208"/>
      <c r="SKX208"/>
      <c r="SKY208"/>
      <c r="SKZ208"/>
      <c r="SLA208"/>
      <c r="SLB208"/>
      <c r="SLC208"/>
      <c r="SLD208"/>
      <c r="SLE208"/>
      <c r="SLF208"/>
      <c r="SLG208"/>
      <c r="SLH208"/>
      <c r="SLI208"/>
      <c r="SLJ208"/>
      <c r="SLK208"/>
      <c r="SLL208"/>
      <c r="SLM208"/>
      <c r="SLN208"/>
      <c r="SLO208"/>
      <c r="SLP208"/>
      <c r="SLQ208"/>
      <c r="SLR208"/>
      <c r="SLS208"/>
      <c r="SLT208"/>
      <c r="SLU208"/>
      <c r="SLV208"/>
      <c r="SLW208"/>
      <c r="SLX208"/>
      <c r="SLY208"/>
      <c r="SLZ208"/>
      <c r="SMA208"/>
      <c r="SMB208"/>
      <c r="SMC208"/>
      <c r="SMD208"/>
      <c r="SME208"/>
      <c r="SMF208"/>
      <c r="SMG208"/>
      <c r="SMH208"/>
      <c r="SMI208"/>
      <c r="SMJ208"/>
      <c r="SMK208"/>
      <c r="SML208"/>
      <c r="SMM208"/>
      <c r="SMN208"/>
      <c r="SMO208"/>
      <c r="SMP208"/>
      <c r="SMQ208"/>
      <c r="SMR208"/>
      <c r="SMS208"/>
      <c r="SMT208"/>
      <c r="SMU208"/>
      <c r="SMV208"/>
      <c r="SMW208"/>
      <c r="SMX208"/>
      <c r="SMY208"/>
      <c r="SMZ208"/>
      <c r="SNA208"/>
      <c r="SNB208"/>
      <c r="SNC208"/>
      <c r="SND208"/>
      <c r="SNE208"/>
      <c r="SNF208"/>
      <c r="SNG208"/>
      <c r="SNH208"/>
      <c r="SNI208"/>
      <c r="SNJ208"/>
      <c r="SNK208"/>
      <c r="SNL208"/>
      <c r="SNM208"/>
      <c r="SNN208"/>
      <c r="SNO208"/>
      <c r="SNP208"/>
      <c r="SNQ208"/>
      <c r="SNR208"/>
      <c r="SNS208"/>
      <c r="SNT208"/>
      <c r="SNU208"/>
      <c r="SNV208"/>
      <c r="SNW208"/>
      <c r="SNX208"/>
      <c r="SNY208"/>
      <c r="SNZ208"/>
      <c r="SOA208"/>
      <c r="SOB208"/>
      <c r="SOC208"/>
      <c r="SOD208"/>
      <c r="SOE208"/>
      <c r="SOF208"/>
      <c r="SOG208"/>
      <c r="SOH208"/>
      <c r="SOI208"/>
      <c r="SOJ208"/>
      <c r="SOK208"/>
      <c r="SOL208"/>
      <c r="SOM208"/>
      <c r="SON208"/>
      <c r="SOO208"/>
      <c r="SOP208"/>
      <c r="SOQ208"/>
      <c r="SOR208"/>
      <c r="SOS208"/>
      <c r="SOT208"/>
      <c r="SOU208"/>
      <c r="SOV208"/>
      <c r="SOW208"/>
      <c r="SOX208"/>
      <c r="SOY208"/>
      <c r="SOZ208"/>
      <c r="SPA208"/>
      <c r="SPB208"/>
      <c r="SPC208"/>
      <c r="SPD208"/>
      <c r="SPE208"/>
      <c r="SPF208"/>
      <c r="SPG208"/>
      <c r="SPH208"/>
      <c r="SPI208"/>
      <c r="SPJ208"/>
      <c r="SPK208"/>
      <c r="SPL208"/>
      <c r="SPM208"/>
      <c r="SPN208"/>
      <c r="SPO208"/>
      <c r="SPP208"/>
      <c r="SPQ208"/>
      <c r="SPR208"/>
      <c r="SPS208"/>
      <c r="SPT208"/>
      <c r="SPU208"/>
      <c r="SPV208"/>
      <c r="SPW208"/>
      <c r="SPX208"/>
      <c r="SPY208"/>
      <c r="SPZ208"/>
      <c r="SQA208"/>
      <c r="SQB208"/>
      <c r="SQC208"/>
      <c r="SQD208"/>
      <c r="SQE208"/>
      <c r="SQF208"/>
      <c r="SQG208"/>
      <c r="SQH208"/>
      <c r="SQI208"/>
      <c r="SQJ208"/>
      <c r="SQK208"/>
      <c r="SQL208"/>
      <c r="SQM208"/>
      <c r="SQN208"/>
      <c r="SQO208"/>
      <c r="SQP208"/>
      <c r="SQQ208"/>
      <c r="SQR208"/>
      <c r="SQS208"/>
      <c r="SQT208"/>
      <c r="SQU208"/>
      <c r="SQV208"/>
      <c r="SQW208"/>
      <c r="SQX208"/>
      <c r="SQY208"/>
      <c r="SQZ208"/>
      <c r="SRA208"/>
      <c r="SRB208"/>
      <c r="SRC208"/>
      <c r="SRD208"/>
      <c r="SRE208"/>
      <c r="SRF208"/>
      <c r="SRG208"/>
      <c r="SRH208"/>
      <c r="SRI208"/>
      <c r="SRJ208"/>
      <c r="SRK208"/>
      <c r="SRL208"/>
      <c r="SRM208"/>
      <c r="SRN208"/>
      <c r="SRO208"/>
      <c r="SRP208"/>
      <c r="SRQ208"/>
      <c r="SRR208"/>
      <c r="SRS208"/>
      <c r="SRT208"/>
      <c r="SRU208"/>
      <c r="SRV208"/>
      <c r="SRW208"/>
      <c r="SRX208"/>
      <c r="SRY208"/>
      <c r="SRZ208"/>
      <c r="SSA208"/>
      <c r="SSB208"/>
      <c r="SSC208"/>
      <c r="SSD208"/>
      <c r="SSE208"/>
      <c r="SSF208"/>
      <c r="SSG208"/>
      <c r="SSH208"/>
      <c r="SSI208"/>
      <c r="SSJ208"/>
      <c r="SSK208"/>
      <c r="SSL208"/>
      <c r="SSM208"/>
      <c r="SSN208"/>
      <c r="SSO208"/>
      <c r="SSP208"/>
      <c r="SSQ208"/>
      <c r="SSR208"/>
      <c r="SSS208"/>
      <c r="SST208"/>
      <c r="SSU208"/>
      <c r="SSV208"/>
      <c r="SSW208"/>
      <c r="SSX208"/>
      <c r="SSY208"/>
      <c r="SSZ208"/>
      <c r="STA208"/>
      <c r="STB208"/>
      <c r="STC208"/>
      <c r="STD208"/>
      <c r="STE208"/>
      <c r="STF208"/>
      <c r="STG208"/>
      <c r="STH208"/>
      <c r="STI208"/>
      <c r="STJ208"/>
      <c r="STK208"/>
      <c r="STL208"/>
      <c r="STM208"/>
      <c r="STN208"/>
      <c r="STO208"/>
      <c r="STP208"/>
      <c r="STQ208"/>
      <c r="STR208"/>
      <c r="STS208"/>
      <c r="STT208"/>
      <c r="STU208"/>
      <c r="STV208"/>
      <c r="STW208"/>
      <c r="STX208"/>
      <c r="STY208"/>
      <c r="STZ208"/>
      <c r="SUA208"/>
      <c r="SUB208"/>
      <c r="SUC208"/>
      <c r="SUD208"/>
      <c r="SUE208"/>
      <c r="SUF208"/>
      <c r="SUG208"/>
      <c r="SUH208"/>
      <c r="SUI208"/>
      <c r="SUJ208"/>
      <c r="SUK208"/>
      <c r="SUL208"/>
      <c r="SUM208"/>
      <c r="SUN208"/>
      <c r="SUO208"/>
      <c r="SUP208"/>
      <c r="SUQ208"/>
      <c r="SUR208"/>
      <c r="SUS208"/>
      <c r="SUT208"/>
      <c r="SUU208"/>
      <c r="SUV208"/>
      <c r="SUW208"/>
      <c r="SUX208"/>
      <c r="SUY208"/>
      <c r="SUZ208"/>
      <c r="SVA208"/>
      <c r="SVB208"/>
      <c r="SVC208"/>
      <c r="SVD208"/>
      <c r="SVE208"/>
      <c r="SVF208"/>
      <c r="SVG208"/>
      <c r="SVH208"/>
      <c r="SVI208"/>
      <c r="SVJ208"/>
      <c r="SVK208"/>
      <c r="SVL208"/>
      <c r="SVM208"/>
      <c r="SVN208"/>
      <c r="SVO208"/>
      <c r="SVP208"/>
      <c r="SVQ208"/>
      <c r="SVR208"/>
      <c r="SVS208"/>
      <c r="SVT208"/>
      <c r="SVU208"/>
      <c r="SVV208"/>
      <c r="SVW208"/>
      <c r="SVX208"/>
      <c r="SVY208"/>
      <c r="SVZ208"/>
      <c r="SWA208"/>
      <c r="SWB208"/>
      <c r="SWC208"/>
      <c r="SWD208"/>
      <c r="SWE208"/>
      <c r="SWF208"/>
      <c r="SWG208"/>
      <c r="SWH208"/>
      <c r="SWI208"/>
      <c r="SWJ208"/>
      <c r="SWK208"/>
      <c r="SWL208"/>
      <c r="SWM208"/>
      <c r="SWN208"/>
      <c r="SWO208"/>
      <c r="SWP208"/>
      <c r="SWQ208"/>
      <c r="SWR208"/>
      <c r="SWS208"/>
      <c r="SWT208"/>
      <c r="SWU208"/>
      <c r="SWV208"/>
      <c r="SWW208"/>
      <c r="SWX208"/>
      <c r="SWY208"/>
      <c r="SWZ208"/>
      <c r="SXA208"/>
      <c r="SXB208"/>
      <c r="SXC208"/>
      <c r="SXD208"/>
      <c r="SXE208"/>
      <c r="SXF208"/>
      <c r="SXG208"/>
      <c r="SXH208"/>
      <c r="SXI208"/>
      <c r="SXJ208"/>
      <c r="SXK208"/>
      <c r="SXL208"/>
      <c r="SXM208"/>
      <c r="SXN208"/>
      <c r="SXO208"/>
      <c r="SXP208"/>
      <c r="SXQ208"/>
      <c r="SXR208"/>
      <c r="SXS208"/>
      <c r="SXT208"/>
      <c r="SXU208"/>
      <c r="SXV208"/>
      <c r="SXW208"/>
      <c r="SXX208"/>
      <c r="SXY208"/>
      <c r="SXZ208"/>
      <c r="SYA208"/>
      <c r="SYB208"/>
      <c r="SYC208"/>
      <c r="SYD208"/>
      <c r="SYE208"/>
      <c r="SYF208"/>
      <c r="SYG208"/>
      <c r="SYH208"/>
      <c r="SYI208"/>
      <c r="SYJ208"/>
      <c r="SYK208"/>
      <c r="SYL208"/>
      <c r="SYM208"/>
      <c r="SYN208"/>
      <c r="SYO208"/>
      <c r="SYP208"/>
      <c r="SYQ208"/>
      <c r="SYR208"/>
      <c r="SYS208"/>
      <c r="SYT208"/>
      <c r="SYU208"/>
      <c r="SYV208"/>
      <c r="SYW208"/>
      <c r="SYX208"/>
      <c r="SYY208"/>
      <c r="SYZ208"/>
      <c r="SZA208"/>
      <c r="SZB208"/>
      <c r="SZC208"/>
      <c r="SZD208"/>
      <c r="SZE208"/>
      <c r="SZF208"/>
      <c r="SZG208"/>
      <c r="SZH208"/>
      <c r="SZI208"/>
      <c r="SZJ208"/>
      <c r="SZK208"/>
      <c r="SZL208"/>
      <c r="SZM208"/>
      <c r="SZN208"/>
      <c r="SZO208"/>
      <c r="SZP208"/>
      <c r="SZQ208"/>
      <c r="SZR208"/>
      <c r="SZS208"/>
      <c r="SZT208"/>
      <c r="SZU208"/>
      <c r="SZV208"/>
      <c r="SZW208"/>
      <c r="SZX208"/>
      <c r="SZY208"/>
      <c r="SZZ208"/>
      <c r="TAA208"/>
      <c r="TAB208"/>
      <c r="TAC208"/>
      <c r="TAD208"/>
      <c r="TAE208"/>
      <c r="TAF208"/>
      <c r="TAG208"/>
      <c r="TAH208"/>
      <c r="TAI208"/>
      <c r="TAJ208"/>
      <c r="TAK208"/>
      <c r="TAL208"/>
      <c r="TAM208"/>
      <c r="TAN208"/>
      <c r="TAO208"/>
      <c r="TAP208"/>
      <c r="TAQ208"/>
      <c r="TAR208"/>
      <c r="TAS208"/>
      <c r="TAT208"/>
      <c r="TAU208"/>
      <c r="TAV208"/>
      <c r="TAW208"/>
      <c r="TAX208"/>
      <c r="TAY208"/>
      <c r="TAZ208"/>
      <c r="TBA208"/>
      <c r="TBB208"/>
      <c r="TBC208"/>
      <c r="TBD208"/>
      <c r="TBE208"/>
      <c r="TBF208"/>
      <c r="TBG208"/>
      <c r="TBH208"/>
      <c r="TBI208"/>
      <c r="TBJ208"/>
      <c r="TBK208"/>
      <c r="TBL208"/>
      <c r="TBM208"/>
      <c r="TBN208"/>
      <c r="TBO208"/>
      <c r="TBP208"/>
      <c r="TBQ208"/>
      <c r="TBR208"/>
      <c r="TBS208"/>
      <c r="TBT208"/>
      <c r="TBU208"/>
      <c r="TBV208"/>
      <c r="TBW208"/>
      <c r="TBX208"/>
      <c r="TBY208"/>
      <c r="TBZ208"/>
      <c r="TCA208"/>
      <c r="TCB208"/>
      <c r="TCC208"/>
      <c r="TCD208"/>
      <c r="TCE208"/>
      <c r="TCF208"/>
      <c r="TCG208"/>
      <c r="TCH208"/>
      <c r="TCI208"/>
      <c r="TCJ208"/>
      <c r="TCK208"/>
      <c r="TCL208"/>
      <c r="TCM208"/>
      <c r="TCN208"/>
      <c r="TCO208"/>
      <c r="TCP208"/>
      <c r="TCQ208"/>
      <c r="TCR208"/>
      <c r="TCS208"/>
      <c r="TCT208"/>
      <c r="TCU208"/>
      <c r="TCV208"/>
      <c r="TCW208"/>
      <c r="TCX208"/>
      <c r="TCY208"/>
      <c r="TCZ208"/>
      <c r="TDA208"/>
      <c r="TDB208"/>
      <c r="TDC208"/>
      <c r="TDD208"/>
      <c r="TDE208"/>
      <c r="TDF208"/>
      <c r="TDG208"/>
      <c r="TDH208"/>
      <c r="TDI208"/>
      <c r="TDJ208"/>
      <c r="TDK208"/>
      <c r="TDL208"/>
      <c r="TDM208"/>
      <c r="TDN208"/>
      <c r="TDO208"/>
      <c r="TDP208"/>
      <c r="TDQ208"/>
      <c r="TDR208"/>
      <c r="TDS208"/>
      <c r="TDT208"/>
      <c r="TDU208"/>
      <c r="TDV208"/>
      <c r="TDW208"/>
      <c r="TDX208"/>
      <c r="TDY208"/>
      <c r="TDZ208"/>
      <c r="TEA208"/>
      <c r="TEB208"/>
      <c r="TEC208"/>
      <c r="TED208"/>
      <c r="TEE208"/>
      <c r="TEF208"/>
      <c r="TEG208"/>
      <c r="TEH208"/>
      <c r="TEI208"/>
      <c r="TEJ208"/>
      <c r="TEK208"/>
      <c r="TEL208"/>
      <c r="TEM208"/>
      <c r="TEN208"/>
      <c r="TEO208"/>
      <c r="TEP208"/>
      <c r="TEQ208"/>
      <c r="TER208"/>
      <c r="TES208"/>
      <c r="TET208"/>
      <c r="TEU208"/>
      <c r="TEV208"/>
      <c r="TEW208"/>
      <c r="TEX208"/>
      <c r="TEY208"/>
      <c r="TEZ208"/>
      <c r="TFA208"/>
      <c r="TFB208"/>
      <c r="TFC208"/>
      <c r="TFD208"/>
      <c r="TFE208"/>
      <c r="TFF208"/>
      <c r="TFG208"/>
      <c r="TFH208"/>
      <c r="TFI208"/>
      <c r="TFJ208"/>
      <c r="TFK208"/>
      <c r="TFL208"/>
      <c r="TFM208"/>
      <c r="TFN208"/>
      <c r="TFO208"/>
      <c r="TFP208"/>
      <c r="TFQ208"/>
      <c r="TFR208"/>
      <c r="TFS208"/>
      <c r="TFT208"/>
      <c r="TFU208"/>
      <c r="TFV208"/>
      <c r="TFW208"/>
      <c r="TFX208"/>
      <c r="TFY208"/>
      <c r="TFZ208"/>
      <c r="TGA208"/>
      <c r="TGB208"/>
      <c r="TGC208"/>
      <c r="TGD208"/>
      <c r="TGE208"/>
      <c r="TGF208"/>
      <c r="TGG208"/>
      <c r="TGH208"/>
      <c r="TGI208"/>
      <c r="TGJ208"/>
      <c r="TGK208"/>
      <c r="TGL208"/>
      <c r="TGM208"/>
      <c r="TGN208"/>
      <c r="TGO208"/>
      <c r="TGP208"/>
      <c r="TGQ208"/>
      <c r="TGR208"/>
      <c r="TGS208"/>
      <c r="TGT208"/>
      <c r="TGU208"/>
      <c r="TGV208"/>
      <c r="TGW208"/>
      <c r="TGX208"/>
      <c r="TGY208"/>
      <c r="TGZ208"/>
      <c r="THA208"/>
      <c r="THB208"/>
      <c r="THC208"/>
      <c r="THD208"/>
      <c r="THE208"/>
      <c r="THF208"/>
      <c r="THG208"/>
      <c r="THH208"/>
      <c r="THI208"/>
      <c r="THJ208"/>
      <c r="THK208"/>
      <c r="THL208"/>
      <c r="THM208"/>
      <c r="THN208"/>
      <c r="THO208"/>
      <c r="THP208"/>
      <c r="THQ208"/>
      <c r="THR208"/>
      <c r="THS208"/>
      <c r="THT208"/>
      <c r="THU208"/>
      <c r="THV208"/>
      <c r="THW208"/>
      <c r="THX208"/>
      <c r="THY208"/>
      <c r="THZ208"/>
      <c r="TIA208"/>
      <c r="TIB208"/>
      <c r="TIC208"/>
      <c r="TID208"/>
      <c r="TIE208"/>
      <c r="TIF208"/>
      <c r="TIG208"/>
      <c r="TIH208"/>
      <c r="TII208"/>
      <c r="TIJ208"/>
      <c r="TIK208"/>
      <c r="TIL208"/>
      <c r="TIM208"/>
      <c r="TIN208"/>
      <c r="TIO208"/>
      <c r="TIP208"/>
      <c r="TIQ208"/>
      <c r="TIR208"/>
      <c r="TIS208"/>
      <c r="TIT208"/>
      <c r="TIU208"/>
      <c r="TIV208"/>
      <c r="TIW208"/>
      <c r="TIX208"/>
      <c r="TIY208"/>
      <c r="TIZ208"/>
      <c r="TJA208"/>
      <c r="TJB208"/>
      <c r="TJC208"/>
      <c r="TJD208"/>
      <c r="TJE208"/>
      <c r="TJF208"/>
      <c r="TJG208"/>
      <c r="TJH208"/>
      <c r="TJI208"/>
      <c r="TJJ208"/>
      <c r="TJK208"/>
      <c r="TJL208"/>
      <c r="TJM208"/>
      <c r="TJN208"/>
      <c r="TJO208"/>
      <c r="TJP208"/>
      <c r="TJQ208"/>
      <c r="TJR208"/>
      <c r="TJS208"/>
      <c r="TJT208"/>
      <c r="TJU208"/>
      <c r="TJV208"/>
      <c r="TJW208"/>
      <c r="TJX208"/>
      <c r="TJY208"/>
      <c r="TJZ208"/>
      <c r="TKA208"/>
      <c r="TKB208"/>
      <c r="TKC208"/>
      <c r="TKD208"/>
      <c r="TKE208"/>
      <c r="TKF208"/>
      <c r="TKG208"/>
      <c r="TKH208"/>
      <c r="TKI208"/>
      <c r="TKJ208"/>
      <c r="TKK208"/>
      <c r="TKL208"/>
      <c r="TKM208"/>
      <c r="TKN208"/>
      <c r="TKO208"/>
      <c r="TKP208"/>
      <c r="TKQ208"/>
      <c r="TKR208"/>
      <c r="TKS208"/>
      <c r="TKT208"/>
      <c r="TKU208"/>
      <c r="TKV208"/>
      <c r="TKW208"/>
      <c r="TKX208"/>
      <c r="TKY208"/>
      <c r="TKZ208"/>
      <c r="TLA208"/>
      <c r="TLB208"/>
      <c r="TLC208"/>
      <c r="TLD208"/>
      <c r="TLE208"/>
      <c r="TLF208"/>
      <c r="TLG208"/>
      <c r="TLH208"/>
      <c r="TLI208"/>
      <c r="TLJ208"/>
      <c r="TLK208"/>
      <c r="TLL208"/>
      <c r="TLM208"/>
      <c r="TLN208"/>
      <c r="TLO208"/>
      <c r="TLP208"/>
      <c r="TLQ208"/>
      <c r="TLR208"/>
      <c r="TLS208"/>
      <c r="TLT208"/>
      <c r="TLU208"/>
      <c r="TLV208"/>
      <c r="TLW208"/>
      <c r="TLX208"/>
      <c r="TLY208"/>
      <c r="TLZ208"/>
      <c r="TMA208"/>
      <c r="TMB208"/>
      <c r="TMC208"/>
      <c r="TMD208"/>
      <c r="TME208"/>
      <c r="TMF208"/>
      <c r="TMG208"/>
      <c r="TMH208"/>
      <c r="TMI208"/>
      <c r="TMJ208"/>
      <c r="TMK208"/>
      <c r="TML208"/>
      <c r="TMM208"/>
      <c r="TMN208"/>
      <c r="TMO208"/>
      <c r="TMP208"/>
      <c r="TMQ208"/>
      <c r="TMR208"/>
      <c r="TMS208"/>
      <c r="TMT208"/>
      <c r="TMU208"/>
      <c r="TMV208"/>
      <c r="TMW208"/>
      <c r="TMX208"/>
      <c r="TMY208"/>
      <c r="TMZ208"/>
      <c r="TNA208"/>
      <c r="TNB208"/>
      <c r="TNC208"/>
      <c r="TND208"/>
      <c r="TNE208"/>
      <c r="TNF208"/>
      <c r="TNG208"/>
      <c r="TNH208"/>
      <c r="TNI208"/>
      <c r="TNJ208"/>
      <c r="TNK208"/>
      <c r="TNL208"/>
      <c r="TNM208"/>
      <c r="TNN208"/>
      <c r="TNO208"/>
      <c r="TNP208"/>
      <c r="TNQ208"/>
      <c r="TNR208"/>
      <c r="TNS208"/>
      <c r="TNT208"/>
      <c r="TNU208"/>
      <c r="TNV208"/>
      <c r="TNW208"/>
      <c r="TNX208"/>
      <c r="TNY208"/>
      <c r="TNZ208"/>
      <c r="TOA208"/>
      <c r="TOB208"/>
      <c r="TOC208"/>
      <c r="TOD208"/>
      <c r="TOE208"/>
      <c r="TOF208"/>
      <c r="TOG208"/>
      <c r="TOH208"/>
      <c r="TOI208"/>
      <c r="TOJ208"/>
      <c r="TOK208"/>
      <c r="TOL208"/>
      <c r="TOM208"/>
      <c r="TON208"/>
      <c r="TOO208"/>
      <c r="TOP208"/>
      <c r="TOQ208"/>
      <c r="TOR208"/>
      <c r="TOS208"/>
      <c r="TOT208"/>
      <c r="TOU208"/>
      <c r="TOV208"/>
      <c r="TOW208"/>
      <c r="TOX208"/>
      <c r="TOY208"/>
      <c r="TOZ208"/>
      <c r="TPA208"/>
      <c r="TPB208"/>
      <c r="TPC208"/>
      <c r="TPD208"/>
      <c r="TPE208"/>
      <c r="TPF208"/>
      <c r="TPG208"/>
      <c r="TPH208"/>
      <c r="TPI208"/>
      <c r="TPJ208"/>
      <c r="TPK208"/>
      <c r="TPL208"/>
      <c r="TPM208"/>
      <c r="TPN208"/>
      <c r="TPO208"/>
      <c r="TPP208"/>
      <c r="TPQ208"/>
      <c r="TPR208"/>
      <c r="TPS208"/>
      <c r="TPT208"/>
      <c r="TPU208"/>
      <c r="TPV208"/>
      <c r="TPW208"/>
      <c r="TPX208"/>
      <c r="TPY208"/>
      <c r="TPZ208"/>
      <c r="TQA208"/>
      <c r="TQB208"/>
      <c r="TQC208"/>
      <c r="TQD208"/>
      <c r="TQE208"/>
      <c r="TQF208"/>
      <c r="TQG208"/>
      <c r="TQH208"/>
      <c r="TQI208"/>
      <c r="TQJ208"/>
      <c r="TQK208"/>
      <c r="TQL208"/>
      <c r="TQM208"/>
      <c r="TQN208"/>
      <c r="TQO208"/>
      <c r="TQP208"/>
      <c r="TQQ208"/>
      <c r="TQR208"/>
      <c r="TQS208"/>
      <c r="TQT208"/>
      <c r="TQU208"/>
      <c r="TQV208"/>
      <c r="TQW208"/>
      <c r="TQX208"/>
      <c r="TQY208"/>
      <c r="TQZ208"/>
      <c r="TRA208"/>
      <c r="TRB208"/>
      <c r="TRC208"/>
      <c r="TRD208"/>
      <c r="TRE208"/>
      <c r="TRF208"/>
      <c r="TRG208"/>
      <c r="TRH208"/>
      <c r="TRI208"/>
      <c r="TRJ208"/>
      <c r="TRK208"/>
      <c r="TRL208"/>
      <c r="TRM208"/>
      <c r="TRN208"/>
      <c r="TRO208"/>
      <c r="TRP208"/>
      <c r="TRQ208"/>
      <c r="TRR208"/>
      <c r="TRS208"/>
      <c r="TRT208"/>
      <c r="TRU208"/>
      <c r="TRV208"/>
      <c r="TRW208"/>
      <c r="TRX208"/>
      <c r="TRY208"/>
      <c r="TRZ208"/>
      <c r="TSA208"/>
      <c r="TSB208"/>
      <c r="TSC208"/>
      <c r="TSD208"/>
      <c r="TSE208"/>
      <c r="TSF208"/>
      <c r="TSG208"/>
      <c r="TSH208"/>
      <c r="TSI208"/>
      <c r="TSJ208"/>
      <c r="TSK208"/>
      <c r="TSL208"/>
      <c r="TSM208"/>
      <c r="TSN208"/>
      <c r="TSO208"/>
      <c r="TSP208"/>
      <c r="TSQ208"/>
      <c r="TSR208"/>
      <c r="TSS208"/>
      <c r="TST208"/>
      <c r="TSU208"/>
      <c r="TSV208"/>
      <c r="TSW208"/>
      <c r="TSX208"/>
      <c r="TSY208"/>
      <c r="TSZ208"/>
      <c r="TTA208"/>
      <c r="TTB208"/>
      <c r="TTC208"/>
      <c r="TTD208"/>
      <c r="TTE208"/>
      <c r="TTF208"/>
      <c r="TTG208"/>
      <c r="TTH208"/>
      <c r="TTI208"/>
      <c r="TTJ208"/>
      <c r="TTK208"/>
      <c r="TTL208"/>
      <c r="TTM208"/>
      <c r="TTN208"/>
      <c r="TTO208"/>
      <c r="TTP208"/>
      <c r="TTQ208"/>
      <c r="TTR208"/>
      <c r="TTS208"/>
      <c r="TTT208"/>
      <c r="TTU208"/>
      <c r="TTV208"/>
      <c r="TTW208"/>
      <c r="TTX208"/>
      <c r="TTY208"/>
      <c r="TTZ208"/>
      <c r="TUA208"/>
      <c r="TUB208"/>
      <c r="TUC208"/>
      <c r="TUD208"/>
      <c r="TUE208"/>
      <c r="TUF208"/>
      <c r="TUG208"/>
      <c r="TUH208"/>
      <c r="TUI208"/>
      <c r="TUJ208"/>
      <c r="TUK208"/>
      <c r="TUL208"/>
      <c r="TUM208"/>
      <c r="TUN208"/>
      <c r="TUO208"/>
      <c r="TUP208"/>
      <c r="TUQ208"/>
      <c r="TUR208"/>
      <c r="TUS208"/>
      <c r="TUT208"/>
      <c r="TUU208"/>
      <c r="TUV208"/>
      <c r="TUW208"/>
      <c r="TUX208"/>
      <c r="TUY208"/>
      <c r="TUZ208"/>
      <c r="TVA208"/>
      <c r="TVB208"/>
      <c r="TVC208"/>
      <c r="TVD208"/>
      <c r="TVE208"/>
      <c r="TVF208"/>
      <c r="TVG208"/>
      <c r="TVH208"/>
      <c r="TVI208"/>
      <c r="TVJ208"/>
      <c r="TVK208"/>
      <c r="TVL208"/>
      <c r="TVM208"/>
      <c r="TVN208"/>
      <c r="TVO208"/>
      <c r="TVP208"/>
      <c r="TVQ208"/>
      <c r="TVR208"/>
      <c r="TVS208"/>
      <c r="TVT208"/>
      <c r="TVU208"/>
      <c r="TVV208"/>
      <c r="TVW208"/>
      <c r="TVX208"/>
      <c r="TVY208"/>
      <c r="TVZ208"/>
      <c r="TWA208"/>
      <c r="TWB208"/>
      <c r="TWC208"/>
      <c r="TWD208"/>
      <c r="TWE208"/>
      <c r="TWF208"/>
      <c r="TWG208"/>
      <c r="TWH208"/>
      <c r="TWI208"/>
      <c r="TWJ208"/>
      <c r="TWK208"/>
      <c r="TWL208"/>
      <c r="TWM208"/>
      <c r="TWN208"/>
      <c r="TWO208"/>
      <c r="TWP208"/>
      <c r="TWQ208"/>
      <c r="TWR208"/>
      <c r="TWS208"/>
      <c r="TWT208"/>
      <c r="TWU208"/>
      <c r="TWV208"/>
      <c r="TWW208"/>
      <c r="TWX208"/>
      <c r="TWY208"/>
      <c r="TWZ208"/>
      <c r="TXA208"/>
      <c r="TXB208"/>
      <c r="TXC208"/>
      <c r="TXD208"/>
      <c r="TXE208"/>
      <c r="TXF208"/>
      <c r="TXG208"/>
      <c r="TXH208"/>
      <c r="TXI208"/>
      <c r="TXJ208"/>
      <c r="TXK208"/>
      <c r="TXL208"/>
      <c r="TXM208"/>
      <c r="TXN208"/>
      <c r="TXO208"/>
      <c r="TXP208"/>
      <c r="TXQ208"/>
      <c r="TXR208"/>
      <c r="TXS208"/>
      <c r="TXT208"/>
      <c r="TXU208"/>
      <c r="TXV208"/>
      <c r="TXW208"/>
      <c r="TXX208"/>
      <c r="TXY208"/>
      <c r="TXZ208"/>
      <c r="TYA208"/>
      <c r="TYB208"/>
      <c r="TYC208"/>
      <c r="TYD208"/>
      <c r="TYE208"/>
      <c r="TYF208"/>
      <c r="TYG208"/>
      <c r="TYH208"/>
      <c r="TYI208"/>
      <c r="TYJ208"/>
      <c r="TYK208"/>
      <c r="TYL208"/>
      <c r="TYM208"/>
      <c r="TYN208"/>
      <c r="TYO208"/>
      <c r="TYP208"/>
      <c r="TYQ208"/>
      <c r="TYR208"/>
      <c r="TYS208"/>
      <c r="TYT208"/>
      <c r="TYU208"/>
      <c r="TYV208"/>
      <c r="TYW208"/>
      <c r="TYX208"/>
      <c r="TYY208"/>
      <c r="TYZ208"/>
      <c r="TZA208"/>
      <c r="TZB208"/>
      <c r="TZC208"/>
      <c r="TZD208"/>
      <c r="TZE208"/>
      <c r="TZF208"/>
      <c r="TZG208"/>
      <c r="TZH208"/>
      <c r="TZI208"/>
      <c r="TZJ208"/>
      <c r="TZK208"/>
      <c r="TZL208"/>
      <c r="TZM208"/>
      <c r="TZN208"/>
      <c r="TZO208"/>
      <c r="TZP208"/>
      <c r="TZQ208"/>
      <c r="TZR208"/>
      <c r="TZS208"/>
      <c r="TZT208"/>
      <c r="TZU208"/>
      <c r="TZV208"/>
      <c r="TZW208"/>
      <c r="TZX208"/>
      <c r="TZY208"/>
      <c r="TZZ208"/>
      <c r="UAA208"/>
      <c r="UAB208"/>
      <c r="UAC208"/>
      <c r="UAD208"/>
      <c r="UAE208"/>
      <c r="UAF208"/>
      <c r="UAG208"/>
      <c r="UAH208"/>
      <c r="UAI208"/>
      <c r="UAJ208"/>
      <c r="UAK208"/>
      <c r="UAL208"/>
      <c r="UAM208"/>
      <c r="UAN208"/>
      <c r="UAO208"/>
      <c r="UAP208"/>
      <c r="UAQ208"/>
      <c r="UAR208"/>
      <c r="UAS208"/>
      <c r="UAT208"/>
      <c r="UAU208"/>
      <c r="UAV208"/>
      <c r="UAW208"/>
      <c r="UAX208"/>
      <c r="UAY208"/>
      <c r="UAZ208"/>
      <c r="UBA208"/>
      <c r="UBB208"/>
      <c r="UBC208"/>
      <c r="UBD208"/>
      <c r="UBE208"/>
      <c r="UBF208"/>
      <c r="UBG208"/>
      <c r="UBH208"/>
      <c r="UBI208"/>
      <c r="UBJ208"/>
      <c r="UBK208"/>
      <c r="UBL208"/>
      <c r="UBM208"/>
      <c r="UBN208"/>
      <c r="UBO208"/>
      <c r="UBP208"/>
      <c r="UBQ208"/>
      <c r="UBR208"/>
      <c r="UBS208"/>
      <c r="UBT208"/>
      <c r="UBU208"/>
      <c r="UBV208"/>
      <c r="UBW208"/>
      <c r="UBX208"/>
      <c r="UBY208"/>
      <c r="UBZ208"/>
      <c r="UCA208"/>
      <c r="UCB208"/>
      <c r="UCC208"/>
      <c r="UCD208"/>
      <c r="UCE208"/>
      <c r="UCF208"/>
      <c r="UCG208"/>
      <c r="UCH208"/>
      <c r="UCI208"/>
      <c r="UCJ208"/>
      <c r="UCK208"/>
      <c r="UCL208"/>
      <c r="UCM208"/>
      <c r="UCN208"/>
      <c r="UCO208"/>
      <c r="UCP208"/>
      <c r="UCQ208"/>
      <c r="UCR208"/>
      <c r="UCS208"/>
      <c r="UCT208"/>
      <c r="UCU208"/>
      <c r="UCV208"/>
      <c r="UCW208"/>
      <c r="UCX208"/>
      <c r="UCY208"/>
      <c r="UCZ208"/>
      <c r="UDA208"/>
      <c r="UDB208"/>
      <c r="UDC208"/>
      <c r="UDD208"/>
      <c r="UDE208"/>
      <c r="UDF208"/>
      <c r="UDG208"/>
      <c r="UDH208"/>
      <c r="UDI208"/>
      <c r="UDJ208"/>
      <c r="UDK208"/>
      <c r="UDL208"/>
      <c r="UDM208"/>
      <c r="UDN208"/>
      <c r="UDO208"/>
      <c r="UDP208"/>
      <c r="UDQ208"/>
      <c r="UDR208"/>
      <c r="UDS208"/>
      <c r="UDT208"/>
      <c r="UDU208"/>
      <c r="UDV208"/>
      <c r="UDW208"/>
      <c r="UDX208"/>
      <c r="UDY208"/>
      <c r="UDZ208"/>
      <c r="UEA208"/>
      <c r="UEB208"/>
      <c r="UEC208"/>
      <c r="UED208"/>
      <c r="UEE208"/>
      <c r="UEF208"/>
      <c r="UEG208"/>
      <c r="UEH208"/>
      <c r="UEI208"/>
      <c r="UEJ208"/>
      <c r="UEK208"/>
      <c r="UEL208"/>
      <c r="UEM208"/>
      <c r="UEN208"/>
      <c r="UEO208"/>
      <c r="UEP208"/>
      <c r="UEQ208"/>
      <c r="UER208"/>
      <c r="UES208"/>
      <c r="UET208"/>
      <c r="UEU208"/>
      <c r="UEV208"/>
      <c r="UEW208"/>
      <c r="UEX208"/>
      <c r="UEY208"/>
      <c r="UEZ208"/>
      <c r="UFA208"/>
      <c r="UFB208"/>
      <c r="UFC208"/>
      <c r="UFD208"/>
      <c r="UFE208"/>
      <c r="UFF208"/>
      <c r="UFG208"/>
      <c r="UFH208"/>
      <c r="UFI208"/>
      <c r="UFJ208"/>
      <c r="UFK208"/>
      <c r="UFL208"/>
      <c r="UFM208"/>
      <c r="UFN208"/>
      <c r="UFO208"/>
      <c r="UFP208"/>
      <c r="UFQ208"/>
      <c r="UFR208"/>
      <c r="UFS208"/>
      <c r="UFT208"/>
      <c r="UFU208"/>
      <c r="UFV208"/>
      <c r="UFW208"/>
      <c r="UFX208"/>
      <c r="UFY208"/>
      <c r="UFZ208"/>
      <c r="UGA208"/>
      <c r="UGB208"/>
      <c r="UGC208"/>
      <c r="UGD208"/>
      <c r="UGE208"/>
      <c r="UGF208"/>
      <c r="UGG208"/>
      <c r="UGH208"/>
      <c r="UGI208"/>
      <c r="UGJ208"/>
      <c r="UGK208"/>
      <c r="UGL208"/>
      <c r="UGM208"/>
      <c r="UGN208"/>
      <c r="UGO208"/>
      <c r="UGP208"/>
      <c r="UGQ208"/>
      <c r="UGR208"/>
      <c r="UGS208"/>
      <c r="UGT208"/>
      <c r="UGU208"/>
      <c r="UGV208"/>
      <c r="UGW208"/>
      <c r="UGX208"/>
      <c r="UGY208"/>
      <c r="UGZ208"/>
      <c r="UHA208"/>
      <c r="UHB208"/>
      <c r="UHC208"/>
      <c r="UHD208"/>
      <c r="UHE208"/>
      <c r="UHF208"/>
      <c r="UHG208"/>
      <c r="UHH208"/>
      <c r="UHI208"/>
      <c r="UHJ208"/>
      <c r="UHK208"/>
      <c r="UHL208"/>
      <c r="UHM208"/>
      <c r="UHN208"/>
      <c r="UHO208"/>
      <c r="UHP208"/>
      <c r="UHQ208"/>
      <c r="UHR208"/>
      <c r="UHS208"/>
      <c r="UHT208"/>
      <c r="UHU208"/>
      <c r="UHV208"/>
      <c r="UHW208"/>
      <c r="UHX208"/>
      <c r="UHY208"/>
      <c r="UHZ208"/>
      <c r="UIA208"/>
      <c r="UIB208"/>
      <c r="UIC208"/>
      <c r="UID208"/>
      <c r="UIE208"/>
      <c r="UIF208"/>
      <c r="UIG208"/>
      <c r="UIH208"/>
      <c r="UII208"/>
      <c r="UIJ208"/>
      <c r="UIK208"/>
      <c r="UIL208"/>
      <c r="UIM208"/>
      <c r="UIN208"/>
      <c r="UIO208"/>
      <c r="UIP208"/>
      <c r="UIQ208"/>
      <c r="UIR208"/>
      <c r="UIS208"/>
      <c r="UIT208"/>
      <c r="UIU208"/>
      <c r="UIV208"/>
      <c r="UIW208"/>
      <c r="UIX208"/>
      <c r="UIY208"/>
      <c r="UIZ208"/>
      <c r="UJA208"/>
      <c r="UJB208"/>
      <c r="UJC208"/>
      <c r="UJD208"/>
      <c r="UJE208"/>
      <c r="UJF208"/>
      <c r="UJG208"/>
      <c r="UJH208"/>
      <c r="UJI208"/>
      <c r="UJJ208"/>
      <c r="UJK208"/>
      <c r="UJL208"/>
      <c r="UJM208"/>
      <c r="UJN208"/>
      <c r="UJO208"/>
      <c r="UJP208"/>
      <c r="UJQ208"/>
      <c r="UJR208"/>
      <c r="UJS208"/>
      <c r="UJT208"/>
      <c r="UJU208"/>
      <c r="UJV208"/>
      <c r="UJW208"/>
      <c r="UJX208"/>
      <c r="UJY208"/>
      <c r="UJZ208"/>
      <c r="UKA208"/>
      <c r="UKB208"/>
      <c r="UKC208"/>
      <c r="UKD208"/>
      <c r="UKE208"/>
      <c r="UKF208"/>
      <c r="UKG208"/>
      <c r="UKH208"/>
      <c r="UKI208"/>
      <c r="UKJ208"/>
      <c r="UKK208"/>
      <c r="UKL208"/>
      <c r="UKM208"/>
      <c r="UKN208"/>
      <c r="UKO208"/>
      <c r="UKP208"/>
      <c r="UKQ208"/>
      <c r="UKR208"/>
      <c r="UKS208"/>
      <c r="UKT208"/>
      <c r="UKU208"/>
      <c r="UKV208"/>
      <c r="UKW208"/>
      <c r="UKX208"/>
      <c r="UKY208"/>
      <c r="UKZ208"/>
      <c r="ULA208"/>
      <c r="ULB208"/>
      <c r="ULC208"/>
      <c r="ULD208"/>
      <c r="ULE208"/>
      <c r="ULF208"/>
      <c r="ULG208"/>
      <c r="ULH208"/>
      <c r="ULI208"/>
      <c r="ULJ208"/>
      <c r="ULK208"/>
      <c r="ULL208"/>
      <c r="ULM208"/>
      <c r="ULN208"/>
      <c r="ULO208"/>
      <c r="ULP208"/>
      <c r="ULQ208"/>
      <c r="ULR208"/>
      <c r="ULS208"/>
      <c r="ULT208"/>
      <c r="ULU208"/>
      <c r="ULV208"/>
      <c r="ULW208"/>
      <c r="ULX208"/>
      <c r="ULY208"/>
      <c r="ULZ208"/>
      <c r="UMA208"/>
      <c r="UMB208"/>
      <c r="UMC208"/>
      <c r="UMD208"/>
      <c r="UME208"/>
      <c r="UMF208"/>
      <c r="UMG208"/>
      <c r="UMH208"/>
      <c r="UMI208"/>
      <c r="UMJ208"/>
      <c r="UMK208"/>
      <c r="UML208"/>
      <c r="UMM208"/>
      <c r="UMN208"/>
      <c r="UMO208"/>
      <c r="UMP208"/>
      <c r="UMQ208"/>
      <c r="UMR208"/>
      <c r="UMS208"/>
      <c r="UMT208"/>
      <c r="UMU208"/>
      <c r="UMV208"/>
      <c r="UMW208"/>
      <c r="UMX208"/>
      <c r="UMY208"/>
      <c r="UMZ208"/>
      <c r="UNA208"/>
      <c r="UNB208"/>
      <c r="UNC208"/>
      <c r="UND208"/>
      <c r="UNE208"/>
      <c r="UNF208"/>
      <c r="UNG208"/>
      <c r="UNH208"/>
      <c r="UNI208"/>
      <c r="UNJ208"/>
      <c r="UNK208"/>
      <c r="UNL208"/>
      <c r="UNM208"/>
      <c r="UNN208"/>
      <c r="UNO208"/>
      <c r="UNP208"/>
      <c r="UNQ208"/>
      <c r="UNR208"/>
      <c r="UNS208"/>
      <c r="UNT208"/>
      <c r="UNU208"/>
      <c r="UNV208"/>
      <c r="UNW208"/>
      <c r="UNX208"/>
      <c r="UNY208"/>
      <c r="UNZ208"/>
      <c r="UOA208"/>
      <c r="UOB208"/>
      <c r="UOC208"/>
      <c r="UOD208"/>
      <c r="UOE208"/>
      <c r="UOF208"/>
      <c r="UOG208"/>
      <c r="UOH208"/>
      <c r="UOI208"/>
      <c r="UOJ208"/>
      <c r="UOK208"/>
      <c r="UOL208"/>
      <c r="UOM208"/>
      <c r="UON208"/>
      <c r="UOO208"/>
      <c r="UOP208"/>
      <c r="UOQ208"/>
      <c r="UOR208"/>
      <c r="UOS208"/>
      <c r="UOT208"/>
      <c r="UOU208"/>
      <c r="UOV208"/>
      <c r="UOW208"/>
      <c r="UOX208"/>
      <c r="UOY208"/>
      <c r="UOZ208"/>
      <c r="UPA208"/>
      <c r="UPB208"/>
      <c r="UPC208"/>
      <c r="UPD208"/>
      <c r="UPE208"/>
      <c r="UPF208"/>
      <c r="UPG208"/>
      <c r="UPH208"/>
      <c r="UPI208"/>
      <c r="UPJ208"/>
      <c r="UPK208"/>
      <c r="UPL208"/>
      <c r="UPM208"/>
      <c r="UPN208"/>
      <c r="UPO208"/>
      <c r="UPP208"/>
      <c r="UPQ208"/>
      <c r="UPR208"/>
      <c r="UPS208"/>
      <c r="UPT208"/>
      <c r="UPU208"/>
      <c r="UPV208"/>
      <c r="UPW208"/>
      <c r="UPX208"/>
      <c r="UPY208"/>
      <c r="UPZ208"/>
      <c r="UQA208"/>
      <c r="UQB208"/>
      <c r="UQC208"/>
      <c r="UQD208"/>
      <c r="UQE208"/>
      <c r="UQF208"/>
      <c r="UQG208"/>
      <c r="UQH208"/>
      <c r="UQI208"/>
      <c r="UQJ208"/>
      <c r="UQK208"/>
      <c r="UQL208"/>
      <c r="UQM208"/>
      <c r="UQN208"/>
      <c r="UQO208"/>
      <c r="UQP208"/>
      <c r="UQQ208"/>
      <c r="UQR208"/>
      <c r="UQS208"/>
      <c r="UQT208"/>
      <c r="UQU208"/>
      <c r="UQV208"/>
      <c r="UQW208"/>
      <c r="UQX208"/>
      <c r="UQY208"/>
      <c r="UQZ208"/>
      <c r="URA208"/>
      <c r="URB208"/>
      <c r="URC208"/>
      <c r="URD208"/>
      <c r="URE208"/>
      <c r="URF208"/>
      <c r="URG208"/>
      <c r="URH208"/>
      <c r="URI208"/>
      <c r="URJ208"/>
      <c r="URK208"/>
      <c r="URL208"/>
      <c r="URM208"/>
      <c r="URN208"/>
      <c r="URO208"/>
      <c r="URP208"/>
      <c r="URQ208"/>
      <c r="URR208"/>
      <c r="URS208"/>
      <c r="URT208"/>
      <c r="URU208"/>
      <c r="URV208"/>
      <c r="URW208"/>
      <c r="URX208"/>
      <c r="URY208"/>
      <c r="URZ208"/>
      <c r="USA208"/>
      <c r="USB208"/>
      <c r="USC208"/>
      <c r="USD208"/>
      <c r="USE208"/>
      <c r="USF208"/>
      <c r="USG208"/>
      <c r="USH208"/>
      <c r="USI208"/>
      <c r="USJ208"/>
      <c r="USK208"/>
      <c r="USL208"/>
      <c r="USM208"/>
      <c r="USN208"/>
      <c r="USO208"/>
      <c r="USP208"/>
      <c r="USQ208"/>
      <c r="USR208"/>
      <c r="USS208"/>
      <c r="UST208"/>
      <c r="USU208"/>
      <c r="USV208"/>
      <c r="USW208"/>
      <c r="USX208"/>
      <c r="USY208"/>
      <c r="USZ208"/>
      <c r="UTA208"/>
      <c r="UTB208"/>
      <c r="UTC208"/>
      <c r="UTD208"/>
      <c r="UTE208"/>
      <c r="UTF208"/>
      <c r="UTG208"/>
      <c r="UTH208"/>
      <c r="UTI208"/>
      <c r="UTJ208"/>
      <c r="UTK208"/>
      <c r="UTL208"/>
      <c r="UTM208"/>
      <c r="UTN208"/>
      <c r="UTO208"/>
      <c r="UTP208"/>
      <c r="UTQ208"/>
      <c r="UTR208"/>
      <c r="UTS208"/>
      <c r="UTT208"/>
      <c r="UTU208"/>
      <c r="UTV208"/>
      <c r="UTW208"/>
      <c r="UTX208"/>
      <c r="UTY208"/>
      <c r="UTZ208"/>
      <c r="UUA208"/>
      <c r="UUB208"/>
      <c r="UUC208"/>
      <c r="UUD208"/>
      <c r="UUE208"/>
      <c r="UUF208"/>
      <c r="UUG208"/>
      <c r="UUH208"/>
      <c r="UUI208"/>
      <c r="UUJ208"/>
      <c r="UUK208"/>
      <c r="UUL208"/>
      <c r="UUM208"/>
      <c r="UUN208"/>
      <c r="UUO208"/>
      <c r="UUP208"/>
      <c r="UUQ208"/>
      <c r="UUR208"/>
      <c r="UUS208"/>
      <c r="UUT208"/>
      <c r="UUU208"/>
      <c r="UUV208"/>
      <c r="UUW208"/>
      <c r="UUX208"/>
      <c r="UUY208"/>
      <c r="UUZ208"/>
      <c r="UVA208"/>
      <c r="UVB208"/>
      <c r="UVC208"/>
      <c r="UVD208"/>
      <c r="UVE208"/>
      <c r="UVF208"/>
      <c r="UVG208"/>
      <c r="UVH208"/>
      <c r="UVI208"/>
      <c r="UVJ208"/>
      <c r="UVK208"/>
      <c r="UVL208"/>
      <c r="UVM208"/>
      <c r="UVN208"/>
      <c r="UVO208"/>
      <c r="UVP208"/>
      <c r="UVQ208"/>
      <c r="UVR208"/>
      <c r="UVS208"/>
      <c r="UVT208"/>
      <c r="UVU208"/>
      <c r="UVV208"/>
      <c r="UVW208"/>
      <c r="UVX208"/>
      <c r="UVY208"/>
      <c r="UVZ208"/>
      <c r="UWA208"/>
      <c r="UWB208"/>
      <c r="UWC208"/>
      <c r="UWD208"/>
      <c r="UWE208"/>
      <c r="UWF208"/>
      <c r="UWG208"/>
      <c r="UWH208"/>
      <c r="UWI208"/>
      <c r="UWJ208"/>
      <c r="UWK208"/>
      <c r="UWL208"/>
      <c r="UWM208"/>
      <c r="UWN208"/>
      <c r="UWO208"/>
      <c r="UWP208"/>
      <c r="UWQ208"/>
      <c r="UWR208"/>
      <c r="UWS208"/>
      <c r="UWT208"/>
      <c r="UWU208"/>
      <c r="UWV208"/>
      <c r="UWW208"/>
      <c r="UWX208"/>
      <c r="UWY208"/>
      <c r="UWZ208"/>
      <c r="UXA208"/>
      <c r="UXB208"/>
      <c r="UXC208"/>
      <c r="UXD208"/>
      <c r="UXE208"/>
      <c r="UXF208"/>
      <c r="UXG208"/>
      <c r="UXH208"/>
      <c r="UXI208"/>
      <c r="UXJ208"/>
      <c r="UXK208"/>
      <c r="UXL208"/>
      <c r="UXM208"/>
      <c r="UXN208"/>
      <c r="UXO208"/>
      <c r="UXP208"/>
      <c r="UXQ208"/>
      <c r="UXR208"/>
      <c r="UXS208"/>
      <c r="UXT208"/>
      <c r="UXU208"/>
      <c r="UXV208"/>
      <c r="UXW208"/>
      <c r="UXX208"/>
      <c r="UXY208"/>
      <c r="UXZ208"/>
      <c r="UYA208"/>
      <c r="UYB208"/>
      <c r="UYC208"/>
      <c r="UYD208"/>
      <c r="UYE208"/>
      <c r="UYF208"/>
      <c r="UYG208"/>
      <c r="UYH208"/>
      <c r="UYI208"/>
      <c r="UYJ208"/>
      <c r="UYK208"/>
      <c r="UYL208"/>
      <c r="UYM208"/>
      <c r="UYN208"/>
      <c r="UYO208"/>
      <c r="UYP208"/>
      <c r="UYQ208"/>
      <c r="UYR208"/>
      <c r="UYS208"/>
      <c r="UYT208"/>
      <c r="UYU208"/>
      <c r="UYV208"/>
      <c r="UYW208"/>
      <c r="UYX208"/>
      <c r="UYY208"/>
      <c r="UYZ208"/>
      <c r="UZA208"/>
      <c r="UZB208"/>
      <c r="UZC208"/>
      <c r="UZD208"/>
      <c r="UZE208"/>
      <c r="UZF208"/>
      <c r="UZG208"/>
      <c r="UZH208"/>
      <c r="UZI208"/>
      <c r="UZJ208"/>
      <c r="UZK208"/>
      <c r="UZL208"/>
      <c r="UZM208"/>
      <c r="UZN208"/>
      <c r="UZO208"/>
      <c r="UZP208"/>
      <c r="UZQ208"/>
      <c r="UZR208"/>
      <c r="UZS208"/>
      <c r="UZT208"/>
      <c r="UZU208"/>
      <c r="UZV208"/>
      <c r="UZW208"/>
      <c r="UZX208"/>
      <c r="UZY208"/>
      <c r="UZZ208"/>
      <c r="VAA208"/>
      <c r="VAB208"/>
      <c r="VAC208"/>
      <c r="VAD208"/>
      <c r="VAE208"/>
      <c r="VAF208"/>
      <c r="VAG208"/>
      <c r="VAH208"/>
      <c r="VAI208"/>
      <c r="VAJ208"/>
      <c r="VAK208"/>
      <c r="VAL208"/>
      <c r="VAM208"/>
      <c r="VAN208"/>
      <c r="VAO208"/>
      <c r="VAP208"/>
      <c r="VAQ208"/>
      <c r="VAR208"/>
      <c r="VAS208"/>
      <c r="VAT208"/>
      <c r="VAU208"/>
      <c r="VAV208"/>
      <c r="VAW208"/>
      <c r="VAX208"/>
      <c r="VAY208"/>
      <c r="VAZ208"/>
      <c r="VBA208"/>
      <c r="VBB208"/>
      <c r="VBC208"/>
      <c r="VBD208"/>
      <c r="VBE208"/>
      <c r="VBF208"/>
      <c r="VBG208"/>
      <c r="VBH208"/>
      <c r="VBI208"/>
      <c r="VBJ208"/>
      <c r="VBK208"/>
      <c r="VBL208"/>
      <c r="VBM208"/>
      <c r="VBN208"/>
      <c r="VBO208"/>
      <c r="VBP208"/>
      <c r="VBQ208"/>
      <c r="VBR208"/>
      <c r="VBS208"/>
      <c r="VBT208"/>
      <c r="VBU208"/>
      <c r="VBV208"/>
      <c r="VBW208"/>
      <c r="VBX208"/>
      <c r="VBY208"/>
      <c r="VBZ208"/>
      <c r="VCA208"/>
      <c r="VCB208"/>
      <c r="VCC208"/>
      <c r="VCD208"/>
      <c r="VCE208"/>
      <c r="VCF208"/>
      <c r="VCG208"/>
      <c r="VCH208"/>
      <c r="VCI208"/>
      <c r="VCJ208"/>
      <c r="VCK208"/>
      <c r="VCL208"/>
      <c r="VCM208"/>
      <c r="VCN208"/>
      <c r="VCO208"/>
      <c r="VCP208"/>
      <c r="VCQ208"/>
      <c r="VCR208"/>
      <c r="VCS208"/>
      <c r="VCT208"/>
      <c r="VCU208"/>
      <c r="VCV208"/>
      <c r="VCW208"/>
      <c r="VCX208"/>
      <c r="VCY208"/>
      <c r="VCZ208"/>
      <c r="VDA208"/>
      <c r="VDB208"/>
      <c r="VDC208"/>
      <c r="VDD208"/>
      <c r="VDE208"/>
      <c r="VDF208"/>
      <c r="VDG208"/>
      <c r="VDH208"/>
      <c r="VDI208"/>
      <c r="VDJ208"/>
      <c r="VDK208"/>
      <c r="VDL208"/>
      <c r="VDM208"/>
      <c r="VDN208"/>
      <c r="VDO208"/>
      <c r="VDP208"/>
      <c r="VDQ208"/>
      <c r="VDR208"/>
      <c r="VDS208"/>
      <c r="VDT208"/>
      <c r="VDU208"/>
      <c r="VDV208"/>
      <c r="VDW208"/>
      <c r="VDX208"/>
      <c r="VDY208"/>
      <c r="VDZ208"/>
      <c r="VEA208"/>
      <c r="VEB208"/>
      <c r="VEC208"/>
      <c r="VED208"/>
      <c r="VEE208"/>
      <c r="VEF208"/>
      <c r="VEG208"/>
      <c r="VEH208"/>
      <c r="VEI208"/>
      <c r="VEJ208"/>
      <c r="VEK208"/>
      <c r="VEL208"/>
      <c r="VEM208"/>
      <c r="VEN208"/>
      <c r="VEO208"/>
      <c r="VEP208"/>
      <c r="VEQ208"/>
      <c r="VER208"/>
      <c r="VES208"/>
      <c r="VET208"/>
      <c r="VEU208"/>
      <c r="VEV208"/>
      <c r="VEW208"/>
      <c r="VEX208"/>
      <c r="VEY208"/>
      <c r="VEZ208"/>
      <c r="VFA208"/>
      <c r="VFB208"/>
      <c r="VFC208"/>
      <c r="VFD208"/>
      <c r="VFE208"/>
      <c r="VFF208"/>
      <c r="VFG208"/>
      <c r="VFH208"/>
      <c r="VFI208"/>
      <c r="VFJ208"/>
      <c r="VFK208"/>
      <c r="VFL208"/>
      <c r="VFM208"/>
      <c r="VFN208"/>
      <c r="VFO208"/>
      <c r="VFP208"/>
      <c r="VFQ208"/>
      <c r="VFR208"/>
      <c r="VFS208"/>
      <c r="VFT208"/>
      <c r="VFU208"/>
      <c r="VFV208"/>
      <c r="VFW208"/>
      <c r="VFX208"/>
      <c r="VFY208"/>
      <c r="VFZ208"/>
      <c r="VGA208"/>
      <c r="VGB208"/>
      <c r="VGC208"/>
      <c r="VGD208"/>
      <c r="VGE208"/>
      <c r="VGF208"/>
      <c r="VGG208"/>
      <c r="VGH208"/>
      <c r="VGI208"/>
      <c r="VGJ208"/>
      <c r="VGK208"/>
      <c r="VGL208"/>
      <c r="VGM208"/>
      <c r="VGN208"/>
      <c r="VGO208"/>
      <c r="VGP208"/>
      <c r="VGQ208"/>
      <c r="VGR208"/>
      <c r="VGS208"/>
      <c r="VGT208"/>
      <c r="VGU208"/>
      <c r="VGV208"/>
      <c r="VGW208"/>
      <c r="VGX208"/>
      <c r="VGY208"/>
      <c r="VGZ208"/>
      <c r="VHA208"/>
      <c r="VHB208"/>
      <c r="VHC208"/>
      <c r="VHD208"/>
      <c r="VHE208"/>
      <c r="VHF208"/>
      <c r="VHG208"/>
      <c r="VHH208"/>
      <c r="VHI208"/>
      <c r="VHJ208"/>
      <c r="VHK208"/>
      <c r="VHL208"/>
      <c r="VHM208"/>
      <c r="VHN208"/>
      <c r="VHO208"/>
      <c r="VHP208"/>
      <c r="VHQ208"/>
      <c r="VHR208"/>
      <c r="VHS208"/>
      <c r="VHT208"/>
      <c r="VHU208"/>
      <c r="VHV208"/>
      <c r="VHW208"/>
      <c r="VHX208"/>
      <c r="VHY208"/>
      <c r="VHZ208"/>
      <c r="VIA208"/>
      <c r="VIB208"/>
      <c r="VIC208"/>
      <c r="VID208"/>
      <c r="VIE208"/>
      <c r="VIF208"/>
      <c r="VIG208"/>
      <c r="VIH208"/>
      <c r="VII208"/>
      <c r="VIJ208"/>
      <c r="VIK208"/>
      <c r="VIL208"/>
      <c r="VIM208"/>
      <c r="VIN208"/>
      <c r="VIO208"/>
      <c r="VIP208"/>
      <c r="VIQ208"/>
      <c r="VIR208"/>
      <c r="VIS208"/>
      <c r="VIT208"/>
      <c r="VIU208"/>
      <c r="VIV208"/>
      <c r="VIW208"/>
      <c r="VIX208"/>
      <c r="VIY208"/>
      <c r="VIZ208"/>
      <c r="VJA208"/>
      <c r="VJB208"/>
      <c r="VJC208"/>
      <c r="VJD208"/>
      <c r="VJE208"/>
      <c r="VJF208"/>
      <c r="VJG208"/>
      <c r="VJH208"/>
      <c r="VJI208"/>
      <c r="VJJ208"/>
      <c r="VJK208"/>
      <c r="VJL208"/>
      <c r="VJM208"/>
      <c r="VJN208"/>
      <c r="VJO208"/>
      <c r="VJP208"/>
      <c r="VJQ208"/>
      <c r="VJR208"/>
      <c r="VJS208"/>
      <c r="VJT208"/>
      <c r="VJU208"/>
      <c r="VJV208"/>
      <c r="VJW208"/>
      <c r="VJX208"/>
      <c r="VJY208"/>
      <c r="VJZ208"/>
      <c r="VKA208"/>
      <c r="VKB208"/>
      <c r="VKC208"/>
      <c r="VKD208"/>
      <c r="VKE208"/>
      <c r="VKF208"/>
      <c r="VKG208"/>
      <c r="VKH208"/>
      <c r="VKI208"/>
      <c r="VKJ208"/>
      <c r="VKK208"/>
      <c r="VKL208"/>
      <c r="VKM208"/>
      <c r="VKN208"/>
      <c r="VKO208"/>
      <c r="VKP208"/>
      <c r="VKQ208"/>
      <c r="VKR208"/>
      <c r="VKS208"/>
      <c r="VKT208"/>
      <c r="VKU208"/>
      <c r="VKV208"/>
      <c r="VKW208"/>
      <c r="VKX208"/>
      <c r="VKY208"/>
      <c r="VKZ208"/>
      <c r="VLA208"/>
      <c r="VLB208"/>
      <c r="VLC208"/>
      <c r="VLD208"/>
      <c r="VLE208"/>
      <c r="VLF208"/>
      <c r="VLG208"/>
      <c r="VLH208"/>
      <c r="VLI208"/>
      <c r="VLJ208"/>
      <c r="VLK208"/>
      <c r="VLL208"/>
      <c r="VLM208"/>
      <c r="VLN208"/>
      <c r="VLO208"/>
      <c r="VLP208"/>
      <c r="VLQ208"/>
      <c r="VLR208"/>
      <c r="VLS208"/>
      <c r="VLT208"/>
      <c r="VLU208"/>
      <c r="VLV208"/>
      <c r="VLW208"/>
      <c r="VLX208"/>
      <c r="VLY208"/>
      <c r="VLZ208"/>
      <c r="VMA208"/>
      <c r="VMB208"/>
      <c r="VMC208"/>
      <c r="VMD208"/>
      <c r="VME208"/>
      <c r="VMF208"/>
      <c r="VMG208"/>
      <c r="VMH208"/>
      <c r="VMI208"/>
      <c r="VMJ208"/>
      <c r="VMK208"/>
      <c r="VML208"/>
      <c r="VMM208"/>
      <c r="VMN208"/>
      <c r="VMO208"/>
      <c r="VMP208"/>
      <c r="VMQ208"/>
      <c r="VMR208"/>
      <c r="VMS208"/>
      <c r="VMT208"/>
      <c r="VMU208"/>
      <c r="VMV208"/>
      <c r="VMW208"/>
      <c r="VMX208"/>
      <c r="VMY208"/>
      <c r="VMZ208"/>
      <c r="VNA208"/>
      <c r="VNB208"/>
      <c r="VNC208"/>
      <c r="VND208"/>
      <c r="VNE208"/>
      <c r="VNF208"/>
      <c r="VNG208"/>
      <c r="VNH208"/>
      <c r="VNI208"/>
      <c r="VNJ208"/>
      <c r="VNK208"/>
      <c r="VNL208"/>
      <c r="VNM208"/>
      <c r="VNN208"/>
      <c r="VNO208"/>
      <c r="VNP208"/>
      <c r="VNQ208"/>
      <c r="VNR208"/>
      <c r="VNS208"/>
      <c r="VNT208"/>
      <c r="VNU208"/>
      <c r="VNV208"/>
      <c r="VNW208"/>
      <c r="VNX208"/>
      <c r="VNY208"/>
      <c r="VNZ208"/>
      <c r="VOA208"/>
      <c r="VOB208"/>
      <c r="VOC208"/>
      <c r="VOD208"/>
      <c r="VOE208"/>
      <c r="VOF208"/>
      <c r="VOG208"/>
      <c r="VOH208"/>
      <c r="VOI208"/>
      <c r="VOJ208"/>
      <c r="VOK208"/>
      <c r="VOL208"/>
      <c r="VOM208"/>
      <c r="VON208"/>
      <c r="VOO208"/>
      <c r="VOP208"/>
      <c r="VOQ208"/>
      <c r="VOR208"/>
      <c r="VOS208"/>
      <c r="VOT208"/>
      <c r="VOU208"/>
      <c r="VOV208"/>
      <c r="VOW208"/>
      <c r="VOX208"/>
      <c r="VOY208"/>
      <c r="VOZ208"/>
      <c r="VPA208"/>
      <c r="VPB208"/>
      <c r="VPC208"/>
      <c r="VPD208"/>
      <c r="VPE208"/>
      <c r="VPF208"/>
      <c r="VPG208"/>
      <c r="VPH208"/>
      <c r="VPI208"/>
      <c r="VPJ208"/>
      <c r="VPK208"/>
      <c r="VPL208"/>
      <c r="VPM208"/>
      <c r="VPN208"/>
      <c r="VPO208"/>
      <c r="VPP208"/>
      <c r="VPQ208"/>
      <c r="VPR208"/>
      <c r="VPS208"/>
      <c r="VPT208"/>
      <c r="VPU208"/>
      <c r="VPV208"/>
      <c r="VPW208"/>
      <c r="VPX208"/>
      <c r="VPY208"/>
      <c r="VPZ208"/>
      <c r="VQA208"/>
      <c r="VQB208"/>
      <c r="VQC208"/>
      <c r="VQD208"/>
      <c r="VQE208"/>
      <c r="VQF208"/>
      <c r="VQG208"/>
      <c r="VQH208"/>
      <c r="VQI208"/>
      <c r="VQJ208"/>
      <c r="VQK208"/>
      <c r="VQL208"/>
      <c r="VQM208"/>
      <c r="VQN208"/>
      <c r="VQO208"/>
      <c r="VQP208"/>
      <c r="VQQ208"/>
      <c r="VQR208"/>
      <c r="VQS208"/>
      <c r="VQT208"/>
      <c r="VQU208"/>
      <c r="VQV208"/>
      <c r="VQW208"/>
      <c r="VQX208"/>
      <c r="VQY208"/>
      <c r="VQZ208"/>
      <c r="VRA208"/>
      <c r="VRB208"/>
      <c r="VRC208"/>
      <c r="VRD208"/>
      <c r="VRE208"/>
      <c r="VRF208"/>
      <c r="VRG208"/>
      <c r="VRH208"/>
      <c r="VRI208"/>
      <c r="VRJ208"/>
      <c r="VRK208"/>
      <c r="VRL208"/>
      <c r="VRM208"/>
      <c r="VRN208"/>
      <c r="VRO208"/>
      <c r="VRP208"/>
      <c r="VRQ208"/>
      <c r="VRR208"/>
      <c r="VRS208"/>
      <c r="VRT208"/>
      <c r="VRU208"/>
      <c r="VRV208"/>
      <c r="VRW208"/>
      <c r="VRX208"/>
      <c r="VRY208"/>
      <c r="VRZ208"/>
      <c r="VSA208"/>
      <c r="VSB208"/>
      <c r="VSC208"/>
      <c r="VSD208"/>
      <c r="VSE208"/>
      <c r="VSF208"/>
      <c r="VSG208"/>
      <c r="VSH208"/>
      <c r="VSI208"/>
      <c r="VSJ208"/>
      <c r="VSK208"/>
      <c r="VSL208"/>
      <c r="VSM208"/>
      <c r="VSN208"/>
      <c r="VSO208"/>
      <c r="VSP208"/>
      <c r="VSQ208"/>
      <c r="VSR208"/>
      <c r="VSS208"/>
      <c r="VST208"/>
      <c r="VSU208"/>
      <c r="VSV208"/>
      <c r="VSW208"/>
      <c r="VSX208"/>
      <c r="VSY208"/>
      <c r="VSZ208"/>
      <c r="VTA208"/>
      <c r="VTB208"/>
      <c r="VTC208"/>
      <c r="VTD208"/>
      <c r="VTE208"/>
      <c r="VTF208"/>
      <c r="VTG208"/>
      <c r="VTH208"/>
      <c r="VTI208"/>
      <c r="VTJ208"/>
      <c r="VTK208"/>
      <c r="VTL208"/>
      <c r="VTM208"/>
      <c r="VTN208"/>
      <c r="VTO208"/>
      <c r="VTP208"/>
      <c r="VTQ208"/>
      <c r="VTR208"/>
      <c r="VTS208"/>
      <c r="VTT208"/>
      <c r="VTU208"/>
      <c r="VTV208"/>
      <c r="VTW208"/>
      <c r="VTX208"/>
      <c r="VTY208"/>
      <c r="VTZ208"/>
      <c r="VUA208"/>
      <c r="VUB208"/>
      <c r="VUC208"/>
      <c r="VUD208"/>
      <c r="VUE208"/>
      <c r="VUF208"/>
      <c r="VUG208"/>
      <c r="VUH208"/>
      <c r="VUI208"/>
      <c r="VUJ208"/>
      <c r="VUK208"/>
      <c r="VUL208"/>
      <c r="VUM208"/>
      <c r="VUN208"/>
      <c r="VUO208"/>
      <c r="VUP208"/>
      <c r="VUQ208"/>
      <c r="VUR208"/>
      <c r="VUS208"/>
      <c r="VUT208"/>
      <c r="VUU208"/>
      <c r="VUV208"/>
      <c r="VUW208"/>
      <c r="VUX208"/>
      <c r="VUY208"/>
      <c r="VUZ208"/>
      <c r="VVA208"/>
      <c r="VVB208"/>
      <c r="VVC208"/>
      <c r="VVD208"/>
      <c r="VVE208"/>
      <c r="VVF208"/>
      <c r="VVG208"/>
      <c r="VVH208"/>
      <c r="VVI208"/>
      <c r="VVJ208"/>
      <c r="VVK208"/>
      <c r="VVL208"/>
      <c r="VVM208"/>
      <c r="VVN208"/>
      <c r="VVO208"/>
      <c r="VVP208"/>
      <c r="VVQ208"/>
      <c r="VVR208"/>
      <c r="VVS208"/>
      <c r="VVT208"/>
      <c r="VVU208"/>
      <c r="VVV208"/>
      <c r="VVW208"/>
      <c r="VVX208"/>
      <c r="VVY208"/>
      <c r="VVZ208"/>
      <c r="VWA208"/>
      <c r="VWB208"/>
      <c r="VWC208"/>
      <c r="VWD208"/>
      <c r="VWE208"/>
      <c r="VWF208"/>
      <c r="VWG208"/>
      <c r="VWH208"/>
      <c r="VWI208"/>
      <c r="VWJ208"/>
      <c r="VWK208"/>
      <c r="VWL208"/>
      <c r="VWM208"/>
      <c r="VWN208"/>
      <c r="VWO208"/>
      <c r="VWP208"/>
      <c r="VWQ208"/>
      <c r="VWR208"/>
      <c r="VWS208"/>
      <c r="VWT208"/>
      <c r="VWU208"/>
      <c r="VWV208"/>
      <c r="VWW208"/>
      <c r="VWX208"/>
      <c r="VWY208"/>
      <c r="VWZ208"/>
      <c r="VXA208"/>
      <c r="VXB208"/>
      <c r="VXC208"/>
      <c r="VXD208"/>
      <c r="VXE208"/>
      <c r="VXF208"/>
      <c r="VXG208"/>
      <c r="VXH208"/>
      <c r="VXI208"/>
      <c r="VXJ208"/>
      <c r="VXK208"/>
      <c r="VXL208"/>
      <c r="VXM208"/>
      <c r="VXN208"/>
      <c r="VXO208"/>
      <c r="VXP208"/>
      <c r="VXQ208"/>
      <c r="VXR208"/>
      <c r="VXS208"/>
      <c r="VXT208"/>
      <c r="VXU208"/>
      <c r="VXV208"/>
      <c r="VXW208"/>
      <c r="VXX208"/>
      <c r="VXY208"/>
      <c r="VXZ208"/>
      <c r="VYA208"/>
      <c r="VYB208"/>
      <c r="VYC208"/>
      <c r="VYD208"/>
      <c r="VYE208"/>
      <c r="VYF208"/>
      <c r="VYG208"/>
      <c r="VYH208"/>
      <c r="VYI208"/>
      <c r="VYJ208"/>
      <c r="VYK208"/>
      <c r="VYL208"/>
      <c r="VYM208"/>
      <c r="VYN208"/>
      <c r="VYO208"/>
      <c r="VYP208"/>
      <c r="VYQ208"/>
      <c r="VYR208"/>
      <c r="VYS208"/>
      <c r="VYT208"/>
      <c r="VYU208"/>
      <c r="VYV208"/>
      <c r="VYW208"/>
      <c r="VYX208"/>
      <c r="VYY208"/>
      <c r="VYZ208"/>
      <c r="VZA208"/>
      <c r="VZB208"/>
      <c r="VZC208"/>
      <c r="VZD208"/>
      <c r="VZE208"/>
      <c r="VZF208"/>
      <c r="VZG208"/>
      <c r="VZH208"/>
      <c r="VZI208"/>
      <c r="VZJ208"/>
      <c r="VZK208"/>
      <c r="VZL208"/>
      <c r="VZM208"/>
      <c r="VZN208"/>
      <c r="VZO208"/>
      <c r="VZP208"/>
      <c r="VZQ208"/>
      <c r="VZR208"/>
      <c r="VZS208"/>
      <c r="VZT208"/>
      <c r="VZU208"/>
      <c r="VZV208"/>
      <c r="VZW208"/>
      <c r="VZX208"/>
      <c r="VZY208"/>
      <c r="VZZ208"/>
      <c r="WAA208"/>
      <c r="WAB208"/>
      <c r="WAC208"/>
      <c r="WAD208"/>
      <c r="WAE208"/>
      <c r="WAF208"/>
      <c r="WAG208"/>
      <c r="WAH208"/>
      <c r="WAI208"/>
      <c r="WAJ208"/>
      <c r="WAK208"/>
      <c r="WAL208"/>
      <c r="WAM208"/>
      <c r="WAN208"/>
      <c r="WAO208"/>
      <c r="WAP208"/>
      <c r="WAQ208"/>
      <c r="WAR208"/>
      <c r="WAS208"/>
      <c r="WAT208"/>
      <c r="WAU208"/>
      <c r="WAV208"/>
      <c r="WAW208"/>
      <c r="WAX208"/>
      <c r="WAY208"/>
      <c r="WAZ208"/>
      <c r="WBA208"/>
      <c r="WBB208"/>
      <c r="WBC208"/>
      <c r="WBD208"/>
      <c r="WBE208"/>
      <c r="WBF208"/>
      <c r="WBG208"/>
      <c r="WBH208"/>
      <c r="WBI208"/>
      <c r="WBJ208"/>
      <c r="WBK208"/>
      <c r="WBL208"/>
      <c r="WBM208"/>
      <c r="WBN208"/>
      <c r="WBO208"/>
      <c r="WBP208"/>
      <c r="WBQ208"/>
      <c r="WBR208"/>
      <c r="WBS208"/>
      <c r="WBT208"/>
      <c r="WBU208"/>
      <c r="WBV208"/>
      <c r="WBW208"/>
      <c r="WBX208"/>
      <c r="WBY208"/>
      <c r="WBZ208"/>
      <c r="WCA208"/>
      <c r="WCB208"/>
      <c r="WCC208"/>
      <c r="WCD208"/>
      <c r="WCE208"/>
      <c r="WCF208"/>
      <c r="WCG208"/>
      <c r="WCH208"/>
      <c r="WCI208"/>
      <c r="WCJ208"/>
      <c r="WCK208"/>
      <c r="WCL208"/>
      <c r="WCM208"/>
      <c r="WCN208"/>
      <c r="WCO208"/>
      <c r="WCP208"/>
      <c r="WCQ208"/>
      <c r="WCR208"/>
      <c r="WCS208"/>
      <c r="WCT208"/>
      <c r="WCU208"/>
      <c r="WCV208"/>
      <c r="WCW208"/>
      <c r="WCX208"/>
      <c r="WCY208"/>
      <c r="WCZ208"/>
      <c r="WDA208"/>
      <c r="WDB208"/>
      <c r="WDC208"/>
      <c r="WDD208"/>
      <c r="WDE208"/>
      <c r="WDF208"/>
      <c r="WDG208"/>
      <c r="WDH208"/>
      <c r="WDI208"/>
      <c r="WDJ208"/>
      <c r="WDK208"/>
      <c r="WDL208"/>
      <c r="WDM208"/>
      <c r="WDN208"/>
      <c r="WDO208"/>
      <c r="WDP208"/>
      <c r="WDQ208"/>
      <c r="WDR208"/>
      <c r="WDS208"/>
      <c r="WDT208"/>
      <c r="WDU208"/>
      <c r="WDV208"/>
      <c r="WDW208"/>
      <c r="WDX208"/>
      <c r="WDY208"/>
      <c r="WDZ208"/>
      <c r="WEA208"/>
      <c r="WEB208"/>
      <c r="WEC208"/>
      <c r="WED208"/>
      <c r="WEE208"/>
      <c r="WEF208"/>
      <c r="WEG208"/>
      <c r="WEH208"/>
      <c r="WEI208"/>
      <c r="WEJ208"/>
      <c r="WEK208"/>
      <c r="WEL208"/>
      <c r="WEM208"/>
      <c r="WEN208"/>
      <c r="WEO208"/>
      <c r="WEP208"/>
      <c r="WEQ208"/>
      <c r="WER208"/>
      <c r="WES208"/>
      <c r="WET208"/>
      <c r="WEU208"/>
      <c r="WEV208"/>
      <c r="WEW208"/>
      <c r="WEX208"/>
      <c r="WEY208"/>
      <c r="WEZ208"/>
      <c r="WFA208"/>
      <c r="WFB208"/>
      <c r="WFC208"/>
      <c r="WFD208"/>
      <c r="WFE208"/>
      <c r="WFF208"/>
      <c r="WFG208"/>
      <c r="WFH208"/>
      <c r="WFI208"/>
      <c r="WFJ208"/>
      <c r="WFK208"/>
      <c r="WFL208"/>
      <c r="WFM208"/>
      <c r="WFN208"/>
      <c r="WFO208"/>
      <c r="WFP208"/>
      <c r="WFQ208"/>
      <c r="WFR208"/>
      <c r="WFS208"/>
      <c r="WFT208"/>
      <c r="WFU208"/>
      <c r="WFV208"/>
      <c r="WFW208"/>
      <c r="WFX208"/>
      <c r="WFY208"/>
      <c r="WFZ208"/>
      <c r="WGA208"/>
      <c r="WGB208"/>
      <c r="WGC208"/>
      <c r="WGD208"/>
      <c r="WGE208"/>
      <c r="WGF208"/>
      <c r="WGG208"/>
      <c r="WGH208"/>
      <c r="WGI208"/>
      <c r="WGJ208"/>
      <c r="WGK208"/>
      <c r="WGL208"/>
      <c r="WGM208"/>
      <c r="WGN208"/>
      <c r="WGO208"/>
      <c r="WGP208"/>
      <c r="WGQ208"/>
      <c r="WGR208"/>
      <c r="WGS208"/>
      <c r="WGT208"/>
      <c r="WGU208"/>
      <c r="WGV208"/>
      <c r="WGW208"/>
      <c r="WGX208"/>
      <c r="WGY208"/>
      <c r="WGZ208"/>
      <c r="WHA208"/>
      <c r="WHB208"/>
      <c r="WHC208"/>
      <c r="WHD208"/>
      <c r="WHE208"/>
      <c r="WHF208"/>
      <c r="WHG208"/>
      <c r="WHH208"/>
      <c r="WHI208"/>
      <c r="WHJ208"/>
      <c r="WHK208"/>
      <c r="WHL208"/>
      <c r="WHM208"/>
      <c r="WHN208"/>
      <c r="WHO208"/>
      <c r="WHP208"/>
      <c r="WHQ208"/>
      <c r="WHR208"/>
      <c r="WHS208"/>
      <c r="WHT208"/>
      <c r="WHU208"/>
      <c r="WHV208"/>
      <c r="WHW208"/>
      <c r="WHX208"/>
      <c r="WHY208"/>
      <c r="WHZ208"/>
      <c r="WIA208"/>
      <c r="WIB208"/>
      <c r="WIC208"/>
      <c r="WID208"/>
      <c r="WIE208"/>
      <c r="WIF208"/>
      <c r="WIG208"/>
      <c r="WIH208"/>
      <c r="WII208"/>
      <c r="WIJ208"/>
      <c r="WIK208"/>
      <c r="WIL208"/>
      <c r="WIM208"/>
      <c r="WIN208"/>
      <c r="WIO208"/>
      <c r="WIP208"/>
      <c r="WIQ208"/>
      <c r="WIR208"/>
      <c r="WIS208"/>
      <c r="WIT208"/>
      <c r="WIU208"/>
      <c r="WIV208"/>
      <c r="WIW208"/>
      <c r="WIX208"/>
      <c r="WIY208"/>
      <c r="WIZ208"/>
      <c r="WJA208"/>
      <c r="WJB208"/>
      <c r="WJC208"/>
      <c r="WJD208"/>
      <c r="WJE208"/>
      <c r="WJF208"/>
      <c r="WJG208"/>
      <c r="WJH208"/>
      <c r="WJI208"/>
      <c r="WJJ208"/>
      <c r="WJK208"/>
      <c r="WJL208"/>
      <c r="WJM208"/>
      <c r="WJN208"/>
      <c r="WJO208"/>
      <c r="WJP208"/>
      <c r="WJQ208"/>
      <c r="WJR208"/>
      <c r="WJS208"/>
      <c r="WJT208"/>
      <c r="WJU208"/>
      <c r="WJV208"/>
      <c r="WJW208"/>
      <c r="WJX208"/>
      <c r="WJY208"/>
      <c r="WJZ208"/>
      <c r="WKA208"/>
      <c r="WKB208"/>
      <c r="WKC208"/>
      <c r="WKD208"/>
      <c r="WKE208"/>
      <c r="WKF208"/>
      <c r="WKG208"/>
      <c r="WKH208"/>
      <c r="WKI208"/>
      <c r="WKJ208"/>
      <c r="WKK208"/>
      <c r="WKL208"/>
      <c r="WKM208"/>
      <c r="WKN208"/>
      <c r="WKO208"/>
      <c r="WKP208"/>
      <c r="WKQ208"/>
      <c r="WKR208"/>
      <c r="WKS208"/>
      <c r="WKT208"/>
      <c r="WKU208"/>
      <c r="WKV208"/>
      <c r="WKW208"/>
      <c r="WKX208"/>
      <c r="WKY208"/>
      <c r="WKZ208"/>
      <c r="WLA208"/>
      <c r="WLB208"/>
      <c r="WLC208"/>
      <c r="WLD208"/>
      <c r="WLE208"/>
      <c r="WLF208"/>
      <c r="WLG208"/>
      <c r="WLH208"/>
      <c r="WLI208"/>
      <c r="WLJ208"/>
      <c r="WLK208"/>
      <c r="WLL208"/>
      <c r="WLM208"/>
      <c r="WLN208"/>
      <c r="WLO208"/>
      <c r="WLP208"/>
      <c r="WLQ208"/>
      <c r="WLR208"/>
      <c r="WLS208"/>
      <c r="WLT208"/>
      <c r="WLU208"/>
      <c r="WLV208"/>
      <c r="WLW208"/>
      <c r="WLX208"/>
      <c r="WLY208"/>
      <c r="WLZ208"/>
      <c r="WMA208"/>
      <c r="WMB208"/>
      <c r="WMC208"/>
      <c r="WMD208"/>
      <c r="WME208"/>
      <c r="WMF208"/>
      <c r="WMG208"/>
      <c r="WMH208"/>
      <c r="WMI208"/>
      <c r="WMJ208"/>
      <c r="WMK208"/>
      <c r="WML208"/>
      <c r="WMM208"/>
      <c r="WMN208"/>
      <c r="WMO208"/>
      <c r="WMP208"/>
      <c r="WMQ208"/>
      <c r="WMR208"/>
      <c r="WMS208"/>
      <c r="WMT208"/>
      <c r="WMU208"/>
      <c r="WMV208"/>
      <c r="WMW208"/>
      <c r="WMX208"/>
      <c r="WMY208"/>
      <c r="WMZ208"/>
      <c r="WNA208"/>
      <c r="WNB208"/>
      <c r="WNC208"/>
      <c r="WND208"/>
      <c r="WNE208"/>
      <c r="WNF208"/>
      <c r="WNG208"/>
      <c r="WNH208"/>
      <c r="WNI208"/>
      <c r="WNJ208"/>
      <c r="WNK208"/>
      <c r="WNL208"/>
      <c r="WNM208"/>
      <c r="WNN208"/>
      <c r="WNO208"/>
      <c r="WNP208"/>
      <c r="WNQ208"/>
      <c r="WNR208"/>
      <c r="WNS208"/>
      <c r="WNT208"/>
      <c r="WNU208"/>
      <c r="WNV208"/>
      <c r="WNW208"/>
      <c r="WNX208"/>
      <c r="WNY208"/>
      <c r="WNZ208"/>
      <c r="WOA208"/>
      <c r="WOB208"/>
      <c r="WOC208"/>
      <c r="WOD208"/>
      <c r="WOE208"/>
      <c r="WOF208"/>
      <c r="WOG208"/>
      <c r="WOH208"/>
      <c r="WOI208"/>
      <c r="WOJ208"/>
      <c r="WOK208"/>
      <c r="WOL208"/>
      <c r="WOM208"/>
      <c r="WON208"/>
      <c r="WOO208"/>
      <c r="WOP208"/>
      <c r="WOQ208"/>
      <c r="WOR208"/>
      <c r="WOS208"/>
      <c r="WOT208"/>
      <c r="WOU208"/>
      <c r="WOV208"/>
      <c r="WOW208"/>
      <c r="WOX208"/>
      <c r="WOY208"/>
      <c r="WOZ208"/>
      <c r="WPA208"/>
      <c r="WPB208"/>
      <c r="WPC208"/>
      <c r="WPD208"/>
      <c r="WPE208"/>
      <c r="WPF208"/>
      <c r="WPG208"/>
      <c r="WPH208"/>
      <c r="WPI208"/>
      <c r="WPJ208"/>
      <c r="WPK208"/>
      <c r="WPL208"/>
      <c r="WPM208"/>
      <c r="WPN208"/>
      <c r="WPO208"/>
      <c r="WPP208"/>
      <c r="WPQ208"/>
      <c r="WPR208"/>
      <c r="WPS208"/>
      <c r="WPT208"/>
      <c r="WPU208"/>
      <c r="WPV208"/>
      <c r="WPW208"/>
      <c r="WPX208"/>
      <c r="WPY208"/>
      <c r="WPZ208"/>
      <c r="WQA208"/>
      <c r="WQB208"/>
      <c r="WQC208"/>
      <c r="WQD208"/>
      <c r="WQE208"/>
      <c r="WQF208"/>
      <c r="WQG208"/>
      <c r="WQH208"/>
      <c r="WQI208"/>
      <c r="WQJ208"/>
      <c r="WQK208"/>
      <c r="WQL208"/>
      <c r="WQM208"/>
      <c r="WQN208"/>
      <c r="WQO208"/>
      <c r="WQP208"/>
      <c r="WQQ208"/>
      <c r="WQR208"/>
      <c r="WQS208"/>
      <c r="WQT208"/>
      <c r="WQU208"/>
      <c r="WQV208"/>
      <c r="WQW208"/>
      <c r="WQX208"/>
      <c r="WQY208"/>
      <c r="WQZ208"/>
      <c r="WRA208"/>
      <c r="WRB208"/>
      <c r="WRC208"/>
      <c r="WRD208"/>
      <c r="WRE208"/>
      <c r="WRF208"/>
      <c r="WRG208"/>
      <c r="WRH208"/>
      <c r="WRI208"/>
      <c r="WRJ208"/>
      <c r="WRK208"/>
      <c r="WRL208"/>
      <c r="WRM208"/>
      <c r="WRN208"/>
      <c r="WRO208"/>
      <c r="WRP208"/>
      <c r="WRQ208"/>
      <c r="WRR208"/>
      <c r="WRS208"/>
      <c r="WRT208"/>
      <c r="WRU208"/>
      <c r="WRV208"/>
      <c r="WRW208"/>
      <c r="WRX208"/>
      <c r="WRY208"/>
      <c r="WRZ208"/>
      <c r="WSA208"/>
      <c r="WSB208"/>
      <c r="WSC208"/>
      <c r="WSD208"/>
      <c r="WSE208"/>
      <c r="WSF208"/>
      <c r="WSG208"/>
      <c r="WSH208"/>
      <c r="WSI208"/>
      <c r="WSJ208"/>
      <c r="WSK208"/>
      <c r="WSL208"/>
      <c r="WSM208"/>
      <c r="WSN208"/>
      <c r="WSO208"/>
      <c r="WSP208"/>
      <c r="WSQ208"/>
      <c r="WSR208"/>
      <c r="WSS208"/>
      <c r="WST208"/>
      <c r="WSU208"/>
      <c r="WSV208"/>
      <c r="WSW208"/>
      <c r="WSX208"/>
      <c r="WSY208"/>
      <c r="WSZ208"/>
      <c r="WTA208"/>
      <c r="WTB208"/>
      <c r="WTC208"/>
      <c r="WTD208"/>
      <c r="WTE208"/>
      <c r="WTF208"/>
      <c r="WTG208"/>
      <c r="WTH208"/>
      <c r="WTI208"/>
      <c r="WTJ208"/>
      <c r="WTK208"/>
      <c r="WTL208"/>
      <c r="WTM208"/>
      <c r="WTN208"/>
      <c r="WTO208"/>
      <c r="WTP208"/>
      <c r="WTQ208"/>
      <c r="WTR208"/>
      <c r="WTS208"/>
      <c r="WTT208"/>
      <c r="WTU208"/>
      <c r="WTV208"/>
      <c r="WTW208"/>
      <c r="WTX208"/>
      <c r="WTY208"/>
      <c r="WTZ208"/>
      <c r="WUA208"/>
      <c r="WUB208"/>
      <c r="WUC208"/>
      <c r="WUD208"/>
      <c r="WUE208"/>
      <c r="WUF208"/>
      <c r="WUG208"/>
      <c r="WUH208"/>
      <c r="WUI208"/>
      <c r="WUJ208"/>
      <c r="WUK208"/>
      <c r="WUL208"/>
      <c r="WUM208"/>
      <c r="WUN208"/>
      <c r="WUO208"/>
      <c r="WUP208"/>
      <c r="WUQ208"/>
      <c r="WUR208"/>
      <c r="WUS208"/>
      <c r="WUT208"/>
      <c r="WUU208"/>
      <c r="WUV208"/>
      <c r="WUW208"/>
      <c r="WUX208"/>
      <c r="WUY208"/>
      <c r="WUZ208"/>
      <c r="WVA208"/>
      <c r="WVB208"/>
      <c r="WVC208"/>
      <c r="WVD208"/>
      <c r="WVE208"/>
      <c r="WVF208"/>
      <c r="WVG208"/>
      <c r="WVH208"/>
      <c r="WVI208"/>
      <c r="WVJ208"/>
      <c r="WVK208"/>
      <c r="WVL208"/>
      <c r="WVM208"/>
      <c r="WVN208"/>
      <c r="WVO208"/>
      <c r="WVP208"/>
      <c r="WVQ208"/>
      <c r="WVR208"/>
      <c r="WVS208"/>
      <c r="WVT208"/>
      <c r="WVU208"/>
      <c r="WVV208"/>
      <c r="WVW208"/>
      <c r="WVX208"/>
      <c r="WVY208"/>
      <c r="WVZ208"/>
      <c r="WWA208"/>
      <c r="WWB208"/>
      <c r="WWC208"/>
      <c r="WWD208"/>
      <c r="WWE208"/>
      <c r="WWF208"/>
      <c r="WWG208"/>
      <c r="WWH208"/>
      <c r="WWI208"/>
      <c r="WWJ208"/>
      <c r="WWK208"/>
      <c r="WWL208"/>
      <c r="WWM208"/>
      <c r="WWN208"/>
      <c r="WWO208"/>
      <c r="WWP208"/>
      <c r="WWQ208"/>
      <c r="WWR208"/>
      <c r="WWS208"/>
      <c r="WWT208"/>
      <c r="WWU208"/>
      <c r="WWV208"/>
      <c r="WWW208"/>
      <c r="WWX208"/>
      <c r="WWY208"/>
      <c r="WWZ208"/>
      <c r="WXA208"/>
      <c r="WXB208"/>
      <c r="WXC208"/>
      <c r="WXD208"/>
      <c r="WXE208"/>
      <c r="WXF208"/>
      <c r="WXG208"/>
      <c r="WXH208"/>
      <c r="WXI208"/>
      <c r="WXJ208"/>
      <c r="WXK208"/>
      <c r="WXL208"/>
      <c r="WXM208"/>
      <c r="WXN208"/>
      <c r="WXO208"/>
      <c r="WXP208"/>
      <c r="WXQ208"/>
      <c r="WXR208"/>
      <c r="WXS208"/>
      <c r="WXT208"/>
      <c r="WXU208"/>
      <c r="WXV208"/>
      <c r="WXW208"/>
      <c r="WXX208"/>
      <c r="WXY208"/>
      <c r="WXZ208"/>
      <c r="WYA208"/>
      <c r="WYB208"/>
      <c r="WYC208"/>
      <c r="WYD208"/>
      <c r="WYE208"/>
      <c r="WYF208"/>
      <c r="WYG208"/>
      <c r="WYH208"/>
      <c r="WYI208"/>
      <c r="WYJ208"/>
      <c r="WYK208"/>
      <c r="WYL208"/>
      <c r="WYM208"/>
      <c r="WYN208"/>
      <c r="WYO208"/>
      <c r="WYP208"/>
      <c r="WYQ208"/>
      <c r="WYR208"/>
      <c r="WYS208"/>
      <c r="WYT208"/>
      <c r="WYU208"/>
      <c r="WYV208"/>
      <c r="WYW208"/>
      <c r="WYX208"/>
      <c r="WYY208"/>
      <c r="WYZ208"/>
      <c r="WZA208"/>
      <c r="WZB208"/>
      <c r="WZC208"/>
      <c r="WZD208"/>
      <c r="WZE208"/>
      <c r="WZF208"/>
      <c r="WZG208"/>
      <c r="WZH208"/>
      <c r="WZI208"/>
      <c r="WZJ208"/>
      <c r="WZK208"/>
      <c r="WZL208"/>
      <c r="WZM208"/>
      <c r="WZN208"/>
      <c r="WZO208"/>
      <c r="WZP208"/>
      <c r="WZQ208"/>
      <c r="WZR208"/>
      <c r="WZS208"/>
      <c r="WZT208"/>
      <c r="WZU208"/>
      <c r="WZV208"/>
      <c r="WZW208"/>
      <c r="WZX208"/>
      <c r="WZY208"/>
      <c r="WZZ208"/>
      <c r="XAA208"/>
      <c r="XAB208"/>
      <c r="XAC208"/>
      <c r="XAD208"/>
      <c r="XAE208"/>
      <c r="XAF208"/>
      <c r="XAG208"/>
      <c r="XAH208"/>
      <c r="XAI208"/>
      <c r="XAJ208"/>
      <c r="XAK208"/>
      <c r="XAL208"/>
      <c r="XAM208"/>
      <c r="XAN208"/>
      <c r="XAO208"/>
      <c r="XAP208"/>
      <c r="XAQ208"/>
      <c r="XAR208"/>
      <c r="XAS208"/>
      <c r="XAT208"/>
      <c r="XAU208"/>
      <c r="XAV208"/>
      <c r="XAW208"/>
      <c r="XAX208"/>
      <c r="XAY208"/>
      <c r="XAZ208"/>
      <c r="XBA208"/>
      <c r="XBB208"/>
      <c r="XBC208"/>
      <c r="XBD208"/>
      <c r="XBE208"/>
      <c r="XBF208"/>
      <c r="XBG208"/>
      <c r="XBH208"/>
      <c r="XBI208"/>
      <c r="XBJ208"/>
      <c r="XBK208"/>
      <c r="XBL208"/>
      <c r="XBM208"/>
      <c r="XBN208"/>
      <c r="XBO208"/>
      <c r="XBP208"/>
      <c r="XBQ208"/>
      <c r="XBR208"/>
      <c r="XBS208"/>
      <c r="XBT208"/>
      <c r="XBU208"/>
      <c r="XBV208"/>
      <c r="XBW208"/>
      <c r="XBX208"/>
      <c r="XBY208"/>
      <c r="XBZ208"/>
      <c r="XCA208"/>
      <c r="XCB208"/>
      <c r="XCC208"/>
      <c r="XCD208"/>
      <c r="XCE208"/>
      <c r="XCF208"/>
      <c r="XCG208"/>
      <c r="XCH208"/>
      <c r="XCI208"/>
      <c r="XCJ208"/>
      <c r="XCK208"/>
      <c r="XCL208"/>
      <c r="XCM208"/>
      <c r="XCN208"/>
      <c r="XCO208"/>
      <c r="XCP208"/>
      <c r="XCQ208"/>
      <c r="XCR208"/>
      <c r="XCS208"/>
      <c r="XCT208"/>
      <c r="XCU208"/>
      <c r="XCV208"/>
      <c r="XCW208"/>
      <c r="XCX208"/>
      <c r="XCY208"/>
      <c r="XCZ208"/>
      <c r="XDA208"/>
      <c r="XDB208"/>
      <c r="XDC208"/>
      <c r="XDD208"/>
      <c r="XDE208"/>
      <c r="XDF208"/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  <c r="XEE208"/>
      <c r="XEF208"/>
      <c r="XEG208"/>
      <c r="XEH208"/>
      <c r="XEI208"/>
      <c r="XEJ208"/>
      <c r="XEK208"/>
      <c r="XEL208"/>
      <c r="XEM208"/>
      <c r="XEN208"/>
      <c r="XEO208"/>
      <c r="XEP208"/>
      <c r="XEQ208"/>
      <c r="XER208"/>
      <c r="XES208"/>
      <c r="XET208"/>
      <c r="XEU208"/>
      <c r="XEV208"/>
      <c r="XEW208"/>
      <c r="XEX208"/>
      <c r="XEY208"/>
      <c r="XEZ208"/>
      <c r="XFA208"/>
      <c r="XFB208"/>
      <c r="XFC208"/>
      <c r="XFD208"/>
    </row>
    <row r="209" s="29" customFormat="1" spans="1:1638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 s="30"/>
      <c r="AN209" s="73"/>
      <c r="AO209" s="31"/>
      <c r="AP209"/>
      <c r="AQ209"/>
      <c r="AR209" s="32"/>
      <c r="AS209" s="30"/>
      <c r="AT209" s="30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/>
      <c r="VUC209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  <c r="WER209"/>
      <c r="WES209"/>
      <c r="WET209"/>
      <c r="WEU209"/>
      <c r="WEV209"/>
      <c r="WEW209"/>
      <c r="WEX209"/>
      <c r="WEY209"/>
      <c r="WEZ209"/>
      <c r="WFA209"/>
      <c r="WFB209"/>
      <c r="WFC209"/>
      <c r="WFD209"/>
      <c r="WFE209"/>
      <c r="WFF209"/>
      <c r="WFG209"/>
      <c r="WFH209"/>
      <c r="WFI209"/>
      <c r="WFJ209"/>
      <c r="WFK209"/>
      <c r="WFL209"/>
      <c r="WFM209"/>
      <c r="WFN209"/>
      <c r="WFO209"/>
      <c r="WFP209"/>
      <c r="WFQ209"/>
      <c r="WFR209"/>
      <c r="WFS209"/>
      <c r="WFT209"/>
      <c r="WFU209"/>
      <c r="WFV209"/>
      <c r="WFW209"/>
      <c r="WFX209"/>
      <c r="WFY209"/>
      <c r="WFZ209"/>
      <c r="WGA209"/>
      <c r="WGB209"/>
      <c r="WGC209"/>
      <c r="WGD209"/>
      <c r="WGE209"/>
      <c r="WGF209"/>
      <c r="WGG209"/>
      <c r="WGH209"/>
      <c r="WGI209"/>
      <c r="WGJ209"/>
      <c r="WGK209"/>
      <c r="WGL209"/>
      <c r="WGM209"/>
      <c r="WGN209"/>
      <c r="WGO209"/>
      <c r="WGP209"/>
      <c r="WGQ209"/>
      <c r="WGR209"/>
      <c r="WGS209"/>
      <c r="WGT209"/>
      <c r="WGU209"/>
      <c r="WGV209"/>
      <c r="WGW209"/>
      <c r="WGX209"/>
      <c r="WGY209"/>
      <c r="WGZ209"/>
      <c r="WHA209"/>
      <c r="WHB209"/>
      <c r="WHC209"/>
      <c r="WHD209"/>
      <c r="WHE209"/>
      <c r="WHF209"/>
      <c r="WHG209"/>
      <c r="WHH209"/>
      <c r="WHI209"/>
      <c r="WHJ209"/>
      <c r="WHK209"/>
      <c r="WHL209"/>
      <c r="WHM209"/>
      <c r="WHN209"/>
      <c r="WHO209"/>
      <c r="WHP209"/>
      <c r="WHQ209"/>
      <c r="WHR209"/>
      <c r="WHS209"/>
      <c r="WHT209"/>
      <c r="WHU209"/>
      <c r="WHV209"/>
      <c r="WHW209"/>
      <c r="WHX209"/>
      <c r="WHY209"/>
      <c r="WHZ209"/>
      <c r="WIA209"/>
      <c r="WIB209"/>
      <c r="WIC209"/>
      <c r="WID209"/>
      <c r="WIE209"/>
      <c r="WIF209"/>
      <c r="WIG209"/>
      <c r="WIH209"/>
      <c r="WII209"/>
      <c r="WIJ209"/>
      <c r="WIK209"/>
      <c r="WIL209"/>
      <c r="WIM209"/>
      <c r="WIN209"/>
      <c r="WIO209"/>
      <c r="WIP209"/>
      <c r="WIQ209"/>
      <c r="WIR209"/>
      <c r="WIS209"/>
      <c r="WIT209"/>
      <c r="WIU209"/>
      <c r="WIV209"/>
      <c r="WIW209"/>
      <c r="WIX209"/>
      <c r="WIY209"/>
      <c r="WIZ209"/>
      <c r="WJA209"/>
      <c r="WJB209"/>
      <c r="WJC209"/>
      <c r="WJD209"/>
      <c r="WJE209"/>
      <c r="WJF209"/>
      <c r="WJG209"/>
      <c r="WJH209"/>
      <c r="WJI209"/>
      <c r="WJJ209"/>
      <c r="WJK209"/>
      <c r="WJL209"/>
      <c r="WJM209"/>
      <c r="WJN209"/>
      <c r="WJO209"/>
      <c r="WJP209"/>
      <c r="WJQ209"/>
      <c r="WJR209"/>
      <c r="WJS209"/>
      <c r="WJT209"/>
      <c r="WJU209"/>
      <c r="WJV209"/>
      <c r="WJW209"/>
      <c r="WJX209"/>
      <c r="WJY209"/>
      <c r="WJZ209"/>
      <c r="WKA209"/>
      <c r="WKB209"/>
      <c r="WKC209"/>
      <c r="WKD209"/>
      <c r="WKE209"/>
      <c r="WKF209"/>
      <c r="WKG209"/>
      <c r="WKH209"/>
      <c r="WKI209"/>
      <c r="WKJ209"/>
      <c r="WKK209"/>
      <c r="WKL209"/>
      <c r="WKM209"/>
      <c r="WKN209"/>
      <c r="WKO209"/>
      <c r="WKP209"/>
      <c r="WKQ209"/>
      <c r="WKR209"/>
      <c r="WKS209"/>
      <c r="WKT209"/>
      <c r="WKU209"/>
      <c r="WKV209"/>
      <c r="WKW209"/>
      <c r="WKX209"/>
      <c r="WKY209"/>
      <c r="WKZ209"/>
      <c r="WLA209"/>
      <c r="WLB209"/>
      <c r="WLC209"/>
      <c r="WLD209"/>
      <c r="WLE209"/>
      <c r="WLF209"/>
      <c r="WLG209"/>
      <c r="WLH209"/>
      <c r="WLI209"/>
      <c r="WLJ209"/>
      <c r="WLK209"/>
      <c r="WLL209"/>
      <c r="WLM209"/>
      <c r="WLN209"/>
      <c r="WLO209"/>
      <c r="WLP209"/>
      <c r="WLQ209"/>
      <c r="WLR209"/>
      <c r="WLS209"/>
      <c r="WLT209"/>
      <c r="WLU209"/>
      <c r="WLV209"/>
      <c r="WLW209"/>
      <c r="WLX209"/>
      <c r="WLY209"/>
      <c r="WLZ209"/>
      <c r="WMA209"/>
      <c r="WMB209"/>
      <c r="WMC209"/>
      <c r="WMD209"/>
      <c r="WME209"/>
      <c r="WMF209"/>
      <c r="WMG209"/>
      <c r="WMH209"/>
      <c r="WMI209"/>
      <c r="WMJ209"/>
      <c r="WMK209"/>
      <c r="WML209"/>
      <c r="WMM209"/>
      <c r="WMN209"/>
      <c r="WMO209"/>
      <c r="WMP209"/>
      <c r="WMQ209"/>
      <c r="WMR209"/>
      <c r="WMS209"/>
      <c r="WMT209"/>
      <c r="WMU209"/>
      <c r="WMV209"/>
      <c r="WMW209"/>
      <c r="WMX209"/>
      <c r="WMY209"/>
      <c r="WMZ209"/>
      <c r="WNA209"/>
      <c r="WNB209"/>
      <c r="WNC209"/>
      <c r="WND209"/>
      <c r="WNE209"/>
      <c r="WNF209"/>
      <c r="WNG209"/>
      <c r="WNH209"/>
      <c r="WNI209"/>
      <c r="WNJ209"/>
      <c r="WNK209"/>
      <c r="WNL209"/>
      <c r="WNM209"/>
      <c r="WNN209"/>
      <c r="WNO209"/>
      <c r="WNP209"/>
      <c r="WNQ209"/>
      <c r="WNR209"/>
      <c r="WNS209"/>
      <c r="WNT209"/>
      <c r="WNU209"/>
      <c r="WNV209"/>
      <c r="WNW209"/>
      <c r="WNX209"/>
      <c r="WNY209"/>
      <c r="WNZ209"/>
      <c r="WOA209"/>
      <c r="WOB209"/>
      <c r="WOC209"/>
      <c r="WOD209"/>
      <c r="WOE209"/>
      <c r="WOF209"/>
      <c r="WOG209"/>
      <c r="WOH209"/>
      <c r="WOI209"/>
      <c r="WOJ209"/>
      <c r="WOK209"/>
      <c r="WOL209"/>
      <c r="WOM209"/>
      <c r="WON209"/>
      <c r="WOO209"/>
      <c r="WOP209"/>
      <c r="WOQ209"/>
      <c r="WOR209"/>
      <c r="WOS209"/>
      <c r="WOT209"/>
      <c r="WOU209"/>
      <c r="WOV209"/>
      <c r="WOW209"/>
      <c r="WOX209"/>
      <c r="WOY209"/>
      <c r="WOZ209"/>
      <c r="WPA209"/>
      <c r="WPB209"/>
      <c r="WPC209"/>
      <c r="WPD209"/>
      <c r="WPE209"/>
      <c r="WPF209"/>
      <c r="WPG209"/>
      <c r="WPH209"/>
      <c r="WPI209"/>
      <c r="WPJ209"/>
      <c r="WPK209"/>
      <c r="WPL209"/>
      <c r="WPM209"/>
      <c r="WPN209"/>
      <c r="WPO209"/>
      <c r="WPP209"/>
      <c r="WPQ209"/>
      <c r="WPR209"/>
      <c r="WPS209"/>
      <c r="WPT209"/>
      <c r="WPU209"/>
      <c r="WPV209"/>
      <c r="WPW209"/>
      <c r="WPX209"/>
      <c r="WPY209"/>
      <c r="WPZ209"/>
      <c r="WQA209"/>
      <c r="WQB209"/>
      <c r="WQC209"/>
      <c r="WQD209"/>
      <c r="WQE209"/>
      <c r="WQF209"/>
      <c r="WQG209"/>
      <c r="WQH209"/>
      <c r="WQI209"/>
      <c r="WQJ209"/>
      <c r="WQK209"/>
      <c r="WQL209"/>
      <c r="WQM209"/>
      <c r="WQN209"/>
      <c r="WQO209"/>
      <c r="WQP209"/>
      <c r="WQQ209"/>
      <c r="WQR209"/>
      <c r="WQS209"/>
      <c r="WQT209"/>
      <c r="WQU209"/>
      <c r="WQV209"/>
      <c r="WQW209"/>
      <c r="WQX209"/>
      <c r="WQY209"/>
      <c r="WQZ209"/>
      <c r="WRA209"/>
      <c r="WRB209"/>
      <c r="WRC209"/>
      <c r="WRD209"/>
      <c r="WRE209"/>
      <c r="WRF209"/>
      <c r="WRG209"/>
      <c r="WRH209"/>
      <c r="WRI209"/>
      <c r="WRJ209"/>
      <c r="WRK209"/>
      <c r="WRL209"/>
      <c r="WRM209"/>
      <c r="WRN209"/>
      <c r="WRO209"/>
      <c r="WRP209"/>
      <c r="WRQ209"/>
      <c r="WRR209"/>
      <c r="WRS209"/>
      <c r="WRT209"/>
      <c r="WRU209"/>
      <c r="WRV209"/>
      <c r="WRW209"/>
      <c r="WRX209"/>
      <c r="WRY209"/>
      <c r="WRZ209"/>
      <c r="WSA209"/>
      <c r="WSB209"/>
      <c r="WSC209"/>
      <c r="WSD209"/>
      <c r="WSE209"/>
      <c r="WSF209"/>
      <c r="WSG209"/>
      <c r="WSH209"/>
      <c r="WSI209"/>
      <c r="WSJ209"/>
      <c r="WSK209"/>
      <c r="WSL209"/>
      <c r="WSM209"/>
      <c r="WSN209"/>
      <c r="WSO209"/>
      <c r="WSP209"/>
      <c r="WSQ209"/>
      <c r="WSR209"/>
      <c r="WSS209"/>
      <c r="WST209"/>
      <c r="WSU209"/>
      <c r="WSV209"/>
      <c r="WSW209"/>
      <c r="WSX209"/>
      <c r="WSY209"/>
      <c r="WSZ209"/>
      <c r="WTA209"/>
      <c r="WTB209"/>
      <c r="WTC209"/>
      <c r="WTD209"/>
      <c r="WTE209"/>
      <c r="WTF209"/>
      <c r="WTG209"/>
      <c r="WTH209"/>
      <c r="WTI209"/>
      <c r="WTJ209"/>
      <c r="WTK209"/>
      <c r="WTL209"/>
      <c r="WTM209"/>
      <c r="WTN209"/>
      <c r="WTO209"/>
      <c r="WTP209"/>
      <c r="WTQ209"/>
      <c r="WTR209"/>
      <c r="WTS209"/>
      <c r="WTT209"/>
      <c r="WTU209"/>
      <c r="WTV209"/>
      <c r="WTW209"/>
      <c r="WTX209"/>
      <c r="WTY209"/>
      <c r="WTZ209"/>
      <c r="WUA209"/>
      <c r="WUB209"/>
      <c r="WUC209"/>
      <c r="WUD209"/>
      <c r="WUE209"/>
      <c r="WUF209"/>
      <c r="WUG209"/>
      <c r="WUH209"/>
      <c r="WUI209"/>
      <c r="WUJ209"/>
      <c r="WUK209"/>
      <c r="WUL209"/>
      <c r="WUM209"/>
      <c r="WUN209"/>
      <c r="WUO209"/>
      <c r="WUP209"/>
      <c r="WUQ209"/>
      <c r="WUR209"/>
      <c r="WUS209"/>
      <c r="WUT209"/>
      <c r="WUU209"/>
      <c r="WUV209"/>
      <c r="WUW209"/>
      <c r="WUX209"/>
      <c r="WUY209"/>
      <c r="WUZ209"/>
      <c r="WVA209"/>
      <c r="WVB209"/>
      <c r="WVC209"/>
      <c r="WVD209"/>
      <c r="WVE209"/>
      <c r="WVF209"/>
      <c r="WVG209"/>
      <c r="WVH209"/>
      <c r="WVI209"/>
      <c r="WVJ209"/>
      <c r="WVK209"/>
      <c r="WVL209"/>
      <c r="WVM209"/>
      <c r="WVN209"/>
      <c r="WVO209"/>
      <c r="WVP209"/>
      <c r="WVQ209"/>
      <c r="WVR209"/>
      <c r="WVS209"/>
      <c r="WVT209"/>
      <c r="WVU209"/>
      <c r="WVV209"/>
      <c r="WVW209"/>
      <c r="WVX209"/>
      <c r="WVY209"/>
      <c r="WVZ209"/>
      <c r="WWA209"/>
      <c r="WWB209"/>
      <c r="WWC209"/>
      <c r="WWD209"/>
      <c r="WWE209"/>
      <c r="WWF209"/>
      <c r="WWG209"/>
      <c r="WWH209"/>
      <c r="WWI209"/>
      <c r="WWJ209"/>
      <c r="WWK209"/>
      <c r="WWL209"/>
      <c r="WWM209"/>
      <c r="WWN209"/>
      <c r="WWO209"/>
      <c r="WWP209"/>
      <c r="WWQ209"/>
      <c r="WWR209"/>
      <c r="WWS209"/>
      <c r="WWT209"/>
      <c r="WWU209"/>
      <c r="WWV209"/>
      <c r="WWW209"/>
      <c r="WWX209"/>
      <c r="WWY209"/>
      <c r="WWZ209"/>
      <c r="WXA209"/>
      <c r="WXB209"/>
      <c r="WXC209"/>
      <c r="WXD209"/>
      <c r="WXE209"/>
      <c r="WXF209"/>
      <c r="WXG209"/>
      <c r="WXH209"/>
      <c r="WXI209"/>
      <c r="WXJ209"/>
      <c r="WXK209"/>
      <c r="WXL209"/>
      <c r="WXM209"/>
      <c r="WXN209"/>
      <c r="WXO209"/>
      <c r="WXP209"/>
      <c r="WXQ209"/>
      <c r="WXR209"/>
      <c r="WXS209"/>
      <c r="WXT209"/>
      <c r="WXU209"/>
      <c r="WXV209"/>
      <c r="WXW209"/>
      <c r="WXX209"/>
      <c r="WXY209"/>
      <c r="WXZ209"/>
      <c r="WYA209"/>
      <c r="WYB209"/>
      <c r="WYC209"/>
      <c r="WYD209"/>
      <c r="WYE209"/>
      <c r="WYF209"/>
      <c r="WYG209"/>
      <c r="WYH209"/>
      <c r="WYI209"/>
      <c r="WYJ209"/>
      <c r="WYK209"/>
      <c r="WYL209"/>
      <c r="WYM209"/>
      <c r="WYN209"/>
      <c r="WYO209"/>
      <c r="WYP209"/>
      <c r="WYQ209"/>
      <c r="WYR209"/>
      <c r="WYS209"/>
      <c r="WYT209"/>
      <c r="WYU209"/>
      <c r="WYV209"/>
      <c r="WYW209"/>
      <c r="WYX209"/>
      <c r="WYY209"/>
      <c r="WYZ209"/>
      <c r="WZA209"/>
      <c r="WZB209"/>
      <c r="WZC209"/>
      <c r="WZD209"/>
      <c r="WZE209"/>
      <c r="WZF209"/>
      <c r="WZG209"/>
      <c r="WZH209"/>
      <c r="WZI209"/>
      <c r="WZJ209"/>
      <c r="WZK209"/>
      <c r="WZL209"/>
      <c r="WZM209"/>
      <c r="WZN209"/>
      <c r="WZO209"/>
      <c r="WZP209"/>
      <c r="WZQ209"/>
      <c r="WZR209"/>
      <c r="WZS209"/>
      <c r="WZT209"/>
      <c r="WZU209"/>
      <c r="WZV209"/>
      <c r="WZW209"/>
      <c r="WZX209"/>
      <c r="WZY209"/>
      <c r="WZZ209"/>
      <c r="XAA209"/>
      <c r="XAB209"/>
      <c r="XAC209"/>
      <c r="XAD209"/>
      <c r="XAE209"/>
      <c r="XAF209"/>
      <c r="XAG209"/>
      <c r="XAH209"/>
      <c r="XAI209"/>
      <c r="XAJ209"/>
      <c r="XAK209"/>
      <c r="XAL209"/>
      <c r="XAM209"/>
      <c r="XAN209"/>
      <c r="XAO209"/>
      <c r="XAP209"/>
      <c r="XAQ209"/>
      <c r="XAR209"/>
      <c r="XAS209"/>
      <c r="XAT209"/>
      <c r="XAU209"/>
      <c r="XAV209"/>
      <c r="XAW209"/>
      <c r="XAX209"/>
      <c r="XAY209"/>
      <c r="XAZ209"/>
      <c r="XBA209"/>
      <c r="XBB209"/>
      <c r="XBC209"/>
      <c r="XBD209"/>
      <c r="XBE209"/>
      <c r="XBF209"/>
      <c r="XBG209"/>
      <c r="XBH209"/>
      <c r="XBI209"/>
      <c r="XBJ209"/>
      <c r="XBK209"/>
      <c r="XBL209"/>
      <c r="XBM209"/>
      <c r="XBN209"/>
      <c r="XBO209"/>
      <c r="XBP209"/>
      <c r="XBQ209"/>
      <c r="XBR209"/>
      <c r="XBS209"/>
      <c r="XBT209"/>
      <c r="XBU209"/>
      <c r="XBV209"/>
      <c r="XBW209"/>
      <c r="XBX209"/>
      <c r="XBY209"/>
      <c r="XBZ209"/>
      <c r="XCA209"/>
      <c r="XCB209"/>
      <c r="XCC209"/>
      <c r="XCD209"/>
      <c r="XCE209"/>
      <c r="XCF209"/>
      <c r="XCG209"/>
      <c r="XCH209"/>
      <c r="XCI209"/>
      <c r="XCJ209"/>
      <c r="XCK209"/>
      <c r="XCL209"/>
      <c r="XCM209"/>
      <c r="XCN209"/>
      <c r="XCO209"/>
      <c r="XCP209"/>
      <c r="XCQ209"/>
      <c r="XCR209"/>
      <c r="XCS209"/>
      <c r="XCT209"/>
      <c r="XCU209"/>
      <c r="XCV209"/>
      <c r="XCW209"/>
      <c r="XCX209"/>
      <c r="XCY209"/>
      <c r="XCZ209"/>
      <c r="XDA209"/>
      <c r="XDB209"/>
      <c r="XDC209"/>
      <c r="XDD209"/>
      <c r="XDE209"/>
      <c r="XDF209"/>
      <c r="XDG209"/>
      <c r="XDH209"/>
      <c r="XDI209"/>
      <c r="XDJ209"/>
      <c r="XDK209"/>
      <c r="XDL209"/>
      <c r="XDM209"/>
      <c r="XDN209"/>
      <c r="XDO209"/>
      <c r="XDP209"/>
      <c r="XDQ209"/>
      <c r="XDR209"/>
      <c r="XDS209"/>
      <c r="XDT209"/>
      <c r="XDU209"/>
      <c r="XDV209"/>
      <c r="XDW209"/>
      <c r="XDX209"/>
      <c r="XDY209"/>
      <c r="XDZ209"/>
      <c r="XEA209"/>
      <c r="XEB209"/>
      <c r="XEC209"/>
      <c r="XED209"/>
      <c r="XEE209"/>
      <c r="XEF209"/>
      <c r="XEG209"/>
      <c r="XEH209"/>
      <c r="XEI209"/>
      <c r="XEJ209"/>
      <c r="XEK209"/>
      <c r="XEL209"/>
      <c r="XEM209"/>
      <c r="XEN209"/>
      <c r="XEO209"/>
      <c r="XEP209"/>
      <c r="XEQ209"/>
      <c r="XER209"/>
      <c r="XES209"/>
      <c r="XET209"/>
      <c r="XEU209"/>
      <c r="XEV209"/>
      <c r="XEW209"/>
      <c r="XEX209"/>
      <c r="XEY209"/>
      <c r="XEZ209"/>
      <c r="XFA209"/>
      <c r="XFB209"/>
      <c r="XFC209"/>
      <c r="XFD209"/>
    </row>
    <row r="210" s="29" customFormat="1" spans="1:1638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 s="30"/>
      <c r="AN210" s="73"/>
      <c r="AO210" s="31"/>
      <c r="AP210"/>
      <c r="AQ210"/>
      <c r="AR210" s="32"/>
      <c r="AS210" s="30"/>
      <c r="AT210" s="3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/>
      <c r="VUC210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  <c r="WER210"/>
      <c r="WES210"/>
      <c r="WET210"/>
      <c r="WEU210"/>
      <c r="WEV210"/>
      <c r="WEW210"/>
      <c r="WEX210"/>
      <c r="WEY210"/>
      <c r="WEZ210"/>
      <c r="WFA210"/>
      <c r="WFB210"/>
      <c r="WFC210"/>
      <c r="WFD210"/>
      <c r="WFE210"/>
      <c r="WFF210"/>
      <c r="WFG210"/>
      <c r="WFH210"/>
      <c r="WFI210"/>
      <c r="WFJ210"/>
      <c r="WFK210"/>
      <c r="WFL210"/>
      <c r="WFM210"/>
      <c r="WFN210"/>
      <c r="WFO210"/>
      <c r="WFP210"/>
      <c r="WFQ210"/>
      <c r="WFR210"/>
      <c r="WFS210"/>
      <c r="WFT210"/>
      <c r="WFU210"/>
      <c r="WFV210"/>
      <c r="WFW210"/>
      <c r="WFX210"/>
      <c r="WFY210"/>
      <c r="WFZ210"/>
      <c r="WGA210"/>
      <c r="WGB210"/>
      <c r="WGC210"/>
      <c r="WGD210"/>
      <c r="WGE210"/>
      <c r="WGF210"/>
      <c r="WGG210"/>
      <c r="WGH210"/>
      <c r="WGI210"/>
      <c r="WGJ210"/>
      <c r="WGK210"/>
      <c r="WGL210"/>
      <c r="WGM210"/>
      <c r="WGN210"/>
      <c r="WGO210"/>
      <c r="WGP210"/>
      <c r="WGQ210"/>
      <c r="WGR210"/>
      <c r="WGS210"/>
      <c r="WGT210"/>
      <c r="WGU210"/>
      <c r="WGV210"/>
      <c r="WGW210"/>
      <c r="WGX210"/>
      <c r="WGY210"/>
      <c r="WGZ210"/>
      <c r="WHA210"/>
      <c r="WHB210"/>
      <c r="WHC210"/>
      <c r="WHD210"/>
      <c r="WHE210"/>
      <c r="WHF210"/>
      <c r="WHG210"/>
      <c r="WHH210"/>
      <c r="WHI210"/>
      <c r="WHJ210"/>
      <c r="WHK210"/>
      <c r="WHL210"/>
      <c r="WHM210"/>
      <c r="WHN210"/>
      <c r="WHO210"/>
      <c r="WHP210"/>
      <c r="WHQ210"/>
      <c r="WHR210"/>
      <c r="WHS210"/>
      <c r="WHT210"/>
      <c r="WHU210"/>
      <c r="WHV210"/>
      <c r="WHW210"/>
      <c r="WHX210"/>
      <c r="WHY210"/>
      <c r="WHZ210"/>
      <c r="WIA210"/>
      <c r="WIB210"/>
      <c r="WIC210"/>
      <c r="WID210"/>
      <c r="WIE210"/>
      <c r="WIF210"/>
      <c r="WIG210"/>
      <c r="WIH210"/>
      <c r="WII210"/>
      <c r="WIJ210"/>
      <c r="WIK210"/>
      <c r="WIL210"/>
      <c r="WIM210"/>
      <c r="WIN210"/>
      <c r="WIO210"/>
      <c r="WIP210"/>
      <c r="WIQ210"/>
      <c r="WIR210"/>
      <c r="WIS210"/>
      <c r="WIT210"/>
      <c r="WIU210"/>
      <c r="WIV210"/>
      <c r="WIW210"/>
      <c r="WIX210"/>
      <c r="WIY210"/>
      <c r="WIZ210"/>
      <c r="WJA210"/>
      <c r="WJB210"/>
      <c r="WJC210"/>
      <c r="WJD210"/>
      <c r="WJE210"/>
      <c r="WJF210"/>
      <c r="WJG210"/>
      <c r="WJH210"/>
      <c r="WJI210"/>
      <c r="WJJ210"/>
      <c r="WJK210"/>
      <c r="WJL210"/>
      <c r="WJM210"/>
      <c r="WJN210"/>
      <c r="WJO210"/>
      <c r="WJP210"/>
      <c r="WJQ210"/>
      <c r="WJR210"/>
      <c r="WJS210"/>
      <c r="WJT210"/>
      <c r="WJU210"/>
      <c r="WJV210"/>
      <c r="WJW210"/>
      <c r="WJX210"/>
      <c r="WJY210"/>
      <c r="WJZ210"/>
      <c r="WKA210"/>
      <c r="WKB210"/>
      <c r="WKC210"/>
      <c r="WKD210"/>
      <c r="WKE210"/>
      <c r="WKF210"/>
      <c r="WKG210"/>
      <c r="WKH210"/>
      <c r="WKI210"/>
      <c r="WKJ210"/>
      <c r="WKK210"/>
      <c r="WKL210"/>
      <c r="WKM210"/>
      <c r="WKN210"/>
      <c r="WKO210"/>
      <c r="WKP210"/>
      <c r="WKQ210"/>
      <c r="WKR210"/>
      <c r="WKS210"/>
      <c r="WKT210"/>
      <c r="WKU210"/>
      <c r="WKV210"/>
      <c r="WKW210"/>
      <c r="WKX210"/>
      <c r="WKY210"/>
      <c r="WKZ210"/>
      <c r="WLA210"/>
      <c r="WLB210"/>
      <c r="WLC210"/>
      <c r="WLD210"/>
      <c r="WLE210"/>
      <c r="WLF210"/>
      <c r="WLG210"/>
      <c r="WLH210"/>
      <c r="WLI210"/>
      <c r="WLJ210"/>
      <c r="WLK210"/>
      <c r="WLL210"/>
      <c r="WLM210"/>
      <c r="WLN210"/>
      <c r="WLO210"/>
      <c r="WLP210"/>
      <c r="WLQ210"/>
      <c r="WLR210"/>
      <c r="WLS210"/>
      <c r="WLT210"/>
      <c r="WLU210"/>
      <c r="WLV210"/>
      <c r="WLW210"/>
      <c r="WLX210"/>
      <c r="WLY210"/>
      <c r="WLZ210"/>
      <c r="WMA210"/>
      <c r="WMB210"/>
      <c r="WMC210"/>
      <c r="WMD210"/>
      <c r="WME210"/>
      <c r="WMF210"/>
      <c r="WMG210"/>
      <c r="WMH210"/>
      <c r="WMI210"/>
      <c r="WMJ210"/>
      <c r="WMK210"/>
      <c r="WML210"/>
      <c r="WMM210"/>
      <c r="WMN210"/>
      <c r="WMO210"/>
      <c r="WMP210"/>
      <c r="WMQ210"/>
      <c r="WMR210"/>
      <c r="WMS210"/>
      <c r="WMT210"/>
      <c r="WMU210"/>
      <c r="WMV210"/>
      <c r="WMW210"/>
      <c r="WMX210"/>
      <c r="WMY210"/>
      <c r="WMZ210"/>
      <c r="WNA210"/>
      <c r="WNB210"/>
      <c r="WNC210"/>
      <c r="WND210"/>
      <c r="WNE210"/>
      <c r="WNF210"/>
      <c r="WNG210"/>
      <c r="WNH210"/>
      <c r="WNI210"/>
      <c r="WNJ210"/>
      <c r="WNK210"/>
      <c r="WNL210"/>
      <c r="WNM210"/>
      <c r="WNN210"/>
      <c r="WNO210"/>
      <c r="WNP210"/>
      <c r="WNQ210"/>
      <c r="WNR210"/>
      <c r="WNS210"/>
      <c r="WNT210"/>
      <c r="WNU210"/>
      <c r="WNV210"/>
      <c r="WNW210"/>
      <c r="WNX210"/>
      <c r="WNY210"/>
      <c r="WNZ210"/>
      <c r="WOA210"/>
      <c r="WOB210"/>
      <c r="WOC210"/>
      <c r="WOD210"/>
      <c r="WOE210"/>
      <c r="WOF210"/>
      <c r="WOG210"/>
      <c r="WOH210"/>
      <c r="WOI210"/>
      <c r="WOJ210"/>
      <c r="WOK210"/>
      <c r="WOL210"/>
      <c r="WOM210"/>
      <c r="WON210"/>
      <c r="WOO210"/>
      <c r="WOP210"/>
      <c r="WOQ210"/>
      <c r="WOR210"/>
      <c r="WOS210"/>
      <c r="WOT210"/>
      <c r="WOU210"/>
      <c r="WOV210"/>
      <c r="WOW210"/>
      <c r="WOX210"/>
      <c r="WOY210"/>
      <c r="WOZ210"/>
      <c r="WPA210"/>
      <c r="WPB210"/>
      <c r="WPC210"/>
      <c r="WPD210"/>
      <c r="WPE210"/>
      <c r="WPF210"/>
      <c r="WPG210"/>
      <c r="WPH210"/>
      <c r="WPI210"/>
      <c r="WPJ210"/>
      <c r="WPK210"/>
      <c r="WPL210"/>
      <c r="WPM210"/>
      <c r="WPN210"/>
      <c r="WPO210"/>
      <c r="WPP210"/>
      <c r="WPQ210"/>
      <c r="WPR210"/>
      <c r="WPS210"/>
      <c r="WPT210"/>
      <c r="WPU210"/>
      <c r="WPV210"/>
      <c r="WPW210"/>
      <c r="WPX210"/>
      <c r="WPY210"/>
      <c r="WPZ210"/>
      <c r="WQA210"/>
      <c r="WQB210"/>
      <c r="WQC210"/>
      <c r="WQD210"/>
      <c r="WQE210"/>
      <c r="WQF210"/>
      <c r="WQG210"/>
      <c r="WQH210"/>
      <c r="WQI210"/>
      <c r="WQJ210"/>
      <c r="WQK210"/>
      <c r="WQL210"/>
      <c r="WQM210"/>
      <c r="WQN210"/>
      <c r="WQO210"/>
      <c r="WQP210"/>
      <c r="WQQ210"/>
      <c r="WQR210"/>
      <c r="WQS210"/>
      <c r="WQT210"/>
      <c r="WQU210"/>
      <c r="WQV210"/>
      <c r="WQW210"/>
      <c r="WQX210"/>
      <c r="WQY210"/>
      <c r="WQZ210"/>
      <c r="WRA210"/>
      <c r="WRB210"/>
      <c r="WRC210"/>
      <c r="WRD210"/>
      <c r="WRE210"/>
      <c r="WRF210"/>
      <c r="WRG210"/>
      <c r="WRH210"/>
      <c r="WRI210"/>
      <c r="WRJ210"/>
      <c r="WRK210"/>
      <c r="WRL210"/>
      <c r="WRM210"/>
      <c r="WRN210"/>
      <c r="WRO210"/>
      <c r="WRP210"/>
      <c r="WRQ210"/>
      <c r="WRR210"/>
      <c r="WRS210"/>
      <c r="WRT210"/>
      <c r="WRU210"/>
      <c r="WRV210"/>
      <c r="WRW210"/>
      <c r="WRX210"/>
      <c r="WRY210"/>
      <c r="WRZ210"/>
      <c r="WSA210"/>
      <c r="WSB210"/>
      <c r="WSC210"/>
      <c r="WSD210"/>
      <c r="WSE210"/>
      <c r="WSF210"/>
      <c r="WSG210"/>
      <c r="WSH210"/>
      <c r="WSI210"/>
      <c r="WSJ210"/>
      <c r="WSK210"/>
      <c r="WSL210"/>
      <c r="WSM210"/>
      <c r="WSN210"/>
      <c r="WSO210"/>
      <c r="WSP210"/>
      <c r="WSQ210"/>
      <c r="WSR210"/>
      <c r="WSS210"/>
      <c r="WST210"/>
      <c r="WSU210"/>
      <c r="WSV210"/>
      <c r="WSW210"/>
      <c r="WSX210"/>
      <c r="WSY210"/>
      <c r="WSZ210"/>
      <c r="WTA210"/>
      <c r="WTB210"/>
      <c r="WTC210"/>
      <c r="WTD210"/>
      <c r="WTE210"/>
      <c r="WTF210"/>
      <c r="WTG210"/>
      <c r="WTH210"/>
      <c r="WTI210"/>
      <c r="WTJ210"/>
      <c r="WTK210"/>
      <c r="WTL210"/>
      <c r="WTM210"/>
      <c r="WTN210"/>
      <c r="WTO210"/>
      <c r="WTP210"/>
      <c r="WTQ210"/>
      <c r="WTR210"/>
      <c r="WTS210"/>
      <c r="WTT210"/>
      <c r="WTU210"/>
      <c r="WTV210"/>
      <c r="WTW210"/>
      <c r="WTX210"/>
      <c r="WTY210"/>
      <c r="WTZ210"/>
      <c r="WUA210"/>
      <c r="WUB210"/>
      <c r="WUC210"/>
      <c r="WUD210"/>
      <c r="WUE210"/>
      <c r="WUF210"/>
      <c r="WUG210"/>
      <c r="WUH210"/>
      <c r="WUI210"/>
      <c r="WUJ210"/>
      <c r="WUK210"/>
      <c r="WUL210"/>
      <c r="WUM210"/>
      <c r="WUN210"/>
      <c r="WUO210"/>
      <c r="WUP210"/>
      <c r="WUQ210"/>
      <c r="WUR210"/>
      <c r="WUS210"/>
      <c r="WUT210"/>
      <c r="WUU210"/>
      <c r="WUV210"/>
      <c r="WUW210"/>
      <c r="WUX210"/>
      <c r="WUY210"/>
      <c r="WUZ210"/>
      <c r="WVA210"/>
      <c r="WVB210"/>
      <c r="WVC210"/>
      <c r="WVD210"/>
      <c r="WVE210"/>
      <c r="WVF210"/>
      <c r="WVG210"/>
      <c r="WVH210"/>
      <c r="WVI210"/>
      <c r="WVJ210"/>
      <c r="WVK210"/>
      <c r="WVL210"/>
      <c r="WVM210"/>
      <c r="WVN210"/>
      <c r="WVO210"/>
      <c r="WVP210"/>
      <c r="WVQ210"/>
      <c r="WVR210"/>
      <c r="WVS210"/>
      <c r="WVT210"/>
      <c r="WVU210"/>
      <c r="WVV210"/>
      <c r="WVW210"/>
      <c r="WVX210"/>
      <c r="WVY210"/>
      <c r="WVZ210"/>
      <c r="WWA210"/>
      <c r="WWB210"/>
      <c r="WWC210"/>
      <c r="WWD210"/>
      <c r="WWE210"/>
      <c r="WWF210"/>
      <c r="WWG210"/>
      <c r="WWH210"/>
      <c r="WWI210"/>
      <c r="WWJ210"/>
      <c r="WWK210"/>
      <c r="WWL210"/>
      <c r="WWM210"/>
      <c r="WWN210"/>
      <c r="WWO210"/>
      <c r="WWP210"/>
      <c r="WWQ210"/>
      <c r="WWR210"/>
      <c r="WWS210"/>
      <c r="WWT210"/>
      <c r="WWU210"/>
      <c r="WWV210"/>
      <c r="WWW210"/>
      <c r="WWX210"/>
      <c r="WWY210"/>
      <c r="WWZ210"/>
      <c r="WXA210"/>
      <c r="WXB210"/>
      <c r="WXC210"/>
      <c r="WXD210"/>
      <c r="WXE210"/>
      <c r="WXF210"/>
      <c r="WXG210"/>
      <c r="WXH210"/>
      <c r="WXI210"/>
      <c r="WXJ210"/>
      <c r="WXK210"/>
      <c r="WXL210"/>
      <c r="WXM210"/>
      <c r="WXN210"/>
      <c r="WXO210"/>
      <c r="WXP210"/>
      <c r="WXQ210"/>
      <c r="WXR210"/>
      <c r="WXS210"/>
      <c r="WXT210"/>
      <c r="WXU210"/>
      <c r="WXV210"/>
      <c r="WXW210"/>
      <c r="WXX210"/>
      <c r="WXY210"/>
      <c r="WXZ210"/>
      <c r="WYA210"/>
      <c r="WYB210"/>
      <c r="WYC210"/>
      <c r="WYD210"/>
      <c r="WYE210"/>
      <c r="WYF210"/>
      <c r="WYG210"/>
      <c r="WYH210"/>
      <c r="WYI210"/>
      <c r="WYJ210"/>
      <c r="WYK210"/>
      <c r="WYL210"/>
      <c r="WYM210"/>
      <c r="WYN210"/>
      <c r="WYO210"/>
      <c r="WYP210"/>
      <c r="WYQ210"/>
      <c r="WYR210"/>
      <c r="WYS210"/>
      <c r="WYT210"/>
      <c r="WYU210"/>
      <c r="WYV210"/>
      <c r="WYW210"/>
      <c r="WYX210"/>
      <c r="WYY210"/>
      <c r="WYZ210"/>
      <c r="WZA210"/>
      <c r="WZB210"/>
      <c r="WZC210"/>
      <c r="WZD210"/>
      <c r="WZE210"/>
      <c r="WZF210"/>
      <c r="WZG210"/>
      <c r="WZH210"/>
      <c r="WZI210"/>
      <c r="WZJ210"/>
      <c r="WZK210"/>
      <c r="WZL210"/>
      <c r="WZM210"/>
      <c r="WZN210"/>
      <c r="WZO210"/>
      <c r="WZP210"/>
      <c r="WZQ210"/>
      <c r="WZR210"/>
      <c r="WZS210"/>
      <c r="WZT210"/>
      <c r="WZU210"/>
      <c r="WZV210"/>
      <c r="WZW210"/>
      <c r="WZX210"/>
      <c r="WZY210"/>
      <c r="WZZ210"/>
      <c r="XAA210"/>
      <c r="XAB210"/>
      <c r="XAC210"/>
      <c r="XAD210"/>
      <c r="XAE210"/>
      <c r="XAF210"/>
      <c r="XAG210"/>
      <c r="XAH210"/>
      <c r="XAI210"/>
      <c r="XAJ210"/>
      <c r="XAK210"/>
      <c r="XAL210"/>
      <c r="XAM210"/>
      <c r="XAN210"/>
      <c r="XAO210"/>
      <c r="XAP210"/>
      <c r="XAQ210"/>
      <c r="XAR210"/>
      <c r="XAS210"/>
      <c r="XAT210"/>
      <c r="XAU210"/>
      <c r="XAV210"/>
      <c r="XAW210"/>
      <c r="XAX210"/>
      <c r="XAY210"/>
      <c r="XAZ210"/>
      <c r="XBA210"/>
      <c r="XBB210"/>
      <c r="XBC210"/>
      <c r="XBD210"/>
      <c r="XBE210"/>
      <c r="XBF210"/>
      <c r="XBG210"/>
      <c r="XBH210"/>
      <c r="XBI210"/>
      <c r="XBJ210"/>
      <c r="XBK210"/>
      <c r="XBL210"/>
      <c r="XBM210"/>
      <c r="XBN210"/>
      <c r="XBO210"/>
      <c r="XBP210"/>
      <c r="XBQ210"/>
      <c r="XBR210"/>
      <c r="XBS210"/>
      <c r="XBT210"/>
      <c r="XBU210"/>
      <c r="XBV210"/>
      <c r="XBW210"/>
      <c r="XBX210"/>
      <c r="XBY210"/>
      <c r="XBZ210"/>
      <c r="XCA210"/>
      <c r="XCB210"/>
      <c r="XCC210"/>
      <c r="XCD210"/>
      <c r="XCE210"/>
      <c r="XCF210"/>
      <c r="XCG210"/>
      <c r="XCH210"/>
      <c r="XCI210"/>
      <c r="XCJ210"/>
      <c r="XCK210"/>
      <c r="XCL210"/>
      <c r="XCM210"/>
      <c r="XCN210"/>
      <c r="XCO210"/>
      <c r="XCP210"/>
      <c r="XCQ210"/>
      <c r="XCR210"/>
      <c r="XCS210"/>
      <c r="XCT210"/>
      <c r="XCU210"/>
      <c r="XCV210"/>
      <c r="XCW210"/>
      <c r="XCX210"/>
      <c r="XCY210"/>
      <c r="XCZ210"/>
      <c r="XDA210"/>
      <c r="XDB210"/>
      <c r="XDC210"/>
      <c r="XDD210"/>
      <c r="XDE210"/>
      <c r="XDF210"/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  <c r="XEM210"/>
      <c r="XEN210"/>
      <c r="XEO210"/>
      <c r="XEP210"/>
      <c r="XEQ210"/>
      <c r="XER210"/>
      <c r="XES210"/>
      <c r="XET210"/>
      <c r="XEU210"/>
      <c r="XEV210"/>
      <c r="XEW210"/>
      <c r="XEX210"/>
      <c r="XEY210"/>
      <c r="XEZ210"/>
      <c r="XFA210"/>
      <c r="XFB210"/>
      <c r="XFC210"/>
      <c r="XFD210"/>
    </row>
    <row r="211" s="29" customFormat="1" spans="1:1638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 s="30"/>
      <c r="AN211" s="73"/>
      <c r="AO211" s="31"/>
      <c r="AP211"/>
      <c r="AQ211"/>
      <c r="AR211" s="32"/>
      <c r="AS211" s="30"/>
      <c r="AT211" s="30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/>
      <c r="VUC211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  <c r="WER211"/>
      <c r="WES211"/>
      <c r="WET211"/>
      <c r="WEU211"/>
      <c r="WEV211"/>
      <c r="WEW211"/>
      <c r="WEX211"/>
      <c r="WEY211"/>
      <c r="WEZ211"/>
      <c r="WFA211"/>
      <c r="WFB211"/>
      <c r="WFC211"/>
      <c r="WFD211"/>
      <c r="WFE211"/>
      <c r="WFF211"/>
      <c r="WFG211"/>
      <c r="WFH211"/>
      <c r="WFI211"/>
      <c r="WFJ211"/>
      <c r="WFK211"/>
      <c r="WFL211"/>
      <c r="WFM211"/>
      <c r="WFN211"/>
      <c r="WFO211"/>
      <c r="WFP211"/>
      <c r="WFQ211"/>
      <c r="WFR211"/>
      <c r="WFS211"/>
      <c r="WFT211"/>
      <c r="WFU211"/>
      <c r="WFV211"/>
      <c r="WFW211"/>
      <c r="WFX211"/>
      <c r="WFY211"/>
      <c r="WFZ211"/>
      <c r="WGA211"/>
      <c r="WGB211"/>
      <c r="WGC211"/>
      <c r="WGD211"/>
      <c r="WGE211"/>
      <c r="WGF211"/>
      <c r="WGG211"/>
      <c r="WGH211"/>
      <c r="WGI211"/>
      <c r="WGJ211"/>
      <c r="WGK211"/>
      <c r="WGL211"/>
      <c r="WGM211"/>
      <c r="WGN211"/>
      <c r="WGO211"/>
      <c r="WGP211"/>
      <c r="WGQ211"/>
      <c r="WGR211"/>
      <c r="WGS211"/>
      <c r="WGT211"/>
      <c r="WGU211"/>
      <c r="WGV211"/>
      <c r="WGW211"/>
      <c r="WGX211"/>
      <c r="WGY211"/>
      <c r="WGZ211"/>
      <c r="WHA211"/>
      <c r="WHB211"/>
      <c r="WHC211"/>
      <c r="WHD211"/>
      <c r="WHE211"/>
      <c r="WHF211"/>
      <c r="WHG211"/>
      <c r="WHH211"/>
      <c r="WHI211"/>
      <c r="WHJ211"/>
      <c r="WHK211"/>
      <c r="WHL211"/>
      <c r="WHM211"/>
      <c r="WHN211"/>
      <c r="WHO211"/>
      <c r="WHP211"/>
      <c r="WHQ211"/>
      <c r="WHR211"/>
      <c r="WHS211"/>
      <c r="WHT211"/>
      <c r="WHU211"/>
      <c r="WHV211"/>
      <c r="WHW211"/>
      <c r="WHX211"/>
      <c r="WHY211"/>
      <c r="WHZ211"/>
      <c r="WIA211"/>
      <c r="WIB211"/>
      <c r="WIC211"/>
      <c r="WID211"/>
      <c r="WIE211"/>
      <c r="WIF211"/>
      <c r="WIG211"/>
      <c r="WIH211"/>
      <c r="WII211"/>
      <c r="WIJ211"/>
      <c r="WIK211"/>
      <c r="WIL211"/>
      <c r="WIM211"/>
      <c r="WIN211"/>
      <c r="WIO211"/>
      <c r="WIP211"/>
      <c r="WIQ211"/>
      <c r="WIR211"/>
      <c r="WIS211"/>
      <c r="WIT211"/>
      <c r="WIU211"/>
      <c r="WIV211"/>
      <c r="WIW211"/>
      <c r="WIX211"/>
      <c r="WIY211"/>
      <c r="WIZ211"/>
      <c r="WJA211"/>
      <c r="WJB211"/>
      <c r="WJC211"/>
      <c r="WJD211"/>
      <c r="WJE211"/>
      <c r="WJF211"/>
      <c r="WJG211"/>
      <c r="WJH211"/>
      <c r="WJI211"/>
      <c r="WJJ211"/>
      <c r="WJK211"/>
      <c r="WJL211"/>
      <c r="WJM211"/>
      <c r="WJN211"/>
      <c r="WJO211"/>
      <c r="WJP211"/>
      <c r="WJQ211"/>
      <c r="WJR211"/>
      <c r="WJS211"/>
      <c r="WJT211"/>
      <c r="WJU211"/>
      <c r="WJV211"/>
      <c r="WJW211"/>
      <c r="WJX211"/>
      <c r="WJY211"/>
      <c r="WJZ211"/>
      <c r="WKA211"/>
      <c r="WKB211"/>
      <c r="WKC211"/>
      <c r="WKD211"/>
      <c r="WKE211"/>
      <c r="WKF211"/>
      <c r="WKG211"/>
      <c r="WKH211"/>
      <c r="WKI211"/>
      <c r="WKJ211"/>
      <c r="WKK211"/>
      <c r="WKL211"/>
      <c r="WKM211"/>
      <c r="WKN211"/>
      <c r="WKO211"/>
      <c r="WKP211"/>
      <c r="WKQ211"/>
      <c r="WKR211"/>
      <c r="WKS211"/>
      <c r="WKT211"/>
      <c r="WKU211"/>
      <c r="WKV211"/>
      <c r="WKW211"/>
      <c r="WKX211"/>
      <c r="WKY211"/>
      <c r="WKZ211"/>
      <c r="WLA211"/>
      <c r="WLB211"/>
      <c r="WLC211"/>
      <c r="WLD211"/>
      <c r="WLE211"/>
      <c r="WLF211"/>
      <c r="WLG211"/>
      <c r="WLH211"/>
      <c r="WLI211"/>
      <c r="WLJ211"/>
      <c r="WLK211"/>
      <c r="WLL211"/>
      <c r="WLM211"/>
      <c r="WLN211"/>
      <c r="WLO211"/>
      <c r="WLP211"/>
      <c r="WLQ211"/>
      <c r="WLR211"/>
      <c r="WLS211"/>
      <c r="WLT211"/>
      <c r="WLU211"/>
      <c r="WLV211"/>
      <c r="WLW211"/>
      <c r="WLX211"/>
      <c r="WLY211"/>
      <c r="WLZ211"/>
      <c r="WMA211"/>
      <c r="WMB211"/>
      <c r="WMC211"/>
      <c r="WMD211"/>
      <c r="WME211"/>
      <c r="WMF211"/>
      <c r="WMG211"/>
      <c r="WMH211"/>
      <c r="WMI211"/>
      <c r="WMJ211"/>
      <c r="WMK211"/>
      <c r="WML211"/>
      <c r="WMM211"/>
      <c r="WMN211"/>
      <c r="WMO211"/>
      <c r="WMP211"/>
      <c r="WMQ211"/>
      <c r="WMR211"/>
      <c r="WMS211"/>
      <c r="WMT211"/>
      <c r="WMU211"/>
      <c r="WMV211"/>
      <c r="WMW211"/>
      <c r="WMX211"/>
      <c r="WMY211"/>
      <c r="WMZ211"/>
      <c r="WNA211"/>
      <c r="WNB211"/>
      <c r="WNC211"/>
      <c r="WND211"/>
      <c r="WNE211"/>
      <c r="WNF211"/>
      <c r="WNG211"/>
      <c r="WNH211"/>
      <c r="WNI211"/>
      <c r="WNJ211"/>
      <c r="WNK211"/>
      <c r="WNL211"/>
      <c r="WNM211"/>
      <c r="WNN211"/>
      <c r="WNO211"/>
      <c r="WNP211"/>
      <c r="WNQ211"/>
      <c r="WNR211"/>
      <c r="WNS211"/>
      <c r="WNT211"/>
      <c r="WNU211"/>
      <c r="WNV211"/>
      <c r="WNW211"/>
      <c r="WNX211"/>
      <c r="WNY211"/>
      <c r="WNZ211"/>
      <c r="WOA211"/>
      <c r="WOB211"/>
      <c r="WOC211"/>
      <c r="WOD211"/>
      <c r="WOE211"/>
      <c r="WOF211"/>
      <c r="WOG211"/>
      <c r="WOH211"/>
      <c r="WOI211"/>
      <c r="WOJ211"/>
      <c r="WOK211"/>
      <c r="WOL211"/>
      <c r="WOM211"/>
      <c r="WON211"/>
      <c r="WOO211"/>
      <c r="WOP211"/>
      <c r="WOQ211"/>
      <c r="WOR211"/>
      <c r="WOS211"/>
      <c r="WOT211"/>
      <c r="WOU211"/>
      <c r="WOV211"/>
      <c r="WOW211"/>
      <c r="WOX211"/>
      <c r="WOY211"/>
      <c r="WOZ211"/>
      <c r="WPA211"/>
      <c r="WPB211"/>
      <c r="WPC211"/>
      <c r="WPD211"/>
      <c r="WPE211"/>
      <c r="WPF211"/>
      <c r="WPG211"/>
      <c r="WPH211"/>
      <c r="WPI211"/>
      <c r="WPJ211"/>
      <c r="WPK211"/>
      <c r="WPL211"/>
      <c r="WPM211"/>
      <c r="WPN211"/>
      <c r="WPO211"/>
      <c r="WPP211"/>
      <c r="WPQ211"/>
      <c r="WPR211"/>
      <c r="WPS211"/>
      <c r="WPT211"/>
      <c r="WPU211"/>
      <c r="WPV211"/>
      <c r="WPW211"/>
      <c r="WPX211"/>
      <c r="WPY211"/>
      <c r="WPZ211"/>
      <c r="WQA211"/>
      <c r="WQB211"/>
      <c r="WQC211"/>
      <c r="WQD211"/>
      <c r="WQE211"/>
      <c r="WQF211"/>
      <c r="WQG211"/>
      <c r="WQH211"/>
      <c r="WQI211"/>
      <c r="WQJ211"/>
      <c r="WQK211"/>
      <c r="WQL211"/>
      <c r="WQM211"/>
      <c r="WQN211"/>
      <c r="WQO211"/>
      <c r="WQP211"/>
      <c r="WQQ211"/>
      <c r="WQR211"/>
      <c r="WQS211"/>
      <c r="WQT211"/>
      <c r="WQU211"/>
      <c r="WQV211"/>
      <c r="WQW211"/>
      <c r="WQX211"/>
      <c r="WQY211"/>
      <c r="WQZ211"/>
      <c r="WRA211"/>
      <c r="WRB211"/>
      <c r="WRC211"/>
      <c r="WRD211"/>
      <c r="WRE211"/>
      <c r="WRF211"/>
      <c r="WRG211"/>
      <c r="WRH211"/>
      <c r="WRI211"/>
      <c r="WRJ211"/>
      <c r="WRK211"/>
      <c r="WRL211"/>
      <c r="WRM211"/>
      <c r="WRN211"/>
      <c r="WRO211"/>
      <c r="WRP211"/>
      <c r="WRQ211"/>
      <c r="WRR211"/>
      <c r="WRS211"/>
      <c r="WRT211"/>
      <c r="WRU211"/>
      <c r="WRV211"/>
      <c r="WRW211"/>
      <c r="WRX211"/>
      <c r="WRY211"/>
      <c r="WRZ211"/>
      <c r="WSA211"/>
      <c r="WSB211"/>
      <c r="WSC211"/>
      <c r="WSD211"/>
      <c r="WSE211"/>
      <c r="WSF211"/>
      <c r="WSG211"/>
      <c r="WSH211"/>
      <c r="WSI211"/>
      <c r="WSJ211"/>
      <c r="WSK211"/>
      <c r="WSL211"/>
      <c r="WSM211"/>
      <c r="WSN211"/>
      <c r="WSO211"/>
      <c r="WSP211"/>
      <c r="WSQ211"/>
      <c r="WSR211"/>
      <c r="WSS211"/>
      <c r="WST211"/>
      <c r="WSU211"/>
      <c r="WSV211"/>
      <c r="WSW211"/>
      <c r="WSX211"/>
      <c r="WSY211"/>
      <c r="WSZ211"/>
      <c r="WTA211"/>
      <c r="WTB211"/>
      <c r="WTC211"/>
      <c r="WTD211"/>
      <c r="WTE211"/>
      <c r="WTF211"/>
      <c r="WTG211"/>
      <c r="WTH211"/>
      <c r="WTI211"/>
      <c r="WTJ211"/>
      <c r="WTK211"/>
      <c r="WTL211"/>
      <c r="WTM211"/>
      <c r="WTN211"/>
      <c r="WTO211"/>
      <c r="WTP211"/>
      <c r="WTQ211"/>
      <c r="WTR211"/>
      <c r="WTS211"/>
      <c r="WTT211"/>
      <c r="WTU211"/>
      <c r="WTV211"/>
      <c r="WTW211"/>
      <c r="WTX211"/>
      <c r="WTY211"/>
      <c r="WTZ211"/>
      <c r="WUA211"/>
      <c r="WUB211"/>
      <c r="WUC211"/>
      <c r="WUD211"/>
      <c r="WUE211"/>
      <c r="WUF211"/>
      <c r="WUG211"/>
      <c r="WUH211"/>
      <c r="WUI211"/>
      <c r="WUJ211"/>
      <c r="WUK211"/>
      <c r="WUL211"/>
      <c r="WUM211"/>
      <c r="WUN211"/>
      <c r="WUO211"/>
      <c r="WUP211"/>
      <c r="WUQ211"/>
      <c r="WUR211"/>
      <c r="WUS211"/>
      <c r="WUT211"/>
      <c r="WUU211"/>
      <c r="WUV211"/>
      <c r="WUW211"/>
      <c r="WUX211"/>
      <c r="WUY211"/>
      <c r="WUZ211"/>
      <c r="WVA211"/>
      <c r="WVB211"/>
      <c r="WVC211"/>
      <c r="WVD211"/>
      <c r="WVE211"/>
      <c r="WVF211"/>
      <c r="WVG211"/>
      <c r="WVH211"/>
      <c r="WVI211"/>
      <c r="WVJ211"/>
      <c r="WVK211"/>
      <c r="WVL211"/>
      <c r="WVM211"/>
      <c r="WVN211"/>
      <c r="WVO211"/>
      <c r="WVP211"/>
      <c r="WVQ211"/>
      <c r="WVR211"/>
      <c r="WVS211"/>
      <c r="WVT211"/>
      <c r="WVU211"/>
      <c r="WVV211"/>
      <c r="WVW211"/>
      <c r="WVX211"/>
      <c r="WVY211"/>
      <c r="WVZ211"/>
      <c r="WWA211"/>
      <c r="WWB211"/>
      <c r="WWC211"/>
      <c r="WWD211"/>
      <c r="WWE211"/>
      <c r="WWF211"/>
      <c r="WWG211"/>
      <c r="WWH211"/>
      <c r="WWI211"/>
      <c r="WWJ211"/>
      <c r="WWK211"/>
      <c r="WWL211"/>
      <c r="WWM211"/>
      <c r="WWN211"/>
      <c r="WWO211"/>
      <c r="WWP211"/>
      <c r="WWQ211"/>
      <c r="WWR211"/>
      <c r="WWS211"/>
      <c r="WWT211"/>
      <c r="WWU211"/>
      <c r="WWV211"/>
      <c r="WWW211"/>
      <c r="WWX211"/>
      <c r="WWY211"/>
      <c r="WWZ211"/>
      <c r="WXA211"/>
      <c r="WXB211"/>
      <c r="WXC211"/>
      <c r="WXD211"/>
      <c r="WXE211"/>
      <c r="WXF211"/>
      <c r="WXG211"/>
      <c r="WXH211"/>
      <c r="WXI211"/>
      <c r="WXJ211"/>
      <c r="WXK211"/>
      <c r="WXL211"/>
      <c r="WXM211"/>
      <c r="WXN211"/>
      <c r="WXO211"/>
      <c r="WXP211"/>
      <c r="WXQ211"/>
      <c r="WXR211"/>
      <c r="WXS211"/>
      <c r="WXT211"/>
      <c r="WXU211"/>
      <c r="WXV211"/>
      <c r="WXW211"/>
      <c r="WXX211"/>
      <c r="WXY211"/>
      <c r="WXZ211"/>
      <c r="WYA211"/>
      <c r="WYB211"/>
      <c r="WYC211"/>
      <c r="WYD211"/>
      <c r="WYE211"/>
      <c r="WYF211"/>
      <c r="WYG211"/>
      <c r="WYH211"/>
      <c r="WYI211"/>
      <c r="WYJ211"/>
      <c r="WYK211"/>
      <c r="WYL211"/>
      <c r="WYM211"/>
      <c r="WYN211"/>
      <c r="WYO211"/>
      <c r="WYP211"/>
      <c r="WYQ211"/>
      <c r="WYR211"/>
      <c r="WYS211"/>
      <c r="WYT211"/>
      <c r="WYU211"/>
      <c r="WYV211"/>
      <c r="WYW211"/>
      <c r="WYX211"/>
      <c r="WYY211"/>
      <c r="WYZ211"/>
      <c r="WZA211"/>
      <c r="WZB211"/>
      <c r="WZC211"/>
      <c r="WZD211"/>
      <c r="WZE211"/>
      <c r="WZF211"/>
      <c r="WZG211"/>
      <c r="WZH211"/>
      <c r="WZI211"/>
      <c r="WZJ211"/>
      <c r="WZK211"/>
      <c r="WZL211"/>
      <c r="WZM211"/>
      <c r="WZN211"/>
      <c r="WZO211"/>
      <c r="WZP211"/>
      <c r="WZQ211"/>
      <c r="WZR211"/>
      <c r="WZS211"/>
      <c r="WZT211"/>
      <c r="WZU211"/>
      <c r="WZV211"/>
      <c r="WZW211"/>
      <c r="WZX211"/>
      <c r="WZY211"/>
      <c r="WZZ211"/>
      <c r="XAA211"/>
      <c r="XAB211"/>
      <c r="XAC211"/>
      <c r="XAD211"/>
      <c r="XAE211"/>
      <c r="XAF211"/>
      <c r="XAG211"/>
      <c r="XAH211"/>
      <c r="XAI211"/>
      <c r="XAJ211"/>
      <c r="XAK211"/>
      <c r="XAL211"/>
      <c r="XAM211"/>
      <c r="XAN211"/>
      <c r="XAO211"/>
      <c r="XAP211"/>
      <c r="XAQ211"/>
      <c r="XAR211"/>
      <c r="XAS211"/>
      <c r="XAT211"/>
      <c r="XAU211"/>
      <c r="XAV211"/>
      <c r="XAW211"/>
      <c r="XAX211"/>
      <c r="XAY211"/>
      <c r="XAZ211"/>
      <c r="XBA211"/>
      <c r="XBB211"/>
      <c r="XBC211"/>
      <c r="XBD211"/>
      <c r="XBE211"/>
      <c r="XBF211"/>
      <c r="XBG211"/>
      <c r="XBH211"/>
      <c r="XBI211"/>
      <c r="XBJ211"/>
      <c r="XBK211"/>
      <c r="XBL211"/>
      <c r="XBM211"/>
      <c r="XBN211"/>
      <c r="XBO211"/>
      <c r="XBP211"/>
      <c r="XBQ211"/>
      <c r="XBR211"/>
      <c r="XBS211"/>
      <c r="XBT211"/>
      <c r="XBU211"/>
      <c r="XBV211"/>
      <c r="XBW211"/>
      <c r="XBX211"/>
      <c r="XBY211"/>
      <c r="XBZ211"/>
      <c r="XCA211"/>
      <c r="XCB211"/>
      <c r="XCC211"/>
      <c r="XCD211"/>
      <c r="XCE211"/>
      <c r="XCF211"/>
      <c r="XCG211"/>
      <c r="XCH211"/>
      <c r="XCI211"/>
      <c r="XCJ211"/>
      <c r="XCK211"/>
      <c r="XCL211"/>
      <c r="XCM211"/>
      <c r="XCN211"/>
      <c r="XCO211"/>
      <c r="XCP211"/>
      <c r="XCQ211"/>
      <c r="XCR211"/>
      <c r="XCS211"/>
      <c r="XCT211"/>
      <c r="XCU211"/>
      <c r="XCV211"/>
      <c r="XCW211"/>
      <c r="XCX211"/>
      <c r="XCY211"/>
      <c r="XCZ211"/>
      <c r="XDA211"/>
      <c r="XDB211"/>
      <c r="XDC211"/>
      <c r="XDD211"/>
      <c r="XDE211"/>
      <c r="XDF211"/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  <c r="XEE211"/>
      <c r="XEF211"/>
      <c r="XEG211"/>
      <c r="XEH211"/>
      <c r="XEI211"/>
      <c r="XEJ211"/>
      <c r="XEK211"/>
      <c r="XEL211"/>
      <c r="XEM211"/>
      <c r="XEN211"/>
      <c r="XEO211"/>
      <c r="XEP211"/>
      <c r="XEQ211"/>
      <c r="XER211"/>
      <c r="XES211"/>
      <c r="XET211"/>
      <c r="XEU211"/>
      <c r="XEV211"/>
      <c r="XEW211"/>
      <c r="XEX211"/>
      <c r="XEY211"/>
      <c r="XEZ211"/>
      <c r="XFA211"/>
      <c r="XFB211"/>
      <c r="XFC211"/>
      <c r="XFD211"/>
    </row>
    <row r="212" s="29" customFormat="1" spans="1:1638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 s="30"/>
      <c r="AN212" s="73"/>
      <c r="AO212" s="31"/>
      <c r="AP212"/>
      <c r="AQ212"/>
      <c r="AR212" s="32"/>
      <c r="AS212" s="30"/>
      <c r="AT212" s="30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/>
      <c r="VUC212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  <c r="WER212"/>
      <c r="WES212"/>
      <c r="WET212"/>
      <c r="WEU212"/>
      <c r="WEV212"/>
      <c r="WEW212"/>
      <c r="WEX212"/>
      <c r="WEY212"/>
      <c r="WEZ212"/>
      <c r="WFA212"/>
      <c r="WFB212"/>
      <c r="WFC212"/>
      <c r="WFD212"/>
      <c r="WFE212"/>
      <c r="WFF212"/>
      <c r="WFG212"/>
      <c r="WFH212"/>
      <c r="WFI212"/>
      <c r="WFJ212"/>
      <c r="WFK212"/>
      <c r="WFL212"/>
      <c r="WFM212"/>
      <c r="WFN212"/>
      <c r="WFO212"/>
      <c r="WFP212"/>
      <c r="WFQ212"/>
      <c r="WFR212"/>
      <c r="WFS212"/>
      <c r="WFT212"/>
      <c r="WFU212"/>
      <c r="WFV212"/>
      <c r="WFW212"/>
      <c r="WFX212"/>
      <c r="WFY212"/>
      <c r="WFZ212"/>
      <c r="WGA212"/>
      <c r="WGB212"/>
      <c r="WGC212"/>
      <c r="WGD212"/>
      <c r="WGE212"/>
      <c r="WGF212"/>
      <c r="WGG212"/>
      <c r="WGH212"/>
      <c r="WGI212"/>
      <c r="WGJ212"/>
      <c r="WGK212"/>
      <c r="WGL212"/>
      <c r="WGM212"/>
      <c r="WGN212"/>
      <c r="WGO212"/>
      <c r="WGP212"/>
      <c r="WGQ212"/>
      <c r="WGR212"/>
      <c r="WGS212"/>
      <c r="WGT212"/>
      <c r="WGU212"/>
      <c r="WGV212"/>
      <c r="WGW212"/>
      <c r="WGX212"/>
      <c r="WGY212"/>
      <c r="WGZ212"/>
      <c r="WHA212"/>
      <c r="WHB212"/>
      <c r="WHC212"/>
      <c r="WHD212"/>
      <c r="WHE212"/>
      <c r="WHF212"/>
      <c r="WHG212"/>
      <c r="WHH212"/>
      <c r="WHI212"/>
      <c r="WHJ212"/>
      <c r="WHK212"/>
      <c r="WHL212"/>
      <c r="WHM212"/>
      <c r="WHN212"/>
      <c r="WHO212"/>
      <c r="WHP212"/>
      <c r="WHQ212"/>
      <c r="WHR212"/>
      <c r="WHS212"/>
      <c r="WHT212"/>
      <c r="WHU212"/>
      <c r="WHV212"/>
      <c r="WHW212"/>
      <c r="WHX212"/>
      <c r="WHY212"/>
      <c r="WHZ212"/>
      <c r="WIA212"/>
      <c r="WIB212"/>
      <c r="WIC212"/>
      <c r="WID212"/>
      <c r="WIE212"/>
      <c r="WIF212"/>
      <c r="WIG212"/>
      <c r="WIH212"/>
      <c r="WII212"/>
      <c r="WIJ212"/>
      <c r="WIK212"/>
      <c r="WIL212"/>
      <c r="WIM212"/>
      <c r="WIN212"/>
      <c r="WIO212"/>
      <c r="WIP212"/>
      <c r="WIQ212"/>
      <c r="WIR212"/>
      <c r="WIS212"/>
      <c r="WIT212"/>
      <c r="WIU212"/>
      <c r="WIV212"/>
      <c r="WIW212"/>
      <c r="WIX212"/>
      <c r="WIY212"/>
      <c r="WIZ212"/>
      <c r="WJA212"/>
      <c r="WJB212"/>
      <c r="WJC212"/>
      <c r="WJD212"/>
      <c r="WJE212"/>
      <c r="WJF212"/>
      <c r="WJG212"/>
      <c r="WJH212"/>
      <c r="WJI212"/>
      <c r="WJJ212"/>
      <c r="WJK212"/>
      <c r="WJL212"/>
      <c r="WJM212"/>
      <c r="WJN212"/>
      <c r="WJO212"/>
      <c r="WJP212"/>
      <c r="WJQ212"/>
      <c r="WJR212"/>
      <c r="WJS212"/>
      <c r="WJT212"/>
      <c r="WJU212"/>
      <c r="WJV212"/>
      <c r="WJW212"/>
      <c r="WJX212"/>
      <c r="WJY212"/>
      <c r="WJZ212"/>
      <c r="WKA212"/>
      <c r="WKB212"/>
      <c r="WKC212"/>
      <c r="WKD212"/>
      <c r="WKE212"/>
      <c r="WKF212"/>
      <c r="WKG212"/>
      <c r="WKH212"/>
      <c r="WKI212"/>
      <c r="WKJ212"/>
      <c r="WKK212"/>
      <c r="WKL212"/>
      <c r="WKM212"/>
      <c r="WKN212"/>
      <c r="WKO212"/>
      <c r="WKP212"/>
      <c r="WKQ212"/>
      <c r="WKR212"/>
      <c r="WKS212"/>
      <c r="WKT212"/>
      <c r="WKU212"/>
      <c r="WKV212"/>
      <c r="WKW212"/>
      <c r="WKX212"/>
      <c r="WKY212"/>
      <c r="WKZ212"/>
      <c r="WLA212"/>
      <c r="WLB212"/>
      <c r="WLC212"/>
      <c r="WLD212"/>
      <c r="WLE212"/>
      <c r="WLF212"/>
      <c r="WLG212"/>
      <c r="WLH212"/>
      <c r="WLI212"/>
      <c r="WLJ212"/>
      <c r="WLK212"/>
      <c r="WLL212"/>
      <c r="WLM212"/>
      <c r="WLN212"/>
      <c r="WLO212"/>
      <c r="WLP212"/>
      <c r="WLQ212"/>
      <c r="WLR212"/>
      <c r="WLS212"/>
      <c r="WLT212"/>
      <c r="WLU212"/>
      <c r="WLV212"/>
      <c r="WLW212"/>
      <c r="WLX212"/>
      <c r="WLY212"/>
      <c r="WLZ212"/>
      <c r="WMA212"/>
      <c r="WMB212"/>
      <c r="WMC212"/>
      <c r="WMD212"/>
      <c r="WME212"/>
      <c r="WMF212"/>
      <c r="WMG212"/>
      <c r="WMH212"/>
      <c r="WMI212"/>
      <c r="WMJ212"/>
      <c r="WMK212"/>
      <c r="WML212"/>
      <c r="WMM212"/>
      <c r="WMN212"/>
      <c r="WMO212"/>
      <c r="WMP212"/>
      <c r="WMQ212"/>
      <c r="WMR212"/>
      <c r="WMS212"/>
      <c r="WMT212"/>
      <c r="WMU212"/>
      <c r="WMV212"/>
      <c r="WMW212"/>
      <c r="WMX212"/>
      <c r="WMY212"/>
      <c r="WMZ212"/>
      <c r="WNA212"/>
      <c r="WNB212"/>
      <c r="WNC212"/>
      <c r="WND212"/>
      <c r="WNE212"/>
      <c r="WNF212"/>
      <c r="WNG212"/>
      <c r="WNH212"/>
      <c r="WNI212"/>
      <c r="WNJ212"/>
      <c r="WNK212"/>
      <c r="WNL212"/>
      <c r="WNM212"/>
      <c r="WNN212"/>
      <c r="WNO212"/>
      <c r="WNP212"/>
      <c r="WNQ212"/>
      <c r="WNR212"/>
      <c r="WNS212"/>
      <c r="WNT212"/>
      <c r="WNU212"/>
      <c r="WNV212"/>
      <c r="WNW212"/>
      <c r="WNX212"/>
      <c r="WNY212"/>
      <c r="WNZ212"/>
      <c r="WOA212"/>
      <c r="WOB212"/>
      <c r="WOC212"/>
      <c r="WOD212"/>
      <c r="WOE212"/>
      <c r="WOF212"/>
      <c r="WOG212"/>
      <c r="WOH212"/>
      <c r="WOI212"/>
      <c r="WOJ212"/>
      <c r="WOK212"/>
      <c r="WOL212"/>
      <c r="WOM212"/>
      <c r="WON212"/>
      <c r="WOO212"/>
      <c r="WOP212"/>
      <c r="WOQ212"/>
      <c r="WOR212"/>
      <c r="WOS212"/>
      <c r="WOT212"/>
      <c r="WOU212"/>
      <c r="WOV212"/>
      <c r="WOW212"/>
      <c r="WOX212"/>
      <c r="WOY212"/>
      <c r="WOZ212"/>
      <c r="WPA212"/>
      <c r="WPB212"/>
      <c r="WPC212"/>
      <c r="WPD212"/>
      <c r="WPE212"/>
      <c r="WPF212"/>
      <c r="WPG212"/>
      <c r="WPH212"/>
      <c r="WPI212"/>
      <c r="WPJ212"/>
      <c r="WPK212"/>
      <c r="WPL212"/>
      <c r="WPM212"/>
      <c r="WPN212"/>
      <c r="WPO212"/>
      <c r="WPP212"/>
      <c r="WPQ212"/>
      <c r="WPR212"/>
      <c r="WPS212"/>
      <c r="WPT212"/>
      <c r="WPU212"/>
      <c r="WPV212"/>
      <c r="WPW212"/>
      <c r="WPX212"/>
      <c r="WPY212"/>
      <c r="WPZ212"/>
      <c r="WQA212"/>
      <c r="WQB212"/>
      <c r="WQC212"/>
      <c r="WQD212"/>
      <c r="WQE212"/>
      <c r="WQF212"/>
      <c r="WQG212"/>
      <c r="WQH212"/>
      <c r="WQI212"/>
      <c r="WQJ212"/>
      <c r="WQK212"/>
      <c r="WQL212"/>
      <c r="WQM212"/>
      <c r="WQN212"/>
      <c r="WQO212"/>
      <c r="WQP212"/>
      <c r="WQQ212"/>
      <c r="WQR212"/>
      <c r="WQS212"/>
      <c r="WQT212"/>
      <c r="WQU212"/>
      <c r="WQV212"/>
      <c r="WQW212"/>
      <c r="WQX212"/>
      <c r="WQY212"/>
      <c r="WQZ212"/>
      <c r="WRA212"/>
      <c r="WRB212"/>
      <c r="WRC212"/>
      <c r="WRD212"/>
      <c r="WRE212"/>
      <c r="WRF212"/>
      <c r="WRG212"/>
      <c r="WRH212"/>
      <c r="WRI212"/>
      <c r="WRJ212"/>
      <c r="WRK212"/>
      <c r="WRL212"/>
      <c r="WRM212"/>
      <c r="WRN212"/>
      <c r="WRO212"/>
      <c r="WRP212"/>
      <c r="WRQ212"/>
      <c r="WRR212"/>
      <c r="WRS212"/>
      <c r="WRT212"/>
      <c r="WRU212"/>
      <c r="WRV212"/>
      <c r="WRW212"/>
      <c r="WRX212"/>
      <c r="WRY212"/>
      <c r="WRZ212"/>
      <c r="WSA212"/>
      <c r="WSB212"/>
      <c r="WSC212"/>
      <c r="WSD212"/>
      <c r="WSE212"/>
      <c r="WSF212"/>
      <c r="WSG212"/>
      <c r="WSH212"/>
      <c r="WSI212"/>
      <c r="WSJ212"/>
      <c r="WSK212"/>
      <c r="WSL212"/>
      <c r="WSM212"/>
      <c r="WSN212"/>
      <c r="WSO212"/>
      <c r="WSP212"/>
      <c r="WSQ212"/>
      <c r="WSR212"/>
      <c r="WSS212"/>
      <c r="WST212"/>
      <c r="WSU212"/>
      <c r="WSV212"/>
      <c r="WSW212"/>
      <c r="WSX212"/>
      <c r="WSY212"/>
      <c r="WSZ212"/>
      <c r="WTA212"/>
      <c r="WTB212"/>
      <c r="WTC212"/>
      <c r="WTD212"/>
      <c r="WTE212"/>
      <c r="WTF212"/>
      <c r="WTG212"/>
      <c r="WTH212"/>
      <c r="WTI212"/>
      <c r="WTJ212"/>
      <c r="WTK212"/>
      <c r="WTL212"/>
      <c r="WTM212"/>
      <c r="WTN212"/>
      <c r="WTO212"/>
      <c r="WTP212"/>
      <c r="WTQ212"/>
      <c r="WTR212"/>
      <c r="WTS212"/>
      <c r="WTT212"/>
      <c r="WTU212"/>
      <c r="WTV212"/>
      <c r="WTW212"/>
      <c r="WTX212"/>
      <c r="WTY212"/>
      <c r="WTZ212"/>
      <c r="WUA212"/>
      <c r="WUB212"/>
      <c r="WUC212"/>
      <c r="WUD212"/>
      <c r="WUE212"/>
      <c r="WUF212"/>
      <c r="WUG212"/>
      <c r="WUH212"/>
      <c r="WUI212"/>
      <c r="WUJ212"/>
      <c r="WUK212"/>
      <c r="WUL212"/>
      <c r="WUM212"/>
      <c r="WUN212"/>
      <c r="WUO212"/>
      <c r="WUP212"/>
      <c r="WUQ212"/>
      <c r="WUR212"/>
      <c r="WUS212"/>
      <c r="WUT212"/>
      <c r="WUU212"/>
      <c r="WUV212"/>
      <c r="WUW212"/>
      <c r="WUX212"/>
      <c r="WUY212"/>
      <c r="WUZ212"/>
      <c r="WVA212"/>
      <c r="WVB212"/>
      <c r="WVC212"/>
      <c r="WVD212"/>
      <c r="WVE212"/>
      <c r="WVF212"/>
      <c r="WVG212"/>
      <c r="WVH212"/>
      <c r="WVI212"/>
      <c r="WVJ212"/>
      <c r="WVK212"/>
      <c r="WVL212"/>
      <c r="WVM212"/>
      <c r="WVN212"/>
      <c r="WVO212"/>
      <c r="WVP212"/>
      <c r="WVQ212"/>
      <c r="WVR212"/>
      <c r="WVS212"/>
      <c r="WVT212"/>
      <c r="WVU212"/>
      <c r="WVV212"/>
      <c r="WVW212"/>
      <c r="WVX212"/>
      <c r="WVY212"/>
      <c r="WVZ212"/>
      <c r="WWA212"/>
      <c r="WWB212"/>
      <c r="WWC212"/>
      <c r="WWD212"/>
      <c r="WWE212"/>
      <c r="WWF212"/>
      <c r="WWG212"/>
      <c r="WWH212"/>
      <c r="WWI212"/>
      <c r="WWJ212"/>
      <c r="WWK212"/>
      <c r="WWL212"/>
      <c r="WWM212"/>
      <c r="WWN212"/>
      <c r="WWO212"/>
      <c r="WWP212"/>
      <c r="WWQ212"/>
      <c r="WWR212"/>
      <c r="WWS212"/>
      <c r="WWT212"/>
      <c r="WWU212"/>
      <c r="WWV212"/>
      <c r="WWW212"/>
      <c r="WWX212"/>
      <c r="WWY212"/>
      <c r="WWZ212"/>
      <c r="WXA212"/>
      <c r="WXB212"/>
      <c r="WXC212"/>
      <c r="WXD212"/>
      <c r="WXE212"/>
      <c r="WXF212"/>
      <c r="WXG212"/>
      <c r="WXH212"/>
      <c r="WXI212"/>
      <c r="WXJ212"/>
      <c r="WXK212"/>
      <c r="WXL212"/>
      <c r="WXM212"/>
      <c r="WXN212"/>
      <c r="WXO212"/>
      <c r="WXP212"/>
      <c r="WXQ212"/>
      <c r="WXR212"/>
      <c r="WXS212"/>
      <c r="WXT212"/>
      <c r="WXU212"/>
      <c r="WXV212"/>
      <c r="WXW212"/>
      <c r="WXX212"/>
      <c r="WXY212"/>
      <c r="WXZ212"/>
      <c r="WYA212"/>
      <c r="WYB212"/>
      <c r="WYC212"/>
      <c r="WYD212"/>
      <c r="WYE212"/>
      <c r="WYF212"/>
      <c r="WYG212"/>
      <c r="WYH212"/>
      <c r="WYI212"/>
      <c r="WYJ212"/>
      <c r="WYK212"/>
      <c r="WYL212"/>
      <c r="WYM212"/>
      <c r="WYN212"/>
      <c r="WYO212"/>
      <c r="WYP212"/>
      <c r="WYQ212"/>
      <c r="WYR212"/>
      <c r="WYS212"/>
      <c r="WYT212"/>
      <c r="WYU212"/>
      <c r="WYV212"/>
      <c r="WYW212"/>
      <c r="WYX212"/>
      <c r="WYY212"/>
      <c r="WYZ212"/>
      <c r="WZA212"/>
      <c r="WZB212"/>
      <c r="WZC212"/>
      <c r="WZD212"/>
      <c r="WZE212"/>
      <c r="WZF212"/>
      <c r="WZG212"/>
      <c r="WZH212"/>
      <c r="WZI212"/>
      <c r="WZJ212"/>
      <c r="WZK212"/>
      <c r="WZL212"/>
      <c r="WZM212"/>
      <c r="WZN212"/>
      <c r="WZO212"/>
      <c r="WZP212"/>
      <c r="WZQ212"/>
      <c r="WZR212"/>
      <c r="WZS212"/>
      <c r="WZT212"/>
      <c r="WZU212"/>
      <c r="WZV212"/>
      <c r="WZW212"/>
      <c r="WZX212"/>
      <c r="WZY212"/>
      <c r="WZZ212"/>
      <c r="XAA212"/>
      <c r="XAB212"/>
      <c r="XAC212"/>
      <c r="XAD212"/>
      <c r="XAE212"/>
      <c r="XAF212"/>
      <c r="XAG212"/>
      <c r="XAH212"/>
      <c r="XAI212"/>
      <c r="XAJ212"/>
      <c r="XAK212"/>
      <c r="XAL212"/>
      <c r="XAM212"/>
      <c r="XAN212"/>
      <c r="XAO212"/>
      <c r="XAP212"/>
      <c r="XAQ212"/>
      <c r="XAR212"/>
      <c r="XAS212"/>
      <c r="XAT212"/>
      <c r="XAU212"/>
      <c r="XAV212"/>
      <c r="XAW212"/>
      <c r="XAX212"/>
      <c r="XAY212"/>
      <c r="XAZ212"/>
      <c r="XBA212"/>
      <c r="XBB212"/>
      <c r="XBC212"/>
      <c r="XBD212"/>
      <c r="XBE212"/>
      <c r="XBF212"/>
      <c r="XBG212"/>
      <c r="XBH212"/>
      <c r="XBI212"/>
      <c r="XBJ212"/>
      <c r="XBK212"/>
      <c r="XBL212"/>
      <c r="XBM212"/>
      <c r="XBN212"/>
      <c r="XBO212"/>
      <c r="XBP212"/>
      <c r="XBQ212"/>
      <c r="XBR212"/>
      <c r="XBS212"/>
      <c r="XBT212"/>
      <c r="XBU212"/>
      <c r="XBV212"/>
      <c r="XBW212"/>
      <c r="XBX212"/>
      <c r="XBY212"/>
      <c r="XBZ212"/>
      <c r="XCA212"/>
      <c r="XCB212"/>
      <c r="XCC212"/>
      <c r="XCD212"/>
      <c r="XCE212"/>
      <c r="XCF212"/>
      <c r="XCG212"/>
      <c r="XCH212"/>
      <c r="XCI212"/>
      <c r="XCJ212"/>
      <c r="XCK212"/>
      <c r="XCL212"/>
      <c r="XCM212"/>
      <c r="XCN212"/>
      <c r="XCO212"/>
      <c r="XCP212"/>
      <c r="XCQ212"/>
      <c r="XCR212"/>
      <c r="XCS212"/>
      <c r="XCT212"/>
      <c r="XCU212"/>
      <c r="XCV212"/>
      <c r="XCW212"/>
      <c r="XCX212"/>
      <c r="XCY212"/>
      <c r="XCZ212"/>
      <c r="XDA212"/>
      <c r="XDB212"/>
      <c r="XDC212"/>
      <c r="XDD212"/>
      <c r="XDE212"/>
      <c r="XDF212"/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  <c r="XEE212"/>
      <c r="XEF212"/>
      <c r="XEG212"/>
      <c r="XEH212"/>
      <c r="XEI212"/>
      <c r="XEJ212"/>
      <c r="XEK212"/>
      <c r="XEL212"/>
      <c r="XEM212"/>
      <c r="XEN212"/>
      <c r="XEO212"/>
      <c r="XEP212"/>
      <c r="XEQ212"/>
      <c r="XER212"/>
      <c r="XES212"/>
      <c r="XET212"/>
      <c r="XEU212"/>
      <c r="XEV212"/>
      <c r="XEW212"/>
      <c r="XEX212"/>
      <c r="XEY212"/>
      <c r="XEZ212"/>
      <c r="XFA212"/>
      <c r="XFB212"/>
      <c r="XFC212"/>
      <c r="XFD212"/>
    </row>
    <row r="213" s="29" customFormat="1" spans="1:1638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 s="30"/>
      <c r="AN213" s="73"/>
      <c r="AO213" s="31"/>
      <c r="AP213"/>
      <c r="AQ213"/>
      <c r="AR213" s="32"/>
      <c r="AS213" s="30"/>
      <c r="AT213" s="30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  <c r="HWC213"/>
      <c r="HWD213"/>
      <c r="HWE213"/>
      <c r="HWF213"/>
      <c r="HWG213"/>
      <c r="HWH213"/>
      <c r="HWI213"/>
      <c r="HWJ213"/>
      <c r="HWK213"/>
      <c r="HWL213"/>
      <c r="HWM213"/>
      <c r="HWN213"/>
      <c r="HWO213"/>
      <c r="HWP213"/>
      <c r="HWQ213"/>
      <c r="HWR213"/>
      <c r="HWS213"/>
      <c r="HWT213"/>
      <c r="HWU213"/>
      <c r="HWV213"/>
      <c r="HWW213"/>
      <c r="HWX213"/>
      <c r="HWY213"/>
      <c r="HWZ213"/>
      <c r="HXA213"/>
      <c r="HXB213"/>
      <c r="HXC213"/>
      <c r="HXD213"/>
      <c r="HXE213"/>
      <c r="HXF213"/>
      <c r="HXG213"/>
      <c r="HXH213"/>
      <c r="HXI213"/>
      <c r="HXJ213"/>
      <c r="HXK213"/>
      <c r="HXL213"/>
      <c r="HXM213"/>
      <c r="HXN213"/>
      <c r="HXO213"/>
      <c r="HXP213"/>
      <c r="HXQ213"/>
      <c r="HXR213"/>
      <c r="HXS213"/>
      <c r="HXT213"/>
      <c r="HXU213"/>
      <c r="HXV213"/>
      <c r="HXW213"/>
      <c r="HXX213"/>
      <c r="HXY213"/>
      <c r="HXZ213"/>
      <c r="HYA213"/>
      <c r="HYB213"/>
      <c r="HYC213"/>
      <c r="HYD213"/>
      <c r="HYE213"/>
      <c r="HYF213"/>
      <c r="HYG213"/>
      <c r="HYH213"/>
      <c r="HYI213"/>
      <c r="HYJ213"/>
      <c r="HYK213"/>
      <c r="HYL213"/>
      <c r="HYM213"/>
      <c r="HYN213"/>
      <c r="HYO213"/>
      <c r="HYP213"/>
      <c r="HYQ213"/>
      <c r="HYR213"/>
      <c r="HYS213"/>
      <c r="HYT213"/>
      <c r="HYU213"/>
      <c r="HYV213"/>
      <c r="HYW213"/>
      <c r="HYX213"/>
      <c r="HYY213"/>
      <c r="HYZ213"/>
      <c r="HZA213"/>
      <c r="HZB213"/>
      <c r="HZC213"/>
      <c r="HZD213"/>
      <c r="HZE213"/>
      <c r="HZF213"/>
      <c r="HZG213"/>
      <c r="HZH213"/>
      <c r="HZI213"/>
      <c r="HZJ213"/>
      <c r="HZK213"/>
      <c r="HZL213"/>
      <c r="HZM213"/>
      <c r="HZN213"/>
      <c r="HZO213"/>
      <c r="HZP213"/>
      <c r="HZQ213"/>
      <c r="HZR213"/>
      <c r="HZS213"/>
      <c r="HZT213"/>
      <c r="HZU213"/>
      <c r="HZV213"/>
      <c r="HZW213"/>
      <c r="HZX213"/>
      <c r="HZY213"/>
      <c r="HZZ213"/>
      <c r="IAA213"/>
      <c r="IAB213"/>
      <c r="IAC213"/>
      <c r="IAD213"/>
      <c r="IAE213"/>
      <c r="IAF213"/>
      <c r="IAG213"/>
      <c r="IAH213"/>
      <c r="IAI213"/>
      <c r="IAJ213"/>
      <c r="IAK213"/>
      <c r="IAL213"/>
      <c r="IAM213"/>
      <c r="IAN213"/>
      <c r="IAO213"/>
      <c r="IAP213"/>
      <c r="IAQ213"/>
      <c r="IAR213"/>
      <c r="IAS213"/>
      <c r="IAT213"/>
      <c r="IAU213"/>
      <c r="IAV213"/>
      <c r="IAW213"/>
      <c r="IAX213"/>
      <c r="IAY213"/>
      <c r="IAZ213"/>
      <c r="IBA213"/>
      <c r="IBB213"/>
      <c r="IBC213"/>
      <c r="IBD213"/>
      <c r="IBE213"/>
      <c r="IBF213"/>
      <c r="IBG213"/>
      <c r="IBH213"/>
      <c r="IBI213"/>
      <c r="IBJ213"/>
      <c r="IBK213"/>
      <c r="IBL213"/>
      <c r="IBM213"/>
      <c r="IBN213"/>
      <c r="IBO213"/>
      <c r="IBP213"/>
      <c r="IBQ213"/>
      <c r="IBR213"/>
      <c r="IBS213"/>
      <c r="IBT213"/>
      <c r="IBU213"/>
      <c r="IBV213"/>
      <c r="IBW213"/>
      <c r="IBX213"/>
      <c r="IBY213"/>
      <c r="IBZ213"/>
      <c r="ICA213"/>
      <c r="ICB213"/>
      <c r="ICC213"/>
      <c r="ICD213"/>
      <c r="ICE213"/>
      <c r="ICF213"/>
      <c r="ICG213"/>
      <c r="ICH213"/>
      <c r="ICI213"/>
      <c r="ICJ213"/>
      <c r="ICK213"/>
      <c r="ICL213"/>
      <c r="ICM213"/>
      <c r="ICN213"/>
      <c r="ICO213"/>
      <c r="ICP213"/>
      <c r="ICQ213"/>
      <c r="ICR213"/>
      <c r="ICS213"/>
      <c r="ICT213"/>
      <c r="ICU213"/>
      <c r="ICV213"/>
      <c r="ICW213"/>
      <c r="ICX213"/>
      <c r="ICY213"/>
      <c r="ICZ213"/>
      <c r="IDA213"/>
      <c r="IDB213"/>
      <c r="IDC213"/>
      <c r="IDD213"/>
      <c r="IDE213"/>
      <c r="IDF213"/>
      <c r="IDG213"/>
      <c r="IDH213"/>
      <c r="IDI213"/>
      <c r="IDJ213"/>
      <c r="IDK213"/>
      <c r="IDL213"/>
      <c r="IDM213"/>
      <c r="IDN213"/>
      <c r="IDO213"/>
      <c r="IDP213"/>
      <c r="IDQ213"/>
      <c r="IDR213"/>
      <c r="IDS213"/>
      <c r="IDT213"/>
      <c r="IDU213"/>
      <c r="IDV213"/>
      <c r="IDW213"/>
      <c r="IDX213"/>
      <c r="IDY213"/>
      <c r="IDZ213"/>
      <c r="IEA213"/>
      <c r="IEB213"/>
      <c r="IEC213"/>
      <c r="IED213"/>
      <c r="IEE213"/>
      <c r="IEF213"/>
      <c r="IEG213"/>
      <c r="IEH213"/>
      <c r="IEI213"/>
      <c r="IEJ213"/>
      <c r="IEK213"/>
      <c r="IEL213"/>
      <c r="IEM213"/>
      <c r="IEN213"/>
      <c r="IEO213"/>
      <c r="IEP213"/>
      <c r="IEQ213"/>
      <c r="IER213"/>
      <c r="IES213"/>
      <c r="IET213"/>
      <c r="IEU213"/>
      <c r="IEV213"/>
      <c r="IEW213"/>
      <c r="IEX213"/>
      <c r="IEY213"/>
      <c r="IEZ213"/>
      <c r="IFA213"/>
      <c r="IFB213"/>
      <c r="IFC213"/>
      <c r="IFD213"/>
      <c r="IFE213"/>
      <c r="IFF213"/>
      <c r="IFG213"/>
      <c r="IFH213"/>
      <c r="IFI213"/>
      <c r="IFJ213"/>
      <c r="IFK213"/>
      <c r="IFL213"/>
      <c r="IFM213"/>
      <c r="IFN213"/>
      <c r="IFO213"/>
      <c r="IFP213"/>
      <c r="IFQ213"/>
      <c r="IFR213"/>
      <c r="IFS213"/>
      <c r="IFT213"/>
      <c r="IFU213"/>
      <c r="IFV213"/>
      <c r="IFW213"/>
      <c r="IFX213"/>
      <c r="IFY213"/>
      <c r="IFZ213"/>
      <c r="IGA213"/>
      <c r="IGB213"/>
      <c r="IGC213"/>
      <c r="IGD213"/>
      <c r="IGE213"/>
      <c r="IGF213"/>
      <c r="IGG213"/>
      <c r="IGH213"/>
      <c r="IGI213"/>
      <c r="IGJ213"/>
      <c r="IGK213"/>
      <c r="IGL213"/>
      <c r="IGM213"/>
      <c r="IGN213"/>
      <c r="IGO213"/>
      <c r="IGP213"/>
      <c r="IGQ213"/>
      <c r="IGR213"/>
      <c r="IGS213"/>
      <c r="IGT213"/>
      <c r="IGU213"/>
      <c r="IGV213"/>
      <c r="IGW213"/>
      <c r="IGX213"/>
      <c r="IGY213"/>
      <c r="IGZ213"/>
      <c r="IHA213"/>
      <c r="IHB213"/>
      <c r="IHC213"/>
      <c r="IHD213"/>
      <c r="IHE213"/>
      <c r="IHF213"/>
      <c r="IHG213"/>
      <c r="IHH213"/>
      <c r="IHI213"/>
      <c r="IHJ213"/>
      <c r="IHK213"/>
      <c r="IHL213"/>
      <c r="IHM213"/>
      <c r="IHN213"/>
      <c r="IHO213"/>
      <c r="IHP213"/>
      <c r="IHQ213"/>
      <c r="IHR213"/>
      <c r="IHS213"/>
      <c r="IHT213"/>
      <c r="IHU213"/>
      <c r="IHV213"/>
      <c r="IHW213"/>
      <c r="IHX213"/>
      <c r="IHY213"/>
      <c r="IHZ213"/>
      <c r="IIA213"/>
      <c r="IIB213"/>
      <c r="IIC213"/>
      <c r="IID213"/>
      <c r="IIE213"/>
      <c r="IIF213"/>
      <c r="IIG213"/>
      <c r="IIH213"/>
      <c r="III213"/>
      <c r="IIJ213"/>
      <c r="IIK213"/>
      <c r="IIL213"/>
      <c r="IIM213"/>
      <c r="IIN213"/>
      <c r="IIO213"/>
      <c r="IIP213"/>
      <c r="IIQ213"/>
      <c r="IIR213"/>
      <c r="IIS213"/>
      <c r="IIT213"/>
      <c r="IIU213"/>
      <c r="IIV213"/>
      <c r="IIW213"/>
      <c r="IIX213"/>
      <c r="IIY213"/>
      <c r="IIZ213"/>
      <c r="IJA213"/>
      <c r="IJB213"/>
      <c r="IJC213"/>
      <c r="IJD213"/>
      <c r="IJE213"/>
      <c r="IJF213"/>
      <c r="IJG213"/>
      <c r="IJH213"/>
      <c r="IJI213"/>
      <c r="IJJ213"/>
      <c r="IJK213"/>
      <c r="IJL213"/>
      <c r="IJM213"/>
      <c r="IJN213"/>
      <c r="IJO213"/>
      <c r="IJP213"/>
      <c r="IJQ213"/>
      <c r="IJR213"/>
      <c r="IJS213"/>
      <c r="IJT213"/>
      <c r="IJU213"/>
      <c r="IJV213"/>
      <c r="IJW213"/>
      <c r="IJX213"/>
      <c r="IJY213"/>
      <c r="IJZ213"/>
      <c r="IKA213"/>
      <c r="IKB213"/>
      <c r="IKC213"/>
      <c r="IKD213"/>
      <c r="IKE213"/>
      <c r="IKF213"/>
      <c r="IKG213"/>
      <c r="IKH213"/>
      <c r="IKI213"/>
      <c r="IKJ213"/>
      <c r="IKK213"/>
      <c r="IKL213"/>
      <c r="IKM213"/>
      <c r="IKN213"/>
      <c r="IKO213"/>
      <c r="IKP213"/>
      <c r="IKQ213"/>
      <c r="IKR213"/>
      <c r="IKS213"/>
      <c r="IKT213"/>
      <c r="IKU213"/>
      <c r="IKV213"/>
      <c r="IKW213"/>
      <c r="IKX213"/>
      <c r="IKY213"/>
      <c r="IKZ213"/>
      <c r="ILA213"/>
      <c r="ILB213"/>
      <c r="ILC213"/>
      <c r="ILD213"/>
      <c r="ILE213"/>
      <c r="ILF213"/>
      <c r="ILG213"/>
      <c r="ILH213"/>
      <c r="ILI213"/>
      <c r="ILJ213"/>
      <c r="ILK213"/>
      <c r="ILL213"/>
      <c r="ILM213"/>
      <c r="ILN213"/>
      <c r="ILO213"/>
      <c r="ILP213"/>
      <c r="ILQ213"/>
      <c r="ILR213"/>
      <c r="ILS213"/>
      <c r="ILT213"/>
      <c r="ILU213"/>
      <c r="ILV213"/>
      <c r="ILW213"/>
      <c r="ILX213"/>
      <c r="ILY213"/>
      <c r="ILZ213"/>
      <c r="IMA213"/>
      <c r="IMB213"/>
      <c r="IMC213"/>
      <c r="IMD213"/>
      <c r="IME213"/>
      <c r="IMF213"/>
      <c r="IMG213"/>
      <c r="IMH213"/>
      <c r="IMI213"/>
      <c r="IMJ213"/>
      <c r="IMK213"/>
      <c r="IML213"/>
      <c r="IMM213"/>
      <c r="IMN213"/>
      <c r="IMO213"/>
      <c r="IMP213"/>
      <c r="IMQ213"/>
      <c r="IMR213"/>
      <c r="IMS213"/>
      <c r="IMT213"/>
      <c r="IMU213"/>
      <c r="IMV213"/>
      <c r="IMW213"/>
      <c r="IMX213"/>
      <c r="IMY213"/>
      <c r="IMZ213"/>
      <c r="INA213"/>
      <c r="INB213"/>
      <c r="INC213"/>
      <c r="IND213"/>
      <c r="INE213"/>
      <c r="INF213"/>
      <c r="ING213"/>
      <c r="INH213"/>
      <c r="INI213"/>
      <c r="INJ213"/>
      <c r="INK213"/>
      <c r="INL213"/>
      <c r="INM213"/>
      <c r="INN213"/>
      <c r="INO213"/>
      <c r="INP213"/>
      <c r="INQ213"/>
      <c r="INR213"/>
      <c r="INS213"/>
      <c r="INT213"/>
      <c r="INU213"/>
      <c r="INV213"/>
      <c r="INW213"/>
      <c r="INX213"/>
      <c r="INY213"/>
      <c r="INZ213"/>
      <c r="IOA213"/>
      <c r="IOB213"/>
      <c r="IOC213"/>
      <c r="IOD213"/>
      <c r="IOE213"/>
      <c r="IOF213"/>
      <c r="IOG213"/>
      <c r="IOH213"/>
      <c r="IOI213"/>
      <c r="IOJ213"/>
      <c r="IOK213"/>
      <c r="IOL213"/>
      <c r="IOM213"/>
      <c r="ION213"/>
      <c r="IOO213"/>
      <c r="IOP213"/>
      <c r="IOQ213"/>
      <c r="IOR213"/>
      <c r="IOS213"/>
      <c r="IOT213"/>
      <c r="IOU213"/>
      <c r="IOV213"/>
      <c r="IOW213"/>
      <c r="IOX213"/>
      <c r="IOY213"/>
      <c r="IOZ213"/>
      <c r="IPA213"/>
      <c r="IPB213"/>
      <c r="IPC213"/>
      <c r="IPD213"/>
      <c r="IPE213"/>
      <c r="IPF213"/>
      <c r="IPG213"/>
      <c r="IPH213"/>
      <c r="IPI213"/>
      <c r="IPJ213"/>
      <c r="IPK213"/>
      <c r="IPL213"/>
      <c r="IPM213"/>
      <c r="IPN213"/>
      <c r="IPO213"/>
      <c r="IPP213"/>
      <c r="IPQ213"/>
      <c r="IPR213"/>
      <c r="IPS213"/>
      <c r="IPT213"/>
      <c r="IPU213"/>
      <c r="IPV213"/>
      <c r="IPW213"/>
      <c r="IPX213"/>
      <c r="IPY213"/>
      <c r="IPZ213"/>
      <c r="IQA213"/>
      <c r="IQB213"/>
      <c r="IQC213"/>
      <c r="IQD213"/>
      <c r="IQE213"/>
      <c r="IQF213"/>
      <c r="IQG213"/>
      <c r="IQH213"/>
      <c r="IQI213"/>
      <c r="IQJ213"/>
      <c r="IQK213"/>
      <c r="IQL213"/>
      <c r="IQM213"/>
      <c r="IQN213"/>
      <c r="IQO213"/>
      <c r="IQP213"/>
      <c r="IQQ213"/>
      <c r="IQR213"/>
      <c r="IQS213"/>
      <c r="IQT213"/>
      <c r="IQU213"/>
      <c r="IQV213"/>
      <c r="IQW213"/>
      <c r="IQX213"/>
      <c r="IQY213"/>
      <c r="IQZ213"/>
      <c r="IRA213"/>
      <c r="IRB213"/>
      <c r="IRC213"/>
      <c r="IRD213"/>
      <c r="IRE213"/>
      <c r="IRF213"/>
      <c r="IRG213"/>
      <c r="IRH213"/>
      <c r="IRI213"/>
      <c r="IRJ213"/>
      <c r="IRK213"/>
      <c r="IRL213"/>
      <c r="IRM213"/>
      <c r="IRN213"/>
      <c r="IRO213"/>
      <c r="IRP213"/>
      <c r="IRQ213"/>
      <c r="IRR213"/>
      <c r="IRS213"/>
      <c r="IRT213"/>
      <c r="IRU213"/>
      <c r="IRV213"/>
      <c r="IRW213"/>
      <c r="IRX213"/>
      <c r="IRY213"/>
      <c r="IRZ213"/>
      <c r="ISA213"/>
      <c r="ISB213"/>
      <c r="ISC213"/>
      <c r="ISD213"/>
      <c r="ISE213"/>
      <c r="ISF213"/>
      <c r="ISG213"/>
      <c r="ISH213"/>
      <c r="ISI213"/>
      <c r="ISJ213"/>
      <c r="ISK213"/>
      <c r="ISL213"/>
      <c r="ISM213"/>
      <c r="ISN213"/>
      <c r="ISO213"/>
      <c r="ISP213"/>
      <c r="ISQ213"/>
      <c r="ISR213"/>
      <c r="ISS213"/>
      <c r="IST213"/>
      <c r="ISU213"/>
      <c r="ISV213"/>
      <c r="ISW213"/>
      <c r="ISX213"/>
      <c r="ISY213"/>
      <c r="ISZ213"/>
      <c r="ITA213"/>
      <c r="ITB213"/>
      <c r="ITC213"/>
      <c r="ITD213"/>
      <c r="ITE213"/>
      <c r="ITF213"/>
      <c r="ITG213"/>
      <c r="ITH213"/>
      <c r="ITI213"/>
      <c r="ITJ213"/>
      <c r="ITK213"/>
      <c r="ITL213"/>
      <c r="ITM213"/>
      <c r="ITN213"/>
      <c r="ITO213"/>
      <c r="ITP213"/>
      <c r="ITQ213"/>
      <c r="ITR213"/>
      <c r="ITS213"/>
      <c r="ITT213"/>
      <c r="ITU213"/>
      <c r="ITV213"/>
      <c r="ITW213"/>
      <c r="ITX213"/>
      <c r="ITY213"/>
      <c r="ITZ213"/>
      <c r="IUA213"/>
      <c r="IUB213"/>
      <c r="IUC213"/>
      <c r="IUD213"/>
      <c r="IUE213"/>
      <c r="IUF213"/>
      <c r="IUG213"/>
      <c r="IUH213"/>
      <c r="IUI213"/>
      <c r="IUJ213"/>
      <c r="IUK213"/>
      <c r="IUL213"/>
      <c r="IUM213"/>
      <c r="IUN213"/>
      <c r="IUO213"/>
      <c r="IUP213"/>
      <c r="IUQ213"/>
      <c r="IUR213"/>
      <c r="IUS213"/>
      <c r="IUT213"/>
      <c r="IUU213"/>
      <c r="IUV213"/>
      <c r="IUW213"/>
      <c r="IUX213"/>
      <c r="IUY213"/>
      <c r="IUZ213"/>
      <c r="IVA213"/>
      <c r="IVB213"/>
      <c r="IVC213"/>
      <c r="IVD213"/>
      <c r="IVE213"/>
      <c r="IVF213"/>
      <c r="IVG213"/>
      <c r="IVH213"/>
      <c r="IVI213"/>
      <c r="IVJ213"/>
      <c r="IVK213"/>
      <c r="IVL213"/>
      <c r="IVM213"/>
      <c r="IVN213"/>
      <c r="IVO213"/>
      <c r="IVP213"/>
      <c r="IVQ213"/>
      <c r="IVR213"/>
      <c r="IVS213"/>
      <c r="IVT213"/>
      <c r="IVU213"/>
      <c r="IVV213"/>
      <c r="IVW213"/>
      <c r="IVX213"/>
      <c r="IVY213"/>
      <c r="IVZ213"/>
      <c r="IWA213"/>
      <c r="IWB213"/>
      <c r="IWC213"/>
      <c r="IWD213"/>
      <c r="IWE213"/>
      <c r="IWF213"/>
      <c r="IWG213"/>
      <c r="IWH213"/>
      <c r="IWI213"/>
      <c r="IWJ213"/>
      <c r="IWK213"/>
      <c r="IWL213"/>
      <c r="IWM213"/>
      <c r="IWN213"/>
      <c r="IWO213"/>
      <c r="IWP213"/>
      <c r="IWQ213"/>
      <c r="IWR213"/>
      <c r="IWS213"/>
      <c r="IWT213"/>
      <c r="IWU213"/>
      <c r="IWV213"/>
      <c r="IWW213"/>
      <c r="IWX213"/>
      <c r="IWY213"/>
      <c r="IWZ213"/>
      <c r="IXA213"/>
      <c r="IXB213"/>
      <c r="IXC213"/>
      <c r="IXD213"/>
      <c r="IXE213"/>
      <c r="IXF213"/>
      <c r="IXG213"/>
      <c r="IXH213"/>
      <c r="IXI213"/>
      <c r="IXJ213"/>
      <c r="IXK213"/>
      <c r="IXL213"/>
      <c r="IXM213"/>
      <c r="IXN213"/>
      <c r="IXO213"/>
      <c r="IXP213"/>
      <c r="IXQ213"/>
      <c r="IXR213"/>
      <c r="IXS213"/>
      <c r="IXT213"/>
      <c r="IXU213"/>
      <c r="IXV213"/>
      <c r="IXW213"/>
      <c r="IXX213"/>
      <c r="IXY213"/>
      <c r="IXZ213"/>
      <c r="IYA213"/>
      <c r="IYB213"/>
      <c r="IYC213"/>
      <c r="IYD213"/>
      <c r="IYE213"/>
      <c r="IYF213"/>
      <c r="IYG213"/>
      <c r="IYH213"/>
      <c r="IYI213"/>
      <c r="IYJ213"/>
      <c r="IYK213"/>
      <c r="IYL213"/>
      <c r="IYM213"/>
      <c r="IYN213"/>
      <c r="IYO213"/>
      <c r="IYP213"/>
      <c r="IYQ213"/>
      <c r="IYR213"/>
      <c r="IYS213"/>
      <c r="IYT213"/>
      <c r="IYU213"/>
      <c r="IYV213"/>
      <c r="IYW213"/>
      <c r="IYX213"/>
      <c r="IYY213"/>
      <c r="IYZ213"/>
      <c r="IZA213"/>
      <c r="IZB213"/>
      <c r="IZC213"/>
      <c r="IZD213"/>
      <c r="IZE213"/>
      <c r="IZF213"/>
      <c r="IZG213"/>
      <c r="IZH213"/>
      <c r="IZI213"/>
      <c r="IZJ213"/>
      <c r="IZK213"/>
      <c r="IZL213"/>
      <c r="IZM213"/>
      <c r="IZN213"/>
      <c r="IZO213"/>
      <c r="IZP213"/>
      <c r="IZQ213"/>
      <c r="IZR213"/>
      <c r="IZS213"/>
      <c r="IZT213"/>
      <c r="IZU213"/>
      <c r="IZV213"/>
      <c r="IZW213"/>
      <c r="IZX213"/>
      <c r="IZY213"/>
      <c r="IZZ213"/>
      <c r="JAA213"/>
      <c r="JAB213"/>
      <c r="JAC213"/>
      <c r="JAD213"/>
      <c r="JAE213"/>
      <c r="JAF213"/>
      <c r="JAG213"/>
      <c r="JAH213"/>
      <c r="JAI213"/>
      <c r="JAJ213"/>
      <c r="JAK213"/>
      <c r="JAL213"/>
      <c r="JAM213"/>
      <c r="JAN213"/>
      <c r="JAO213"/>
      <c r="JAP213"/>
      <c r="JAQ213"/>
      <c r="JAR213"/>
      <c r="JAS213"/>
      <c r="JAT213"/>
      <c r="JAU213"/>
      <c r="JAV213"/>
      <c r="JAW213"/>
      <c r="JAX213"/>
      <c r="JAY213"/>
      <c r="JAZ213"/>
      <c r="JBA213"/>
      <c r="JBB213"/>
      <c r="JBC213"/>
      <c r="JBD213"/>
      <c r="JBE213"/>
      <c r="JBF213"/>
      <c r="JBG213"/>
      <c r="JBH213"/>
      <c r="JBI213"/>
      <c r="JBJ213"/>
      <c r="JBK213"/>
      <c r="JBL213"/>
      <c r="JBM213"/>
      <c r="JBN213"/>
      <c r="JBO213"/>
      <c r="JBP213"/>
      <c r="JBQ213"/>
      <c r="JBR213"/>
      <c r="JBS213"/>
      <c r="JBT213"/>
      <c r="JBU213"/>
      <c r="JBV213"/>
      <c r="JBW213"/>
      <c r="JBX213"/>
      <c r="JBY213"/>
      <c r="JBZ213"/>
      <c r="JCA213"/>
      <c r="JCB213"/>
      <c r="JCC213"/>
      <c r="JCD213"/>
      <c r="JCE213"/>
      <c r="JCF213"/>
      <c r="JCG213"/>
      <c r="JCH213"/>
      <c r="JCI213"/>
      <c r="JCJ213"/>
      <c r="JCK213"/>
      <c r="JCL213"/>
      <c r="JCM213"/>
      <c r="JCN213"/>
      <c r="JCO213"/>
      <c r="JCP213"/>
      <c r="JCQ213"/>
      <c r="JCR213"/>
      <c r="JCS213"/>
      <c r="JCT213"/>
      <c r="JCU213"/>
      <c r="JCV213"/>
      <c r="JCW213"/>
      <c r="JCX213"/>
      <c r="JCY213"/>
      <c r="JCZ213"/>
      <c r="JDA213"/>
      <c r="JDB213"/>
      <c r="JDC213"/>
      <c r="JDD213"/>
      <c r="JDE213"/>
      <c r="JDF213"/>
      <c r="JDG213"/>
      <c r="JDH213"/>
      <c r="JDI213"/>
      <c r="JDJ213"/>
      <c r="JDK213"/>
      <c r="JDL213"/>
      <c r="JDM213"/>
      <c r="JDN213"/>
      <c r="JDO213"/>
      <c r="JDP213"/>
      <c r="JDQ213"/>
      <c r="JDR213"/>
      <c r="JDS213"/>
      <c r="JDT213"/>
      <c r="JDU213"/>
      <c r="JDV213"/>
      <c r="JDW213"/>
      <c r="JDX213"/>
      <c r="JDY213"/>
      <c r="JDZ213"/>
      <c r="JEA213"/>
      <c r="JEB213"/>
      <c r="JEC213"/>
      <c r="JED213"/>
      <c r="JEE213"/>
      <c r="JEF213"/>
      <c r="JEG213"/>
      <c r="JEH213"/>
      <c r="JEI213"/>
      <c r="JEJ213"/>
      <c r="JEK213"/>
      <c r="JEL213"/>
      <c r="JEM213"/>
      <c r="JEN213"/>
      <c r="JEO213"/>
      <c r="JEP213"/>
      <c r="JEQ213"/>
      <c r="JER213"/>
      <c r="JES213"/>
      <c r="JET213"/>
      <c r="JEU213"/>
      <c r="JEV213"/>
      <c r="JEW213"/>
      <c r="JEX213"/>
      <c r="JEY213"/>
      <c r="JEZ213"/>
      <c r="JFA213"/>
      <c r="JFB213"/>
      <c r="JFC213"/>
      <c r="JFD213"/>
      <c r="JFE213"/>
      <c r="JFF213"/>
      <c r="JFG213"/>
      <c r="JFH213"/>
      <c r="JFI213"/>
      <c r="JFJ213"/>
      <c r="JFK213"/>
      <c r="JFL213"/>
      <c r="JFM213"/>
      <c r="JFN213"/>
      <c r="JFO213"/>
      <c r="JFP213"/>
      <c r="JFQ213"/>
      <c r="JFR213"/>
      <c r="JFS213"/>
      <c r="JFT213"/>
      <c r="JFU213"/>
      <c r="JFV213"/>
      <c r="JFW213"/>
      <c r="JFX213"/>
      <c r="JFY213"/>
      <c r="JFZ213"/>
      <c r="JGA213"/>
      <c r="JGB213"/>
      <c r="JGC213"/>
      <c r="JGD213"/>
      <c r="JGE213"/>
      <c r="JGF213"/>
      <c r="JGG213"/>
      <c r="JGH213"/>
      <c r="JGI213"/>
      <c r="JGJ213"/>
      <c r="JGK213"/>
      <c r="JGL213"/>
      <c r="JGM213"/>
      <c r="JGN213"/>
      <c r="JGO213"/>
      <c r="JGP213"/>
      <c r="JGQ213"/>
      <c r="JGR213"/>
      <c r="JGS213"/>
      <c r="JGT213"/>
      <c r="JGU213"/>
      <c r="JGV213"/>
      <c r="JGW213"/>
      <c r="JGX213"/>
      <c r="JGY213"/>
      <c r="JGZ213"/>
      <c r="JHA213"/>
      <c r="JHB213"/>
      <c r="JHC213"/>
      <c r="JHD213"/>
      <c r="JHE213"/>
      <c r="JHF213"/>
      <c r="JHG213"/>
      <c r="JHH213"/>
      <c r="JHI213"/>
      <c r="JHJ213"/>
      <c r="JHK213"/>
      <c r="JHL213"/>
      <c r="JHM213"/>
      <c r="JHN213"/>
      <c r="JHO213"/>
      <c r="JHP213"/>
      <c r="JHQ213"/>
      <c r="JHR213"/>
      <c r="JHS213"/>
      <c r="JHT213"/>
      <c r="JHU213"/>
      <c r="JHV213"/>
      <c r="JHW213"/>
      <c r="JHX213"/>
      <c r="JHY213"/>
      <c r="JHZ213"/>
      <c r="JIA213"/>
      <c r="JIB213"/>
      <c r="JIC213"/>
      <c r="JID213"/>
      <c r="JIE213"/>
      <c r="JIF213"/>
      <c r="JIG213"/>
      <c r="JIH213"/>
      <c r="JII213"/>
      <c r="JIJ213"/>
      <c r="JIK213"/>
      <c r="JIL213"/>
      <c r="JIM213"/>
      <c r="JIN213"/>
      <c r="JIO213"/>
      <c r="JIP213"/>
      <c r="JIQ213"/>
      <c r="JIR213"/>
      <c r="JIS213"/>
      <c r="JIT213"/>
      <c r="JIU213"/>
      <c r="JIV213"/>
      <c r="JIW213"/>
      <c r="JIX213"/>
      <c r="JIY213"/>
      <c r="JIZ213"/>
      <c r="JJA213"/>
      <c r="JJB213"/>
      <c r="JJC213"/>
      <c r="JJD213"/>
      <c r="JJE213"/>
      <c r="JJF213"/>
      <c r="JJG213"/>
      <c r="JJH213"/>
      <c r="JJI213"/>
      <c r="JJJ213"/>
      <c r="JJK213"/>
      <c r="JJL213"/>
      <c r="JJM213"/>
      <c r="JJN213"/>
      <c r="JJO213"/>
      <c r="JJP213"/>
      <c r="JJQ213"/>
      <c r="JJR213"/>
      <c r="JJS213"/>
      <c r="JJT213"/>
      <c r="JJU213"/>
      <c r="JJV213"/>
      <c r="JJW213"/>
      <c r="JJX213"/>
      <c r="JJY213"/>
      <c r="JJZ213"/>
      <c r="JKA213"/>
      <c r="JKB213"/>
      <c r="JKC213"/>
      <c r="JKD213"/>
      <c r="JKE213"/>
      <c r="JKF213"/>
      <c r="JKG213"/>
      <c r="JKH213"/>
      <c r="JKI213"/>
      <c r="JKJ213"/>
      <c r="JKK213"/>
      <c r="JKL213"/>
      <c r="JKM213"/>
      <c r="JKN213"/>
      <c r="JKO213"/>
      <c r="JKP213"/>
      <c r="JKQ213"/>
      <c r="JKR213"/>
      <c r="JKS213"/>
      <c r="JKT213"/>
      <c r="JKU213"/>
      <c r="JKV213"/>
      <c r="JKW213"/>
      <c r="JKX213"/>
      <c r="JKY213"/>
      <c r="JKZ213"/>
      <c r="JLA213"/>
      <c r="JLB213"/>
      <c r="JLC213"/>
      <c r="JLD213"/>
      <c r="JLE213"/>
      <c r="JLF213"/>
      <c r="JLG213"/>
      <c r="JLH213"/>
      <c r="JLI213"/>
      <c r="JLJ213"/>
      <c r="JLK213"/>
      <c r="JLL213"/>
      <c r="JLM213"/>
      <c r="JLN213"/>
      <c r="JLO213"/>
      <c r="JLP213"/>
      <c r="JLQ213"/>
      <c r="JLR213"/>
      <c r="JLS213"/>
      <c r="JLT213"/>
      <c r="JLU213"/>
      <c r="JLV213"/>
      <c r="JLW213"/>
      <c r="JLX213"/>
      <c r="JLY213"/>
      <c r="JLZ213"/>
      <c r="JMA213"/>
      <c r="JMB213"/>
      <c r="JMC213"/>
      <c r="JMD213"/>
      <c r="JME213"/>
      <c r="JMF213"/>
      <c r="JMG213"/>
      <c r="JMH213"/>
      <c r="JMI213"/>
      <c r="JMJ213"/>
      <c r="JMK213"/>
      <c r="JML213"/>
      <c r="JMM213"/>
      <c r="JMN213"/>
      <c r="JMO213"/>
      <c r="JMP213"/>
      <c r="JMQ213"/>
      <c r="JMR213"/>
      <c r="JMS213"/>
      <c r="JMT213"/>
      <c r="JMU213"/>
      <c r="JMV213"/>
      <c r="JMW213"/>
      <c r="JMX213"/>
      <c r="JMY213"/>
      <c r="JMZ213"/>
      <c r="JNA213"/>
      <c r="JNB213"/>
      <c r="JNC213"/>
      <c r="JND213"/>
      <c r="JNE213"/>
      <c r="JNF213"/>
      <c r="JNG213"/>
      <c r="JNH213"/>
      <c r="JNI213"/>
      <c r="JNJ213"/>
      <c r="JNK213"/>
      <c r="JNL213"/>
      <c r="JNM213"/>
      <c r="JNN213"/>
      <c r="JNO213"/>
      <c r="JNP213"/>
      <c r="JNQ213"/>
      <c r="JNR213"/>
      <c r="JNS213"/>
      <c r="JNT213"/>
      <c r="JNU213"/>
      <c r="JNV213"/>
      <c r="JNW213"/>
      <c r="JNX213"/>
      <c r="JNY213"/>
      <c r="JNZ213"/>
      <c r="JOA213"/>
      <c r="JOB213"/>
      <c r="JOC213"/>
      <c r="JOD213"/>
      <c r="JOE213"/>
      <c r="JOF213"/>
      <c r="JOG213"/>
      <c r="JOH213"/>
      <c r="JOI213"/>
      <c r="JOJ213"/>
      <c r="JOK213"/>
      <c r="JOL213"/>
      <c r="JOM213"/>
      <c r="JON213"/>
      <c r="JOO213"/>
      <c r="JOP213"/>
      <c r="JOQ213"/>
      <c r="JOR213"/>
      <c r="JOS213"/>
      <c r="JOT213"/>
      <c r="JOU213"/>
      <c r="JOV213"/>
      <c r="JOW213"/>
      <c r="JOX213"/>
      <c r="JOY213"/>
      <c r="JOZ213"/>
      <c r="JPA213"/>
      <c r="JPB213"/>
      <c r="JPC213"/>
      <c r="JPD213"/>
      <c r="JPE213"/>
      <c r="JPF213"/>
      <c r="JPG213"/>
      <c r="JPH213"/>
      <c r="JPI213"/>
      <c r="JPJ213"/>
      <c r="JPK213"/>
      <c r="JPL213"/>
      <c r="JPM213"/>
      <c r="JPN213"/>
      <c r="JPO213"/>
      <c r="JPP213"/>
      <c r="JPQ213"/>
      <c r="JPR213"/>
      <c r="JPS213"/>
      <c r="JPT213"/>
      <c r="JPU213"/>
      <c r="JPV213"/>
      <c r="JPW213"/>
      <c r="JPX213"/>
      <c r="JPY213"/>
      <c r="JPZ213"/>
      <c r="JQA213"/>
      <c r="JQB213"/>
      <c r="JQC213"/>
      <c r="JQD213"/>
      <c r="JQE213"/>
      <c r="JQF213"/>
      <c r="JQG213"/>
      <c r="JQH213"/>
      <c r="JQI213"/>
      <c r="JQJ213"/>
      <c r="JQK213"/>
      <c r="JQL213"/>
      <c r="JQM213"/>
      <c r="JQN213"/>
      <c r="JQO213"/>
      <c r="JQP213"/>
      <c r="JQQ213"/>
      <c r="JQR213"/>
      <c r="JQS213"/>
      <c r="JQT213"/>
      <c r="JQU213"/>
      <c r="JQV213"/>
      <c r="JQW213"/>
      <c r="JQX213"/>
      <c r="JQY213"/>
      <c r="JQZ213"/>
      <c r="JRA213"/>
      <c r="JRB213"/>
      <c r="JRC213"/>
      <c r="JRD213"/>
      <c r="JRE213"/>
      <c r="JRF213"/>
      <c r="JRG213"/>
      <c r="JRH213"/>
      <c r="JRI213"/>
      <c r="JRJ213"/>
      <c r="JRK213"/>
      <c r="JRL213"/>
      <c r="JRM213"/>
      <c r="JRN213"/>
      <c r="JRO213"/>
      <c r="JRP213"/>
      <c r="JRQ213"/>
      <c r="JRR213"/>
      <c r="JRS213"/>
      <c r="JRT213"/>
      <c r="JRU213"/>
      <c r="JRV213"/>
      <c r="JRW213"/>
      <c r="JRX213"/>
      <c r="JRY213"/>
      <c r="JRZ213"/>
      <c r="JSA213"/>
      <c r="JSB213"/>
      <c r="JSC213"/>
      <c r="JSD213"/>
      <c r="JSE213"/>
      <c r="JSF213"/>
      <c r="JSG213"/>
      <c r="JSH213"/>
      <c r="JSI213"/>
      <c r="JSJ213"/>
      <c r="JSK213"/>
      <c r="JSL213"/>
      <c r="JSM213"/>
      <c r="JSN213"/>
      <c r="JSO213"/>
      <c r="JSP213"/>
      <c r="JSQ213"/>
      <c r="JSR213"/>
      <c r="JSS213"/>
      <c r="JST213"/>
      <c r="JSU213"/>
      <c r="JSV213"/>
      <c r="JSW213"/>
      <c r="JSX213"/>
      <c r="JSY213"/>
      <c r="JSZ213"/>
      <c r="JTA213"/>
      <c r="JTB213"/>
      <c r="JTC213"/>
      <c r="JTD213"/>
      <c r="JTE213"/>
      <c r="JTF213"/>
      <c r="JTG213"/>
      <c r="JTH213"/>
      <c r="JTI213"/>
      <c r="JTJ213"/>
      <c r="JTK213"/>
      <c r="JTL213"/>
      <c r="JTM213"/>
      <c r="JTN213"/>
      <c r="JTO213"/>
      <c r="JTP213"/>
      <c r="JTQ213"/>
      <c r="JTR213"/>
      <c r="JTS213"/>
      <c r="JTT213"/>
      <c r="JTU213"/>
      <c r="JTV213"/>
      <c r="JTW213"/>
      <c r="JTX213"/>
      <c r="JTY213"/>
      <c r="JTZ213"/>
      <c r="JUA213"/>
      <c r="JUB213"/>
      <c r="JUC213"/>
      <c r="JUD213"/>
      <c r="JUE213"/>
      <c r="JUF213"/>
      <c r="JUG213"/>
      <c r="JUH213"/>
      <c r="JUI213"/>
      <c r="JUJ213"/>
      <c r="JUK213"/>
      <c r="JUL213"/>
      <c r="JUM213"/>
      <c r="JUN213"/>
      <c r="JUO213"/>
      <c r="JUP213"/>
      <c r="JUQ213"/>
      <c r="JUR213"/>
      <c r="JUS213"/>
      <c r="JUT213"/>
      <c r="JUU213"/>
      <c r="JUV213"/>
      <c r="JUW213"/>
      <c r="JUX213"/>
      <c r="JUY213"/>
      <c r="JUZ213"/>
      <c r="JVA213"/>
      <c r="JVB213"/>
      <c r="JVC213"/>
      <c r="JVD213"/>
      <c r="JVE213"/>
      <c r="JVF213"/>
      <c r="JVG213"/>
      <c r="JVH213"/>
      <c r="JVI213"/>
      <c r="JVJ213"/>
      <c r="JVK213"/>
      <c r="JVL213"/>
      <c r="JVM213"/>
      <c r="JVN213"/>
      <c r="JVO213"/>
      <c r="JVP213"/>
      <c r="JVQ213"/>
      <c r="JVR213"/>
      <c r="JVS213"/>
      <c r="JVT213"/>
      <c r="JVU213"/>
      <c r="JVV213"/>
      <c r="JVW213"/>
      <c r="JVX213"/>
      <c r="JVY213"/>
      <c r="JVZ213"/>
      <c r="JWA213"/>
      <c r="JWB213"/>
      <c r="JWC213"/>
      <c r="JWD213"/>
      <c r="JWE213"/>
      <c r="JWF213"/>
      <c r="JWG213"/>
      <c r="JWH213"/>
      <c r="JWI213"/>
      <c r="JWJ213"/>
      <c r="JWK213"/>
      <c r="JWL213"/>
      <c r="JWM213"/>
      <c r="JWN213"/>
      <c r="JWO213"/>
      <c r="JWP213"/>
      <c r="JWQ213"/>
      <c r="JWR213"/>
      <c r="JWS213"/>
      <c r="JWT213"/>
      <c r="JWU213"/>
      <c r="JWV213"/>
      <c r="JWW213"/>
      <c r="JWX213"/>
      <c r="JWY213"/>
      <c r="JWZ213"/>
      <c r="JXA213"/>
      <c r="JXB213"/>
      <c r="JXC213"/>
      <c r="JXD213"/>
      <c r="JXE213"/>
      <c r="JXF213"/>
      <c r="JXG213"/>
      <c r="JXH213"/>
      <c r="JXI213"/>
      <c r="JXJ213"/>
      <c r="JXK213"/>
      <c r="JXL213"/>
      <c r="JXM213"/>
      <c r="JXN213"/>
      <c r="JXO213"/>
      <c r="JXP213"/>
      <c r="JXQ213"/>
      <c r="JXR213"/>
      <c r="JXS213"/>
      <c r="JXT213"/>
      <c r="JXU213"/>
      <c r="JXV213"/>
      <c r="JXW213"/>
      <c r="JXX213"/>
      <c r="JXY213"/>
      <c r="JXZ213"/>
      <c r="JYA213"/>
      <c r="JYB213"/>
      <c r="JYC213"/>
      <c r="JYD213"/>
      <c r="JYE213"/>
      <c r="JYF213"/>
      <c r="JYG213"/>
      <c r="JYH213"/>
      <c r="JYI213"/>
      <c r="JYJ213"/>
      <c r="JYK213"/>
      <c r="JYL213"/>
      <c r="JYM213"/>
      <c r="JYN213"/>
      <c r="JYO213"/>
      <c r="JYP213"/>
      <c r="JYQ213"/>
      <c r="JYR213"/>
      <c r="JYS213"/>
      <c r="JYT213"/>
      <c r="JYU213"/>
      <c r="JYV213"/>
      <c r="JYW213"/>
      <c r="JYX213"/>
      <c r="JYY213"/>
      <c r="JYZ213"/>
      <c r="JZA213"/>
      <c r="JZB213"/>
      <c r="JZC213"/>
      <c r="JZD213"/>
      <c r="JZE213"/>
      <c r="JZF213"/>
      <c r="JZG213"/>
      <c r="JZH213"/>
      <c r="JZI213"/>
      <c r="JZJ213"/>
      <c r="JZK213"/>
      <c r="JZL213"/>
      <c r="JZM213"/>
      <c r="JZN213"/>
      <c r="JZO213"/>
      <c r="JZP213"/>
      <c r="JZQ213"/>
      <c r="JZR213"/>
      <c r="JZS213"/>
      <c r="JZT213"/>
      <c r="JZU213"/>
      <c r="JZV213"/>
      <c r="JZW213"/>
      <c r="JZX213"/>
      <c r="JZY213"/>
      <c r="JZZ213"/>
      <c r="KAA213"/>
      <c r="KAB213"/>
      <c r="KAC213"/>
      <c r="KAD213"/>
      <c r="KAE213"/>
      <c r="KAF213"/>
      <c r="KAG213"/>
      <c r="KAH213"/>
      <c r="KAI213"/>
      <c r="KAJ213"/>
      <c r="KAK213"/>
      <c r="KAL213"/>
      <c r="KAM213"/>
      <c r="KAN213"/>
      <c r="KAO213"/>
      <c r="KAP213"/>
      <c r="KAQ213"/>
      <c r="KAR213"/>
      <c r="KAS213"/>
      <c r="KAT213"/>
      <c r="KAU213"/>
      <c r="KAV213"/>
      <c r="KAW213"/>
      <c r="KAX213"/>
      <c r="KAY213"/>
      <c r="KAZ213"/>
      <c r="KBA213"/>
      <c r="KBB213"/>
      <c r="KBC213"/>
      <c r="KBD213"/>
      <c r="KBE213"/>
      <c r="KBF213"/>
      <c r="KBG213"/>
      <c r="KBH213"/>
      <c r="KBI213"/>
      <c r="KBJ213"/>
      <c r="KBK213"/>
      <c r="KBL213"/>
      <c r="KBM213"/>
      <c r="KBN213"/>
      <c r="KBO213"/>
      <c r="KBP213"/>
      <c r="KBQ213"/>
      <c r="KBR213"/>
      <c r="KBS213"/>
      <c r="KBT213"/>
      <c r="KBU213"/>
      <c r="KBV213"/>
      <c r="KBW213"/>
      <c r="KBX213"/>
      <c r="KBY213"/>
      <c r="KBZ213"/>
      <c r="KCA213"/>
      <c r="KCB213"/>
      <c r="KCC213"/>
      <c r="KCD213"/>
      <c r="KCE213"/>
      <c r="KCF213"/>
      <c r="KCG213"/>
      <c r="KCH213"/>
      <c r="KCI213"/>
      <c r="KCJ213"/>
      <c r="KCK213"/>
      <c r="KCL213"/>
      <c r="KCM213"/>
      <c r="KCN213"/>
      <c r="KCO213"/>
      <c r="KCP213"/>
      <c r="KCQ213"/>
      <c r="KCR213"/>
      <c r="KCS213"/>
      <c r="KCT213"/>
      <c r="KCU213"/>
      <c r="KCV213"/>
      <c r="KCW213"/>
      <c r="KCX213"/>
      <c r="KCY213"/>
      <c r="KCZ213"/>
      <c r="KDA213"/>
      <c r="KDB213"/>
      <c r="KDC213"/>
      <c r="KDD213"/>
      <c r="KDE213"/>
      <c r="KDF213"/>
      <c r="KDG213"/>
      <c r="KDH213"/>
      <c r="KDI213"/>
      <c r="KDJ213"/>
      <c r="KDK213"/>
      <c r="KDL213"/>
      <c r="KDM213"/>
      <c r="KDN213"/>
      <c r="KDO213"/>
      <c r="KDP213"/>
      <c r="KDQ213"/>
      <c r="KDR213"/>
      <c r="KDS213"/>
      <c r="KDT213"/>
      <c r="KDU213"/>
      <c r="KDV213"/>
      <c r="KDW213"/>
      <c r="KDX213"/>
      <c r="KDY213"/>
      <c r="KDZ213"/>
      <c r="KEA213"/>
      <c r="KEB213"/>
      <c r="KEC213"/>
      <c r="KED213"/>
      <c r="KEE213"/>
      <c r="KEF213"/>
      <c r="KEG213"/>
      <c r="KEH213"/>
      <c r="KEI213"/>
      <c r="KEJ213"/>
      <c r="KEK213"/>
      <c r="KEL213"/>
      <c r="KEM213"/>
      <c r="KEN213"/>
      <c r="KEO213"/>
      <c r="KEP213"/>
      <c r="KEQ213"/>
      <c r="KER213"/>
      <c r="KES213"/>
      <c r="KET213"/>
      <c r="KEU213"/>
      <c r="KEV213"/>
      <c r="KEW213"/>
      <c r="KEX213"/>
      <c r="KEY213"/>
      <c r="KEZ213"/>
      <c r="KFA213"/>
      <c r="KFB213"/>
      <c r="KFC213"/>
      <c r="KFD213"/>
      <c r="KFE213"/>
      <c r="KFF213"/>
      <c r="KFG213"/>
      <c r="KFH213"/>
      <c r="KFI213"/>
      <c r="KFJ213"/>
      <c r="KFK213"/>
      <c r="KFL213"/>
      <c r="KFM213"/>
      <c r="KFN213"/>
      <c r="KFO213"/>
      <c r="KFP213"/>
      <c r="KFQ213"/>
      <c r="KFR213"/>
      <c r="KFS213"/>
      <c r="KFT213"/>
      <c r="KFU213"/>
      <c r="KFV213"/>
      <c r="KFW213"/>
      <c r="KFX213"/>
      <c r="KFY213"/>
      <c r="KFZ213"/>
      <c r="KGA213"/>
      <c r="KGB213"/>
      <c r="KGC213"/>
      <c r="KGD213"/>
      <c r="KGE213"/>
      <c r="KGF213"/>
      <c r="KGG213"/>
      <c r="KGH213"/>
      <c r="KGI213"/>
      <c r="KGJ213"/>
      <c r="KGK213"/>
      <c r="KGL213"/>
      <c r="KGM213"/>
      <c r="KGN213"/>
      <c r="KGO213"/>
      <c r="KGP213"/>
      <c r="KGQ213"/>
      <c r="KGR213"/>
      <c r="KGS213"/>
      <c r="KGT213"/>
      <c r="KGU213"/>
      <c r="KGV213"/>
      <c r="KGW213"/>
      <c r="KGX213"/>
      <c r="KGY213"/>
      <c r="KGZ213"/>
      <c r="KHA213"/>
      <c r="KHB213"/>
      <c r="KHC213"/>
      <c r="KHD213"/>
      <c r="KHE213"/>
      <c r="KHF213"/>
      <c r="KHG213"/>
      <c r="KHH213"/>
      <c r="KHI213"/>
      <c r="KHJ213"/>
      <c r="KHK213"/>
      <c r="KHL213"/>
      <c r="KHM213"/>
      <c r="KHN213"/>
      <c r="KHO213"/>
      <c r="KHP213"/>
      <c r="KHQ213"/>
      <c r="KHR213"/>
      <c r="KHS213"/>
      <c r="KHT213"/>
      <c r="KHU213"/>
      <c r="KHV213"/>
      <c r="KHW213"/>
      <c r="KHX213"/>
      <c r="KHY213"/>
      <c r="KHZ213"/>
      <c r="KIA213"/>
      <c r="KIB213"/>
      <c r="KIC213"/>
      <c r="KID213"/>
      <c r="KIE213"/>
      <c r="KIF213"/>
      <c r="KIG213"/>
      <c r="KIH213"/>
      <c r="KII213"/>
      <c r="KIJ213"/>
      <c r="KIK213"/>
      <c r="KIL213"/>
      <c r="KIM213"/>
      <c r="KIN213"/>
      <c r="KIO213"/>
      <c r="KIP213"/>
      <c r="KIQ213"/>
      <c r="KIR213"/>
      <c r="KIS213"/>
      <c r="KIT213"/>
      <c r="KIU213"/>
      <c r="KIV213"/>
      <c r="KIW213"/>
      <c r="KIX213"/>
      <c r="KIY213"/>
      <c r="KIZ213"/>
      <c r="KJA213"/>
      <c r="KJB213"/>
      <c r="KJC213"/>
      <c r="KJD213"/>
      <c r="KJE213"/>
      <c r="KJF213"/>
      <c r="KJG213"/>
      <c r="KJH213"/>
      <c r="KJI213"/>
      <c r="KJJ213"/>
      <c r="KJK213"/>
      <c r="KJL213"/>
      <c r="KJM213"/>
      <c r="KJN213"/>
      <c r="KJO213"/>
      <c r="KJP213"/>
      <c r="KJQ213"/>
      <c r="KJR213"/>
      <c r="KJS213"/>
      <c r="KJT213"/>
      <c r="KJU213"/>
      <c r="KJV213"/>
      <c r="KJW213"/>
      <c r="KJX213"/>
      <c r="KJY213"/>
      <c r="KJZ213"/>
      <c r="KKA213"/>
      <c r="KKB213"/>
      <c r="KKC213"/>
      <c r="KKD213"/>
      <c r="KKE213"/>
      <c r="KKF213"/>
      <c r="KKG213"/>
      <c r="KKH213"/>
      <c r="KKI213"/>
      <c r="KKJ213"/>
      <c r="KKK213"/>
      <c r="KKL213"/>
      <c r="KKM213"/>
      <c r="KKN213"/>
      <c r="KKO213"/>
      <c r="KKP213"/>
      <c r="KKQ213"/>
      <c r="KKR213"/>
      <c r="KKS213"/>
      <c r="KKT213"/>
      <c r="KKU213"/>
      <c r="KKV213"/>
      <c r="KKW213"/>
      <c r="KKX213"/>
      <c r="KKY213"/>
      <c r="KKZ213"/>
      <c r="KLA213"/>
      <c r="KLB213"/>
      <c r="KLC213"/>
      <c r="KLD213"/>
      <c r="KLE213"/>
      <c r="KLF213"/>
      <c r="KLG213"/>
      <c r="KLH213"/>
      <c r="KLI213"/>
      <c r="KLJ213"/>
      <c r="KLK213"/>
      <c r="KLL213"/>
      <c r="KLM213"/>
      <c r="KLN213"/>
      <c r="KLO213"/>
      <c r="KLP213"/>
      <c r="KLQ213"/>
      <c r="KLR213"/>
      <c r="KLS213"/>
      <c r="KLT213"/>
      <c r="KLU213"/>
      <c r="KLV213"/>
      <c r="KLW213"/>
      <c r="KLX213"/>
      <c r="KLY213"/>
      <c r="KLZ213"/>
      <c r="KMA213"/>
      <c r="KMB213"/>
      <c r="KMC213"/>
      <c r="KMD213"/>
      <c r="KME213"/>
      <c r="KMF213"/>
      <c r="KMG213"/>
      <c r="KMH213"/>
      <c r="KMI213"/>
      <c r="KMJ213"/>
      <c r="KMK213"/>
      <c r="KML213"/>
      <c r="KMM213"/>
      <c r="KMN213"/>
      <c r="KMO213"/>
      <c r="KMP213"/>
      <c r="KMQ213"/>
      <c r="KMR213"/>
      <c r="KMS213"/>
      <c r="KMT213"/>
      <c r="KMU213"/>
      <c r="KMV213"/>
      <c r="KMW213"/>
      <c r="KMX213"/>
      <c r="KMY213"/>
      <c r="KMZ213"/>
      <c r="KNA213"/>
      <c r="KNB213"/>
      <c r="KNC213"/>
      <c r="KND213"/>
      <c r="KNE213"/>
      <c r="KNF213"/>
      <c r="KNG213"/>
      <c r="KNH213"/>
      <c r="KNI213"/>
      <c r="KNJ213"/>
      <c r="KNK213"/>
      <c r="KNL213"/>
      <c r="KNM213"/>
      <c r="KNN213"/>
      <c r="KNO213"/>
      <c r="KNP213"/>
      <c r="KNQ213"/>
      <c r="KNR213"/>
      <c r="KNS213"/>
      <c r="KNT213"/>
      <c r="KNU213"/>
      <c r="KNV213"/>
      <c r="KNW213"/>
      <c r="KNX213"/>
      <c r="KNY213"/>
      <c r="KNZ213"/>
      <c r="KOA213"/>
      <c r="KOB213"/>
      <c r="KOC213"/>
      <c r="KOD213"/>
      <c r="KOE213"/>
      <c r="KOF213"/>
      <c r="KOG213"/>
      <c r="KOH213"/>
      <c r="KOI213"/>
      <c r="KOJ213"/>
      <c r="KOK213"/>
      <c r="KOL213"/>
      <c r="KOM213"/>
      <c r="KON213"/>
      <c r="KOO213"/>
      <c r="KOP213"/>
      <c r="KOQ213"/>
      <c r="KOR213"/>
      <c r="KOS213"/>
      <c r="KOT213"/>
      <c r="KOU213"/>
      <c r="KOV213"/>
      <c r="KOW213"/>
      <c r="KOX213"/>
      <c r="KOY213"/>
      <c r="KOZ213"/>
      <c r="KPA213"/>
      <c r="KPB213"/>
      <c r="KPC213"/>
      <c r="KPD213"/>
      <c r="KPE213"/>
      <c r="KPF213"/>
      <c r="KPG213"/>
      <c r="KPH213"/>
      <c r="KPI213"/>
      <c r="KPJ213"/>
      <c r="KPK213"/>
      <c r="KPL213"/>
      <c r="KPM213"/>
      <c r="KPN213"/>
      <c r="KPO213"/>
      <c r="KPP213"/>
      <c r="KPQ213"/>
      <c r="KPR213"/>
      <c r="KPS213"/>
      <c r="KPT213"/>
      <c r="KPU213"/>
      <c r="KPV213"/>
      <c r="KPW213"/>
      <c r="KPX213"/>
      <c r="KPY213"/>
      <c r="KPZ213"/>
      <c r="KQA213"/>
      <c r="KQB213"/>
      <c r="KQC213"/>
      <c r="KQD213"/>
      <c r="KQE213"/>
      <c r="KQF213"/>
      <c r="KQG213"/>
      <c r="KQH213"/>
      <c r="KQI213"/>
      <c r="KQJ213"/>
      <c r="KQK213"/>
      <c r="KQL213"/>
      <c r="KQM213"/>
      <c r="KQN213"/>
      <c r="KQO213"/>
      <c r="KQP213"/>
      <c r="KQQ213"/>
      <c r="KQR213"/>
      <c r="KQS213"/>
      <c r="KQT213"/>
      <c r="KQU213"/>
      <c r="KQV213"/>
      <c r="KQW213"/>
      <c r="KQX213"/>
      <c r="KQY213"/>
      <c r="KQZ213"/>
      <c r="KRA213"/>
      <c r="KRB213"/>
      <c r="KRC213"/>
      <c r="KRD213"/>
      <c r="KRE213"/>
      <c r="KRF213"/>
      <c r="KRG213"/>
      <c r="KRH213"/>
      <c r="KRI213"/>
      <c r="KRJ213"/>
      <c r="KRK213"/>
      <c r="KRL213"/>
      <c r="KRM213"/>
      <c r="KRN213"/>
      <c r="KRO213"/>
      <c r="KRP213"/>
      <c r="KRQ213"/>
      <c r="KRR213"/>
      <c r="KRS213"/>
      <c r="KRT213"/>
      <c r="KRU213"/>
      <c r="KRV213"/>
      <c r="KRW213"/>
      <c r="KRX213"/>
      <c r="KRY213"/>
      <c r="KRZ213"/>
      <c r="KSA213"/>
      <c r="KSB213"/>
      <c r="KSC213"/>
      <c r="KSD213"/>
      <c r="KSE213"/>
      <c r="KSF213"/>
      <c r="KSG213"/>
      <c r="KSH213"/>
      <c r="KSI213"/>
      <c r="KSJ213"/>
      <c r="KSK213"/>
      <c r="KSL213"/>
      <c r="KSM213"/>
      <c r="KSN213"/>
      <c r="KSO213"/>
      <c r="KSP213"/>
      <c r="KSQ213"/>
      <c r="KSR213"/>
      <c r="KSS213"/>
      <c r="KST213"/>
      <c r="KSU213"/>
      <c r="KSV213"/>
      <c r="KSW213"/>
      <c r="KSX213"/>
      <c r="KSY213"/>
      <c r="KSZ213"/>
      <c r="KTA213"/>
      <c r="KTB213"/>
      <c r="KTC213"/>
      <c r="KTD213"/>
      <c r="KTE213"/>
      <c r="KTF213"/>
      <c r="KTG213"/>
      <c r="KTH213"/>
      <c r="KTI213"/>
      <c r="KTJ213"/>
      <c r="KTK213"/>
      <c r="KTL213"/>
      <c r="KTM213"/>
      <c r="KTN213"/>
      <c r="KTO213"/>
      <c r="KTP213"/>
      <c r="KTQ213"/>
      <c r="KTR213"/>
      <c r="KTS213"/>
      <c r="KTT213"/>
      <c r="KTU213"/>
      <c r="KTV213"/>
      <c r="KTW213"/>
      <c r="KTX213"/>
      <c r="KTY213"/>
      <c r="KTZ213"/>
      <c r="KUA213"/>
      <c r="KUB213"/>
      <c r="KUC213"/>
      <c r="KUD213"/>
      <c r="KUE213"/>
      <c r="KUF213"/>
      <c r="KUG213"/>
      <c r="KUH213"/>
      <c r="KUI213"/>
      <c r="KUJ213"/>
      <c r="KUK213"/>
      <c r="KUL213"/>
      <c r="KUM213"/>
      <c r="KUN213"/>
      <c r="KUO213"/>
      <c r="KUP213"/>
      <c r="KUQ213"/>
      <c r="KUR213"/>
      <c r="KUS213"/>
      <c r="KUT213"/>
      <c r="KUU213"/>
      <c r="KUV213"/>
      <c r="KUW213"/>
      <c r="KUX213"/>
      <c r="KUY213"/>
      <c r="KUZ213"/>
      <c r="KVA213"/>
      <c r="KVB213"/>
      <c r="KVC213"/>
      <c r="KVD213"/>
      <c r="KVE213"/>
      <c r="KVF213"/>
      <c r="KVG213"/>
      <c r="KVH213"/>
      <c r="KVI213"/>
      <c r="KVJ213"/>
      <c r="KVK213"/>
      <c r="KVL213"/>
      <c r="KVM213"/>
      <c r="KVN213"/>
      <c r="KVO213"/>
      <c r="KVP213"/>
      <c r="KVQ213"/>
      <c r="KVR213"/>
      <c r="KVS213"/>
      <c r="KVT213"/>
      <c r="KVU213"/>
      <c r="KVV213"/>
      <c r="KVW213"/>
      <c r="KVX213"/>
      <c r="KVY213"/>
      <c r="KVZ213"/>
      <c r="KWA213"/>
      <c r="KWB213"/>
      <c r="KWC213"/>
      <c r="KWD213"/>
      <c r="KWE213"/>
      <c r="KWF213"/>
      <c r="KWG213"/>
      <c r="KWH213"/>
      <c r="KWI213"/>
      <c r="KWJ213"/>
      <c r="KWK213"/>
      <c r="KWL213"/>
      <c r="KWM213"/>
      <c r="KWN213"/>
      <c r="KWO213"/>
      <c r="KWP213"/>
      <c r="KWQ213"/>
      <c r="KWR213"/>
      <c r="KWS213"/>
      <c r="KWT213"/>
      <c r="KWU213"/>
      <c r="KWV213"/>
      <c r="KWW213"/>
      <c r="KWX213"/>
      <c r="KWY213"/>
      <c r="KWZ213"/>
      <c r="KXA213"/>
      <c r="KXB213"/>
      <c r="KXC213"/>
      <c r="KXD213"/>
      <c r="KXE213"/>
      <c r="KXF213"/>
      <c r="KXG213"/>
      <c r="KXH213"/>
      <c r="KXI213"/>
      <c r="KXJ213"/>
      <c r="KXK213"/>
      <c r="KXL213"/>
      <c r="KXM213"/>
      <c r="KXN213"/>
      <c r="KXO213"/>
      <c r="KXP213"/>
      <c r="KXQ213"/>
      <c r="KXR213"/>
      <c r="KXS213"/>
      <c r="KXT213"/>
      <c r="KXU213"/>
      <c r="KXV213"/>
      <c r="KXW213"/>
      <c r="KXX213"/>
      <c r="KXY213"/>
      <c r="KXZ213"/>
      <c r="KYA213"/>
      <c r="KYB213"/>
      <c r="KYC213"/>
      <c r="KYD213"/>
      <c r="KYE213"/>
      <c r="KYF213"/>
      <c r="KYG213"/>
      <c r="KYH213"/>
      <c r="KYI213"/>
      <c r="KYJ213"/>
      <c r="KYK213"/>
      <c r="KYL213"/>
      <c r="KYM213"/>
      <c r="KYN213"/>
      <c r="KYO213"/>
      <c r="KYP213"/>
      <c r="KYQ213"/>
      <c r="KYR213"/>
      <c r="KYS213"/>
      <c r="KYT213"/>
      <c r="KYU213"/>
      <c r="KYV213"/>
      <c r="KYW213"/>
      <c r="KYX213"/>
      <c r="KYY213"/>
      <c r="KYZ213"/>
      <c r="KZA213"/>
      <c r="KZB213"/>
      <c r="KZC213"/>
      <c r="KZD213"/>
      <c r="KZE213"/>
      <c r="KZF213"/>
      <c r="KZG213"/>
      <c r="KZH213"/>
      <c r="KZI213"/>
      <c r="KZJ213"/>
      <c r="KZK213"/>
      <c r="KZL213"/>
      <c r="KZM213"/>
      <c r="KZN213"/>
      <c r="KZO213"/>
      <c r="KZP213"/>
      <c r="KZQ213"/>
      <c r="KZR213"/>
      <c r="KZS213"/>
      <c r="KZT213"/>
      <c r="KZU213"/>
      <c r="KZV213"/>
      <c r="KZW213"/>
      <c r="KZX213"/>
      <c r="KZY213"/>
      <c r="KZZ213"/>
      <c r="LAA213"/>
      <c r="LAB213"/>
      <c r="LAC213"/>
      <c r="LAD213"/>
      <c r="LAE213"/>
      <c r="LAF213"/>
      <c r="LAG213"/>
      <c r="LAH213"/>
      <c r="LAI213"/>
      <c r="LAJ213"/>
      <c r="LAK213"/>
      <c r="LAL213"/>
      <c r="LAM213"/>
      <c r="LAN213"/>
      <c r="LAO213"/>
      <c r="LAP213"/>
      <c r="LAQ213"/>
      <c r="LAR213"/>
      <c r="LAS213"/>
      <c r="LAT213"/>
      <c r="LAU213"/>
      <c r="LAV213"/>
      <c r="LAW213"/>
      <c r="LAX213"/>
      <c r="LAY213"/>
      <c r="LAZ213"/>
      <c r="LBA213"/>
      <c r="LBB213"/>
      <c r="LBC213"/>
      <c r="LBD213"/>
      <c r="LBE213"/>
      <c r="LBF213"/>
      <c r="LBG213"/>
      <c r="LBH213"/>
      <c r="LBI213"/>
      <c r="LBJ213"/>
      <c r="LBK213"/>
      <c r="LBL213"/>
      <c r="LBM213"/>
      <c r="LBN213"/>
      <c r="LBO213"/>
      <c r="LBP213"/>
      <c r="LBQ213"/>
      <c r="LBR213"/>
      <c r="LBS213"/>
      <c r="LBT213"/>
      <c r="LBU213"/>
      <c r="LBV213"/>
      <c r="LBW213"/>
      <c r="LBX213"/>
      <c r="LBY213"/>
      <c r="LBZ213"/>
      <c r="LCA213"/>
      <c r="LCB213"/>
      <c r="LCC213"/>
      <c r="LCD213"/>
      <c r="LCE213"/>
      <c r="LCF213"/>
      <c r="LCG213"/>
      <c r="LCH213"/>
      <c r="LCI213"/>
      <c r="LCJ213"/>
      <c r="LCK213"/>
      <c r="LCL213"/>
      <c r="LCM213"/>
      <c r="LCN213"/>
      <c r="LCO213"/>
      <c r="LCP213"/>
      <c r="LCQ213"/>
      <c r="LCR213"/>
      <c r="LCS213"/>
      <c r="LCT213"/>
      <c r="LCU213"/>
      <c r="LCV213"/>
      <c r="LCW213"/>
      <c r="LCX213"/>
      <c r="LCY213"/>
      <c r="LCZ213"/>
      <c r="LDA213"/>
      <c r="LDB213"/>
      <c r="LDC213"/>
      <c r="LDD213"/>
      <c r="LDE213"/>
      <c r="LDF213"/>
      <c r="LDG213"/>
      <c r="LDH213"/>
      <c r="LDI213"/>
      <c r="LDJ213"/>
      <c r="LDK213"/>
      <c r="LDL213"/>
      <c r="LDM213"/>
      <c r="LDN213"/>
      <c r="LDO213"/>
      <c r="LDP213"/>
      <c r="LDQ213"/>
      <c r="LDR213"/>
      <c r="LDS213"/>
      <c r="LDT213"/>
      <c r="LDU213"/>
      <c r="LDV213"/>
      <c r="LDW213"/>
      <c r="LDX213"/>
      <c r="LDY213"/>
      <c r="LDZ213"/>
      <c r="LEA213"/>
      <c r="LEB213"/>
      <c r="LEC213"/>
      <c r="LED213"/>
      <c r="LEE213"/>
      <c r="LEF213"/>
      <c r="LEG213"/>
      <c r="LEH213"/>
      <c r="LEI213"/>
      <c r="LEJ213"/>
      <c r="LEK213"/>
      <c r="LEL213"/>
      <c r="LEM213"/>
      <c r="LEN213"/>
      <c r="LEO213"/>
      <c r="LEP213"/>
      <c r="LEQ213"/>
      <c r="LER213"/>
      <c r="LES213"/>
      <c r="LET213"/>
      <c r="LEU213"/>
      <c r="LEV213"/>
      <c r="LEW213"/>
      <c r="LEX213"/>
      <c r="LEY213"/>
      <c r="LEZ213"/>
      <c r="LFA213"/>
      <c r="LFB213"/>
      <c r="LFC213"/>
      <c r="LFD213"/>
      <c r="LFE213"/>
      <c r="LFF213"/>
      <c r="LFG213"/>
      <c r="LFH213"/>
      <c r="LFI213"/>
      <c r="LFJ213"/>
      <c r="LFK213"/>
      <c r="LFL213"/>
      <c r="LFM213"/>
      <c r="LFN213"/>
      <c r="LFO213"/>
      <c r="LFP213"/>
      <c r="LFQ213"/>
      <c r="LFR213"/>
      <c r="LFS213"/>
      <c r="LFT213"/>
      <c r="LFU213"/>
      <c r="LFV213"/>
      <c r="LFW213"/>
      <c r="LFX213"/>
      <c r="LFY213"/>
      <c r="LFZ213"/>
      <c r="LGA213"/>
      <c r="LGB213"/>
      <c r="LGC213"/>
      <c r="LGD213"/>
      <c r="LGE213"/>
      <c r="LGF213"/>
      <c r="LGG213"/>
      <c r="LGH213"/>
      <c r="LGI213"/>
      <c r="LGJ213"/>
      <c r="LGK213"/>
      <c r="LGL213"/>
      <c r="LGM213"/>
      <c r="LGN213"/>
      <c r="LGO213"/>
      <c r="LGP213"/>
      <c r="LGQ213"/>
      <c r="LGR213"/>
      <c r="LGS213"/>
      <c r="LGT213"/>
      <c r="LGU213"/>
      <c r="LGV213"/>
      <c r="LGW213"/>
      <c r="LGX213"/>
      <c r="LGY213"/>
      <c r="LGZ213"/>
      <c r="LHA213"/>
      <c r="LHB213"/>
      <c r="LHC213"/>
      <c r="LHD213"/>
      <c r="LHE213"/>
      <c r="LHF213"/>
      <c r="LHG213"/>
      <c r="LHH213"/>
      <c r="LHI213"/>
      <c r="LHJ213"/>
      <c r="LHK213"/>
      <c r="LHL213"/>
      <c r="LHM213"/>
      <c r="LHN213"/>
      <c r="LHO213"/>
      <c r="LHP213"/>
      <c r="LHQ213"/>
      <c r="LHR213"/>
      <c r="LHS213"/>
      <c r="LHT213"/>
      <c r="LHU213"/>
      <c r="LHV213"/>
      <c r="LHW213"/>
      <c r="LHX213"/>
      <c r="LHY213"/>
      <c r="LHZ213"/>
      <c r="LIA213"/>
      <c r="LIB213"/>
      <c r="LIC213"/>
      <c r="LID213"/>
      <c r="LIE213"/>
      <c r="LIF213"/>
      <c r="LIG213"/>
      <c r="LIH213"/>
      <c r="LII213"/>
      <c r="LIJ213"/>
      <c r="LIK213"/>
      <c r="LIL213"/>
      <c r="LIM213"/>
      <c r="LIN213"/>
      <c r="LIO213"/>
      <c r="LIP213"/>
      <c r="LIQ213"/>
      <c r="LIR213"/>
      <c r="LIS213"/>
      <c r="LIT213"/>
      <c r="LIU213"/>
      <c r="LIV213"/>
      <c r="LIW213"/>
      <c r="LIX213"/>
      <c r="LIY213"/>
      <c r="LIZ213"/>
      <c r="LJA213"/>
      <c r="LJB213"/>
      <c r="LJC213"/>
      <c r="LJD213"/>
      <c r="LJE213"/>
      <c r="LJF213"/>
      <c r="LJG213"/>
      <c r="LJH213"/>
      <c r="LJI213"/>
      <c r="LJJ213"/>
      <c r="LJK213"/>
      <c r="LJL213"/>
      <c r="LJM213"/>
      <c r="LJN213"/>
      <c r="LJO213"/>
      <c r="LJP213"/>
      <c r="LJQ213"/>
      <c r="LJR213"/>
      <c r="LJS213"/>
      <c r="LJT213"/>
      <c r="LJU213"/>
      <c r="LJV213"/>
      <c r="LJW213"/>
      <c r="LJX213"/>
      <c r="LJY213"/>
      <c r="LJZ213"/>
      <c r="LKA213"/>
      <c r="LKB213"/>
      <c r="LKC213"/>
      <c r="LKD213"/>
      <c r="LKE213"/>
      <c r="LKF213"/>
      <c r="LKG213"/>
      <c r="LKH213"/>
      <c r="LKI213"/>
      <c r="LKJ213"/>
      <c r="LKK213"/>
      <c r="LKL213"/>
      <c r="LKM213"/>
      <c r="LKN213"/>
      <c r="LKO213"/>
      <c r="LKP213"/>
      <c r="LKQ213"/>
      <c r="LKR213"/>
      <c r="LKS213"/>
      <c r="LKT213"/>
      <c r="LKU213"/>
      <c r="LKV213"/>
      <c r="LKW213"/>
      <c r="LKX213"/>
      <c r="LKY213"/>
      <c r="LKZ213"/>
      <c r="LLA213"/>
      <c r="LLB213"/>
      <c r="LLC213"/>
      <c r="LLD213"/>
      <c r="LLE213"/>
      <c r="LLF213"/>
      <c r="LLG213"/>
      <c r="LLH213"/>
      <c r="LLI213"/>
      <c r="LLJ213"/>
      <c r="LLK213"/>
      <c r="LLL213"/>
      <c r="LLM213"/>
      <c r="LLN213"/>
      <c r="LLO213"/>
      <c r="LLP213"/>
      <c r="LLQ213"/>
      <c r="LLR213"/>
      <c r="LLS213"/>
      <c r="LLT213"/>
      <c r="LLU213"/>
      <c r="LLV213"/>
      <c r="LLW213"/>
      <c r="LLX213"/>
      <c r="LLY213"/>
      <c r="LLZ213"/>
      <c r="LMA213"/>
      <c r="LMB213"/>
      <c r="LMC213"/>
      <c r="LMD213"/>
      <c r="LME213"/>
      <c r="LMF213"/>
      <c r="LMG213"/>
      <c r="LMH213"/>
      <c r="LMI213"/>
      <c r="LMJ213"/>
      <c r="LMK213"/>
      <c r="LML213"/>
      <c r="LMM213"/>
      <c r="LMN213"/>
      <c r="LMO213"/>
      <c r="LMP213"/>
      <c r="LMQ213"/>
      <c r="LMR213"/>
      <c r="LMS213"/>
      <c r="LMT213"/>
      <c r="LMU213"/>
      <c r="LMV213"/>
      <c r="LMW213"/>
      <c r="LMX213"/>
      <c r="LMY213"/>
      <c r="LMZ213"/>
      <c r="LNA213"/>
      <c r="LNB213"/>
      <c r="LNC213"/>
      <c r="LND213"/>
      <c r="LNE213"/>
      <c r="LNF213"/>
      <c r="LNG213"/>
      <c r="LNH213"/>
      <c r="LNI213"/>
      <c r="LNJ213"/>
      <c r="LNK213"/>
      <c r="LNL213"/>
      <c r="LNM213"/>
      <c r="LNN213"/>
      <c r="LNO213"/>
      <c r="LNP213"/>
      <c r="LNQ213"/>
      <c r="LNR213"/>
      <c r="LNS213"/>
      <c r="LNT213"/>
      <c r="LNU213"/>
      <c r="LNV213"/>
      <c r="LNW213"/>
      <c r="LNX213"/>
      <c r="LNY213"/>
      <c r="LNZ213"/>
      <c r="LOA213"/>
      <c r="LOB213"/>
      <c r="LOC213"/>
      <c r="LOD213"/>
      <c r="LOE213"/>
      <c r="LOF213"/>
      <c r="LOG213"/>
      <c r="LOH213"/>
      <c r="LOI213"/>
      <c r="LOJ213"/>
      <c r="LOK213"/>
      <c r="LOL213"/>
      <c r="LOM213"/>
      <c r="LON213"/>
      <c r="LOO213"/>
      <c r="LOP213"/>
      <c r="LOQ213"/>
      <c r="LOR213"/>
      <c r="LOS213"/>
      <c r="LOT213"/>
      <c r="LOU213"/>
      <c r="LOV213"/>
      <c r="LOW213"/>
      <c r="LOX213"/>
      <c r="LOY213"/>
      <c r="LOZ213"/>
      <c r="LPA213"/>
      <c r="LPB213"/>
      <c r="LPC213"/>
      <c r="LPD213"/>
      <c r="LPE213"/>
      <c r="LPF213"/>
      <c r="LPG213"/>
      <c r="LPH213"/>
      <c r="LPI213"/>
      <c r="LPJ213"/>
      <c r="LPK213"/>
      <c r="LPL213"/>
      <c r="LPM213"/>
      <c r="LPN213"/>
      <c r="LPO213"/>
      <c r="LPP213"/>
      <c r="LPQ213"/>
      <c r="LPR213"/>
      <c r="LPS213"/>
      <c r="LPT213"/>
      <c r="LPU213"/>
      <c r="LPV213"/>
      <c r="LPW213"/>
      <c r="LPX213"/>
      <c r="LPY213"/>
      <c r="LPZ213"/>
      <c r="LQA213"/>
      <c r="LQB213"/>
      <c r="LQC213"/>
      <c r="LQD213"/>
      <c r="LQE213"/>
      <c r="LQF213"/>
      <c r="LQG213"/>
      <c r="LQH213"/>
      <c r="LQI213"/>
      <c r="LQJ213"/>
      <c r="LQK213"/>
      <c r="LQL213"/>
      <c r="LQM213"/>
      <c r="LQN213"/>
      <c r="LQO213"/>
      <c r="LQP213"/>
      <c r="LQQ213"/>
      <c r="LQR213"/>
      <c r="LQS213"/>
      <c r="LQT213"/>
      <c r="LQU213"/>
      <c r="LQV213"/>
      <c r="LQW213"/>
      <c r="LQX213"/>
      <c r="LQY213"/>
      <c r="LQZ213"/>
      <c r="LRA213"/>
      <c r="LRB213"/>
      <c r="LRC213"/>
      <c r="LRD213"/>
      <c r="LRE213"/>
      <c r="LRF213"/>
      <c r="LRG213"/>
      <c r="LRH213"/>
      <c r="LRI213"/>
      <c r="LRJ213"/>
      <c r="LRK213"/>
      <c r="LRL213"/>
      <c r="LRM213"/>
      <c r="LRN213"/>
      <c r="LRO213"/>
      <c r="LRP213"/>
      <c r="LRQ213"/>
      <c r="LRR213"/>
      <c r="LRS213"/>
      <c r="LRT213"/>
      <c r="LRU213"/>
      <c r="LRV213"/>
      <c r="LRW213"/>
      <c r="LRX213"/>
      <c r="LRY213"/>
      <c r="LRZ213"/>
      <c r="LSA213"/>
      <c r="LSB213"/>
      <c r="LSC213"/>
      <c r="LSD213"/>
      <c r="LSE213"/>
      <c r="LSF213"/>
      <c r="LSG213"/>
      <c r="LSH213"/>
      <c r="LSI213"/>
      <c r="LSJ213"/>
      <c r="LSK213"/>
      <c r="LSL213"/>
      <c r="LSM213"/>
      <c r="LSN213"/>
      <c r="LSO213"/>
      <c r="LSP213"/>
      <c r="LSQ213"/>
      <c r="LSR213"/>
      <c r="LSS213"/>
      <c r="LST213"/>
      <c r="LSU213"/>
      <c r="LSV213"/>
      <c r="LSW213"/>
      <c r="LSX213"/>
      <c r="LSY213"/>
      <c r="LSZ213"/>
      <c r="LTA213"/>
      <c r="LTB213"/>
      <c r="LTC213"/>
      <c r="LTD213"/>
      <c r="LTE213"/>
      <c r="LTF213"/>
      <c r="LTG213"/>
      <c r="LTH213"/>
      <c r="LTI213"/>
      <c r="LTJ213"/>
      <c r="LTK213"/>
      <c r="LTL213"/>
      <c r="LTM213"/>
      <c r="LTN213"/>
      <c r="LTO213"/>
      <c r="LTP213"/>
      <c r="LTQ213"/>
      <c r="LTR213"/>
      <c r="LTS213"/>
      <c r="LTT213"/>
      <c r="LTU213"/>
      <c r="LTV213"/>
      <c r="LTW213"/>
      <c r="LTX213"/>
      <c r="LTY213"/>
      <c r="LTZ213"/>
      <c r="LUA213"/>
      <c r="LUB213"/>
      <c r="LUC213"/>
      <c r="LUD213"/>
      <c r="LUE213"/>
      <c r="LUF213"/>
      <c r="LUG213"/>
      <c r="LUH213"/>
      <c r="LUI213"/>
      <c r="LUJ213"/>
      <c r="LUK213"/>
      <c r="LUL213"/>
      <c r="LUM213"/>
      <c r="LUN213"/>
      <c r="LUO213"/>
      <c r="LUP213"/>
      <c r="LUQ213"/>
      <c r="LUR213"/>
      <c r="LUS213"/>
      <c r="LUT213"/>
      <c r="LUU213"/>
      <c r="LUV213"/>
      <c r="LUW213"/>
      <c r="LUX213"/>
      <c r="LUY213"/>
      <c r="LUZ213"/>
      <c r="LVA213"/>
      <c r="LVB213"/>
      <c r="LVC213"/>
      <c r="LVD213"/>
      <c r="LVE213"/>
      <c r="LVF213"/>
      <c r="LVG213"/>
      <c r="LVH213"/>
      <c r="LVI213"/>
      <c r="LVJ213"/>
      <c r="LVK213"/>
      <c r="LVL213"/>
      <c r="LVM213"/>
      <c r="LVN213"/>
      <c r="LVO213"/>
      <c r="LVP213"/>
      <c r="LVQ213"/>
      <c r="LVR213"/>
      <c r="LVS213"/>
      <c r="LVT213"/>
      <c r="LVU213"/>
      <c r="LVV213"/>
      <c r="LVW213"/>
      <c r="LVX213"/>
      <c r="LVY213"/>
      <c r="LVZ213"/>
      <c r="LWA213"/>
      <c r="LWB213"/>
      <c r="LWC213"/>
      <c r="LWD213"/>
      <c r="LWE213"/>
      <c r="LWF213"/>
      <c r="LWG213"/>
      <c r="LWH213"/>
      <c r="LWI213"/>
      <c r="LWJ213"/>
      <c r="LWK213"/>
      <c r="LWL213"/>
      <c r="LWM213"/>
      <c r="LWN213"/>
      <c r="LWO213"/>
      <c r="LWP213"/>
      <c r="LWQ213"/>
      <c r="LWR213"/>
      <c r="LWS213"/>
      <c r="LWT213"/>
      <c r="LWU213"/>
      <c r="LWV213"/>
      <c r="LWW213"/>
      <c r="LWX213"/>
      <c r="LWY213"/>
      <c r="LWZ213"/>
      <c r="LXA213"/>
      <c r="LXB213"/>
      <c r="LXC213"/>
      <c r="LXD213"/>
      <c r="LXE213"/>
      <c r="LXF213"/>
      <c r="LXG213"/>
      <c r="LXH213"/>
      <c r="LXI213"/>
      <c r="LXJ213"/>
      <c r="LXK213"/>
      <c r="LXL213"/>
      <c r="LXM213"/>
      <c r="LXN213"/>
      <c r="LXO213"/>
      <c r="LXP213"/>
      <c r="LXQ213"/>
      <c r="LXR213"/>
      <c r="LXS213"/>
      <c r="LXT213"/>
      <c r="LXU213"/>
      <c r="LXV213"/>
      <c r="LXW213"/>
      <c r="LXX213"/>
      <c r="LXY213"/>
      <c r="LXZ213"/>
      <c r="LYA213"/>
      <c r="LYB213"/>
      <c r="LYC213"/>
      <c r="LYD213"/>
      <c r="LYE213"/>
      <c r="LYF213"/>
      <c r="LYG213"/>
      <c r="LYH213"/>
      <c r="LYI213"/>
      <c r="LYJ213"/>
      <c r="LYK213"/>
      <c r="LYL213"/>
      <c r="LYM213"/>
      <c r="LYN213"/>
      <c r="LYO213"/>
      <c r="LYP213"/>
      <c r="LYQ213"/>
      <c r="LYR213"/>
      <c r="LYS213"/>
      <c r="LYT213"/>
      <c r="LYU213"/>
      <c r="LYV213"/>
      <c r="LYW213"/>
      <c r="LYX213"/>
      <c r="LYY213"/>
      <c r="LYZ213"/>
      <c r="LZA213"/>
      <c r="LZB213"/>
      <c r="LZC213"/>
      <c r="LZD213"/>
      <c r="LZE213"/>
      <c r="LZF213"/>
      <c r="LZG213"/>
      <c r="LZH213"/>
      <c r="LZI213"/>
      <c r="LZJ213"/>
      <c r="LZK213"/>
      <c r="LZL213"/>
      <c r="LZM213"/>
      <c r="LZN213"/>
      <c r="LZO213"/>
      <c r="LZP213"/>
      <c r="LZQ213"/>
      <c r="LZR213"/>
      <c r="LZS213"/>
      <c r="LZT213"/>
      <c r="LZU213"/>
      <c r="LZV213"/>
      <c r="LZW213"/>
      <c r="LZX213"/>
      <c r="LZY213"/>
      <c r="LZZ213"/>
      <c r="MAA213"/>
      <c r="MAB213"/>
      <c r="MAC213"/>
      <c r="MAD213"/>
      <c r="MAE213"/>
      <c r="MAF213"/>
      <c r="MAG213"/>
      <c r="MAH213"/>
      <c r="MAI213"/>
      <c r="MAJ213"/>
      <c r="MAK213"/>
      <c r="MAL213"/>
      <c r="MAM213"/>
      <c r="MAN213"/>
      <c r="MAO213"/>
      <c r="MAP213"/>
      <c r="MAQ213"/>
      <c r="MAR213"/>
      <c r="MAS213"/>
      <c r="MAT213"/>
      <c r="MAU213"/>
      <c r="MAV213"/>
      <c r="MAW213"/>
      <c r="MAX213"/>
      <c r="MAY213"/>
      <c r="MAZ213"/>
      <c r="MBA213"/>
      <c r="MBB213"/>
      <c r="MBC213"/>
      <c r="MBD213"/>
      <c r="MBE213"/>
      <c r="MBF213"/>
      <c r="MBG213"/>
      <c r="MBH213"/>
      <c r="MBI213"/>
      <c r="MBJ213"/>
      <c r="MBK213"/>
      <c r="MBL213"/>
      <c r="MBM213"/>
      <c r="MBN213"/>
      <c r="MBO213"/>
      <c r="MBP213"/>
      <c r="MBQ213"/>
      <c r="MBR213"/>
      <c r="MBS213"/>
      <c r="MBT213"/>
      <c r="MBU213"/>
      <c r="MBV213"/>
      <c r="MBW213"/>
      <c r="MBX213"/>
      <c r="MBY213"/>
      <c r="MBZ213"/>
      <c r="MCA213"/>
      <c r="MCB213"/>
      <c r="MCC213"/>
      <c r="MCD213"/>
      <c r="MCE213"/>
      <c r="MCF213"/>
      <c r="MCG213"/>
      <c r="MCH213"/>
      <c r="MCI213"/>
      <c r="MCJ213"/>
      <c r="MCK213"/>
      <c r="MCL213"/>
      <c r="MCM213"/>
      <c r="MCN213"/>
      <c r="MCO213"/>
      <c r="MCP213"/>
      <c r="MCQ213"/>
      <c r="MCR213"/>
      <c r="MCS213"/>
      <c r="MCT213"/>
      <c r="MCU213"/>
      <c r="MCV213"/>
      <c r="MCW213"/>
      <c r="MCX213"/>
      <c r="MCY213"/>
      <c r="MCZ213"/>
      <c r="MDA213"/>
      <c r="MDB213"/>
      <c r="MDC213"/>
      <c r="MDD213"/>
      <c r="MDE213"/>
      <c r="MDF213"/>
      <c r="MDG213"/>
      <c r="MDH213"/>
      <c r="MDI213"/>
      <c r="MDJ213"/>
      <c r="MDK213"/>
      <c r="MDL213"/>
      <c r="MDM213"/>
      <c r="MDN213"/>
      <c r="MDO213"/>
      <c r="MDP213"/>
      <c r="MDQ213"/>
      <c r="MDR213"/>
      <c r="MDS213"/>
      <c r="MDT213"/>
      <c r="MDU213"/>
      <c r="MDV213"/>
      <c r="MDW213"/>
      <c r="MDX213"/>
      <c r="MDY213"/>
      <c r="MDZ213"/>
      <c r="MEA213"/>
      <c r="MEB213"/>
      <c r="MEC213"/>
      <c r="MED213"/>
      <c r="MEE213"/>
      <c r="MEF213"/>
      <c r="MEG213"/>
      <c r="MEH213"/>
      <c r="MEI213"/>
      <c r="MEJ213"/>
      <c r="MEK213"/>
      <c r="MEL213"/>
      <c r="MEM213"/>
      <c r="MEN213"/>
      <c r="MEO213"/>
      <c r="MEP213"/>
      <c r="MEQ213"/>
      <c r="MER213"/>
      <c r="MES213"/>
      <c r="MET213"/>
      <c r="MEU213"/>
      <c r="MEV213"/>
      <c r="MEW213"/>
      <c r="MEX213"/>
      <c r="MEY213"/>
      <c r="MEZ213"/>
      <c r="MFA213"/>
      <c r="MFB213"/>
      <c r="MFC213"/>
      <c r="MFD213"/>
      <c r="MFE213"/>
      <c r="MFF213"/>
      <c r="MFG213"/>
      <c r="MFH213"/>
      <c r="MFI213"/>
      <c r="MFJ213"/>
      <c r="MFK213"/>
      <c r="MFL213"/>
      <c r="MFM213"/>
      <c r="MFN213"/>
      <c r="MFO213"/>
      <c r="MFP213"/>
      <c r="MFQ213"/>
      <c r="MFR213"/>
      <c r="MFS213"/>
      <c r="MFT213"/>
      <c r="MFU213"/>
      <c r="MFV213"/>
      <c r="MFW213"/>
      <c r="MFX213"/>
      <c r="MFY213"/>
      <c r="MFZ213"/>
      <c r="MGA213"/>
      <c r="MGB213"/>
      <c r="MGC213"/>
      <c r="MGD213"/>
      <c r="MGE213"/>
      <c r="MGF213"/>
      <c r="MGG213"/>
      <c r="MGH213"/>
      <c r="MGI213"/>
      <c r="MGJ213"/>
      <c r="MGK213"/>
      <c r="MGL213"/>
      <c r="MGM213"/>
      <c r="MGN213"/>
      <c r="MGO213"/>
      <c r="MGP213"/>
      <c r="MGQ213"/>
      <c r="MGR213"/>
      <c r="MGS213"/>
      <c r="MGT213"/>
      <c r="MGU213"/>
      <c r="MGV213"/>
      <c r="MGW213"/>
      <c r="MGX213"/>
      <c r="MGY213"/>
      <c r="MGZ213"/>
      <c r="MHA213"/>
      <c r="MHB213"/>
      <c r="MHC213"/>
      <c r="MHD213"/>
      <c r="MHE213"/>
      <c r="MHF213"/>
      <c r="MHG213"/>
      <c r="MHH213"/>
      <c r="MHI213"/>
      <c r="MHJ213"/>
      <c r="MHK213"/>
      <c r="MHL213"/>
      <c r="MHM213"/>
      <c r="MHN213"/>
      <c r="MHO213"/>
      <c r="MHP213"/>
      <c r="MHQ213"/>
      <c r="MHR213"/>
      <c r="MHS213"/>
      <c r="MHT213"/>
      <c r="MHU213"/>
      <c r="MHV213"/>
      <c r="MHW213"/>
      <c r="MHX213"/>
      <c r="MHY213"/>
      <c r="MHZ213"/>
      <c r="MIA213"/>
      <c r="MIB213"/>
      <c r="MIC213"/>
      <c r="MID213"/>
      <c r="MIE213"/>
      <c r="MIF213"/>
      <c r="MIG213"/>
      <c r="MIH213"/>
      <c r="MII213"/>
      <c r="MIJ213"/>
      <c r="MIK213"/>
      <c r="MIL213"/>
      <c r="MIM213"/>
      <c r="MIN213"/>
      <c r="MIO213"/>
      <c r="MIP213"/>
      <c r="MIQ213"/>
      <c r="MIR213"/>
      <c r="MIS213"/>
      <c r="MIT213"/>
      <c r="MIU213"/>
      <c r="MIV213"/>
      <c r="MIW213"/>
      <c r="MIX213"/>
      <c r="MIY213"/>
      <c r="MIZ213"/>
      <c r="MJA213"/>
      <c r="MJB213"/>
      <c r="MJC213"/>
      <c r="MJD213"/>
      <c r="MJE213"/>
      <c r="MJF213"/>
      <c r="MJG213"/>
      <c r="MJH213"/>
      <c r="MJI213"/>
      <c r="MJJ213"/>
      <c r="MJK213"/>
      <c r="MJL213"/>
      <c r="MJM213"/>
      <c r="MJN213"/>
      <c r="MJO213"/>
      <c r="MJP213"/>
      <c r="MJQ213"/>
      <c r="MJR213"/>
      <c r="MJS213"/>
      <c r="MJT213"/>
      <c r="MJU213"/>
      <c r="MJV213"/>
      <c r="MJW213"/>
      <c r="MJX213"/>
      <c r="MJY213"/>
      <c r="MJZ213"/>
      <c r="MKA213"/>
      <c r="MKB213"/>
      <c r="MKC213"/>
      <c r="MKD213"/>
      <c r="MKE213"/>
      <c r="MKF213"/>
      <c r="MKG213"/>
      <c r="MKH213"/>
      <c r="MKI213"/>
      <c r="MKJ213"/>
      <c r="MKK213"/>
      <c r="MKL213"/>
      <c r="MKM213"/>
      <c r="MKN213"/>
      <c r="MKO213"/>
      <c r="MKP213"/>
      <c r="MKQ213"/>
      <c r="MKR213"/>
      <c r="MKS213"/>
      <c r="MKT213"/>
      <c r="MKU213"/>
      <c r="MKV213"/>
      <c r="MKW213"/>
      <c r="MKX213"/>
      <c r="MKY213"/>
      <c r="MKZ213"/>
      <c r="MLA213"/>
      <c r="MLB213"/>
      <c r="MLC213"/>
      <c r="MLD213"/>
      <c r="MLE213"/>
      <c r="MLF213"/>
      <c r="MLG213"/>
      <c r="MLH213"/>
      <c r="MLI213"/>
      <c r="MLJ213"/>
      <c r="MLK213"/>
      <c r="MLL213"/>
      <c r="MLM213"/>
      <c r="MLN213"/>
      <c r="MLO213"/>
      <c r="MLP213"/>
      <c r="MLQ213"/>
      <c r="MLR213"/>
      <c r="MLS213"/>
      <c r="MLT213"/>
      <c r="MLU213"/>
      <c r="MLV213"/>
      <c r="MLW213"/>
      <c r="MLX213"/>
      <c r="MLY213"/>
      <c r="MLZ213"/>
      <c r="MMA213"/>
      <c r="MMB213"/>
      <c r="MMC213"/>
      <c r="MMD213"/>
      <c r="MME213"/>
      <c r="MMF213"/>
      <c r="MMG213"/>
      <c r="MMH213"/>
      <c r="MMI213"/>
      <c r="MMJ213"/>
      <c r="MMK213"/>
      <c r="MML213"/>
      <c r="MMM213"/>
      <c r="MMN213"/>
      <c r="MMO213"/>
      <c r="MMP213"/>
      <c r="MMQ213"/>
      <c r="MMR213"/>
      <c r="MMS213"/>
      <c r="MMT213"/>
      <c r="MMU213"/>
      <c r="MMV213"/>
      <c r="MMW213"/>
      <c r="MMX213"/>
      <c r="MMY213"/>
      <c r="MMZ213"/>
      <c r="MNA213"/>
      <c r="MNB213"/>
      <c r="MNC213"/>
      <c r="MND213"/>
      <c r="MNE213"/>
      <c r="MNF213"/>
      <c r="MNG213"/>
      <c r="MNH213"/>
      <c r="MNI213"/>
      <c r="MNJ213"/>
      <c r="MNK213"/>
      <c r="MNL213"/>
      <c r="MNM213"/>
      <c r="MNN213"/>
      <c r="MNO213"/>
      <c r="MNP213"/>
      <c r="MNQ213"/>
      <c r="MNR213"/>
      <c r="MNS213"/>
      <c r="MNT213"/>
      <c r="MNU213"/>
      <c r="MNV213"/>
      <c r="MNW213"/>
      <c r="MNX213"/>
      <c r="MNY213"/>
      <c r="MNZ213"/>
      <c r="MOA213"/>
      <c r="MOB213"/>
      <c r="MOC213"/>
      <c r="MOD213"/>
      <c r="MOE213"/>
      <c r="MOF213"/>
      <c r="MOG213"/>
      <c r="MOH213"/>
      <c r="MOI213"/>
      <c r="MOJ213"/>
      <c r="MOK213"/>
      <c r="MOL213"/>
      <c r="MOM213"/>
      <c r="MON213"/>
      <c r="MOO213"/>
      <c r="MOP213"/>
      <c r="MOQ213"/>
      <c r="MOR213"/>
      <c r="MOS213"/>
      <c r="MOT213"/>
      <c r="MOU213"/>
      <c r="MOV213"/>
      <c r="MOW213"/>
      <c r="MOX213"/>
      <c r="MOY213"/>
      <c r="MOZ213"/>
      <c r="MPA213"/>
      <c r="MPB213"/>
      <c r="MPC213"/>
      <c r="MPD213"/>
      <c r="MPE213"/>
      <c r="MPF213"/>
      <c r="MPG213"/>
      <c r="MPH213"/>
      <c r="MPI213"/>
      <c r="MPJ213"/>
      <c r="MPK213"/>
      <c r="MPL213"/>
      <c r="MPM213"/>
      <c r="MPN213"/>
      <c r="MPO213"/>
      <c r="MPP213"/>
      <c r="MPQ213"/>
      <c r="MPR213"/>
      <c r="MPS213"/>
      <c r="MPT213"/>
      <c r="MPU213"/>
      <c r="MPV213"/>
      <c r="MPW213"/>
      <c r="MPX213"/>
      <c r="MPY213"/>
      <c r="MPZ213"/>
      <c r="MQA213"/>
      <c r="MQB213"/>
      <c r="MQC213"/>
      <c r="MQD213"/>
      <c r="MQE213"/>
      <c r="MQF213"/>
      <c r="MQG213"/>
      <c r="MQH213"/>
      <c r="MQI213"/>
      <c r="MQJ213"/>
      <c r="MQK213"/>
      <c r="MQL213"/>
      <c r="MQM213"/>
      <c r="MQN213"/>
      <c r="MQO213"/>
      <c r="MQP213"/>
      <c r="MQQ213"/>
      <c r="MQR213"/>
      <c r="MQS213"/>
      <c r="MQT213"/>
      <c r="MQU213"/>
      <c r="MQV213"/>
      <c r="MQW213"/>
      <c r="MQX213"/>
      <c r="MQY213"/>
      <c r="MQZ213"/>
      <c r="MRA213"/>
      <c r="MRB213"/>
      <c r="MRC213"/>
      <c r="MRD213"/>
      <c r="MRE213"/>
      <c r="MRF213"/>
      <c r="MRG213"/>
      <c r="MRH213"/>
      <c r="MRI213"/>
      <c r="MRJ213"/>
      <c r="MRK213"/>
      <c r="MRL213"/>
      <c r="MRM213"/>
      <c r="MRN213"/>
      <c r="MRO213"/>
      <c r="MRP213"/>
      <c r="MRQ213"/>
      <c r="MRR213"/>
      <c r="MRS213"/>
      <c r="MRT213"/>
      <c r="MRU213"/>
      <c r="MRV213"/>
      <c r="MRW213"/>
      <c r="MRX213"/>
      <c r="MRY213"/>
      <c r="MRZ213"/>
      <c r="MSA213"/>
      <c r="MSB213"/>
      <c r="MSC213"/>
      <c r="MSD213"/>
      <c r="MSE213"/>
      <c r="MSF213"/>
      <c r="MSG213"/>
      <c r="MSH213"/>
      <c r="MSI213"/>
      <c r="MSJ213"/>
      <c r="MSK213"/>
      <c r="MSL213"/>
      <c r="MSM213"/>
      <c r="MSN213"/>
      <c r="MSO213"/>
      <c r="MSP213"/>
      <c r="MSQ213"/>
      <c r="MSR213"/>
      <c r="MSS213"/>
      <c r="MST213"/>
      <c r="MSU213"/>
      <c r="MSV213"/>
      <c r="MSW213"/>
      <c r="MSX213"/>
      <c r="MSY213"/>
      <c r="MSZ213"/>
      <c r="MTA213"/>
      <c r="MTB213"/>
      <c r="MTC213"/>
      <c r="MTD213"/>
      <c r="MTE213"/>
      <c r="MTF213"/>
      <c r="MTG213"/>
      <c r="MTH213"/>
      <c r="MTI213"/>
      <c r="MTJ213"/>
      <c r="MTK213"/>
      <c r="MTL213"/>
      <c r="MTM213"/>
      <c r="MTN213"/>
      <c r="MTO213"/>
      <c r="MTP213"/>
      <c r="MTQ213"/>
      <c r="MTR213"/>
      <c r="MTS213"/>
      <c r="MTT213"/>
      <c r="MTU213"/>
      <c r="MTV213"/>
      <c r="MTW213"/>
      <c r="MTX213"/>
      <c r="MTY213"/>
      <c r="MTZ213"/>
      <c r="MUA213"/>
      <c r="MUB213"/>
      <c r="MUC213"/>
      <c r="MUD213"/>
      <c r="MUE213"/>
      <c r="MUF213"/>
      <c r="MUG213"/>
      <c r="MUH213"/>
      <c r="MUI213"/>
      <c r="MUJ213"/>
      <c r="MUK213"/>
      <c r="MUL213"/>
      <c r="MUM213"/>
      <c r="MUN213"/>
      <c r="MUO213"/>
      <c r="MUP213"/>
      <c r="MUQ213"/>
      <c r="MUR213"/>
      <c r="MUS213"/>
      <c r="MUT213"/>
      <c r="MUU213"/>
      <c r="MUV213"/>
      <c r="MUW213"/>
      <c r="MUX213"/>
      <c r="MUY213"/>
      <c r="MUZ213"/>
      <c r="MVA213"/>
      <c r="MVB213"/>
      <c r="MVC213"/>
      <c r="MVD213"/>
      <c r="MVE213"/>
      <c r="MVF213"/>
      <c r="MVG213"/>
      <c r="MVH213"/>
      <c r="MVI213"/>
      <c r="MVJ213"/>
      <c r="MVK213"/>
      <c r="MVL213"/>
      <c r="MVM213"/>
      <c r="MVN213"/>
      <c r="MVO213"/>
      <c r="MVP213"/>
      <c r="MVQ213"/>
      <c r="MVR213"/>
      <c r="MVS213"/>
      <c r="MVT213"/>
      <c r="MVU213"/>
      <c r="MVV213"/>
      <c r="MVW213"/>
      <c r="MVX213"/>
      <c r="MVY213"/>
      <c r="MVZ213"/>
      <c r="MWA213"/>
      <c r="MWB213"/>
      <c r="MWC213"/>
      <c r="MWD213"/>
      <c r="MWE213"/>
      <c r="MWF213"/>
      <c r="MWG213"/>
      <c r="MWH213"/>
      <c r="MWI213"/>
      <c r="MWJ213"/>
      <c r="MWK213"/>
      <c r="MWL213"/>
      <c r="MWM213"/>
      <c r="MWN213"/>
      <c r="MWO213"/>
      <c r="MWP213"/>
      <c r="MWQ213"/>
      <c r="MWR213"/>
      <c r="MWS213"/>
      <c r="MWT213"/>
      <c r="MWU213"/>
      <c r="MWV213"/>
      <c r="MWW213"/>
      <c r="MWX213"/>
      <c r="MWY213"/>
      <c r="MWZ213"/>
      <c r="MXA213"/>
      <c r="MXB213"/>
      <c r="MXC213"/>
      <c r="MXD213"/>
      <c r="MXE213"/>
      <c r="MXF213"/>
      <c r="MXG213"/>
      <c r="MXH213"/>
      <c r="MXI213"/>
      <c r="MXJ213"/>
      <c r="MXK213"/>
      <c r="MXL213"/>
      <c r="MXM213"/>
      <c r="MXN213"/>
      <c r="MXO213"/>
      <c r="MXP213"/>
      <c r="MXQ213"/>
      <c r="MXR213"/>
      <c r="MXS213"/>
      <c r="MXT213"/>
      <c r="MXU213"/>
      <c r="MXV213"/>
      <c r="MXW213"/>
      <c r="MXX213"/>
      <c r="MXY213"/>
      <c r="MXZ213"/>
      <c r="MYA213"/>
      <c r="MYB213"/>
      <c r="MYC213"/>
      <c r="MYD213"/>
      <c r="MYE213"/>
      <c r="MYF213"/>
      <c r="MYG213"/>
      <c r="MYH213"/>
      <c r="MYI213"/>
      <c r="MYJ213"/>
      <c r="MYK213"/>
      <c r="MYL213"/>
      <c r="MYM213"/>
      <c r="MYN213"/>
      <c r="MYO213"/>
      <c r="MYP213"/>
      <c r="MYQ213"/>
      <c r="MYR213"/>
      <c r="MYS213"/>
      <c r="MYT213"/>
      <c r="MYU213"/>
      <c r="MYV213"/>
      <c r="MYW213"/>
      <c r="MYX213"/>
      <c r="MYY213"/>
      <c r="MYZ213"/>
      <c r="MZA213"/>
      <c r="MZB213"/>
      <c r="MZC213"/>
      <c r="MZD213"/>
      <c r="MZE213"/>
      <c r="MZF213"/>
      <c r="MZG213"/>
      <c r="MZH213"/>
      <c r="MZI213"/>
      <c r="MZJ213"/>
      <c r="MZK213"/>
      <c r="MZL213"/>
      <c r="MZM213"/>
      <c r="MZN213"/>
      <c r="MZO213"/>
      <c r="MZP213"/>
      <c r="MZQ213"/>
      <c r="MZR213"/>
      <c r="MZS213"/>
      <c r="MZT213"/>
      <c r="MZU213"/>
      <c r="MZV213"/>
      <c r="MZW213"/>
      <c r="MZX213"/>
      <c r="MZY213"/>
      <c r="MZZ213"/>
      <c r="NAA213"/>
      <c r="NAB213"/>
      <c r="NAC213"/>
      <c r="NAD213"/>
      <c r="NAE213"/>
      <c r="NAF213"/>
      <c r="NAG213"/>
      <c r="NAH213"/>
      <c r="NAI213"/>
      <c r="NAJ213"/>
      <c r="NAK213"/>
      <c r="NAL213"/>
      <c r="NAM213"/>
      <c r="NAN213"/>
      <c r="NAO213"/>
      <c r="NAP213"/>
      <c r="NAQ213"/>
      <c r="NAR213"/>
      <c r="NAS213"/>
      <c r="NAT213"/>
      <c r="NAU213"/>
      <c r="NAV213"/>
      <c r="NAW213"/>
      <c r="NAX213"/>
      <c r="NAY213"/>
      <c r="NAZ213"/>
      <c r="NBA213"/>
      <c r="NBB213"/>
      <c r="NBC213"/>
      <c r="NBD213"/>
      <c r="NBE213"/>
      <c r="NBF213"/>
      <c r="NBG213"/>
      <c r="NBH213"/>
      <c r="NBI213"/>
      <c r="NBJ213"/>
      <c r="NBK213"/>
      <c r="NBL213"/>
      <c r="NBM213"/>
      <c r="NBN213"/>
      <c r="NBO213"/>
      <c r="NBP213"/>
      <c r="NBQ213"/>
      <c r="NBR213"/>
      <c r="NBS213"/>
      <c r="NBT213"/>
      <c r="NBU213"/>
      <c r="NBV213"/>
      <c r="NBW213"/>
      <c r="NBX213"/>
      <c r="NBY213"/>
      <c r="NBZ213"/>
      <c r="NCA213"/>
      <c r="NCB213"/>
      <c r="NCC213"/>
      <c r="NCD213"/>
      <c r="NCE213"/>
      <c r="NCF213"/>
      <c r="NCG213"/>
      <c r="NCH213"/>
      <c r="NCI213"/>
      <c r="NCJ213"/>
      <c r="NCK213"/>
      <c r="NCL213"/>
      <c r="NCM213"/>
      <c r="NCN213"/>
      <c r="NCO213"/>
      <c r="NCP213"/>
      <c r="NCQ213"/>
      <c r="NCR213"/>
      <c r="NCS213"/>
      <c r="NCT213"/>
      <c r="NCU213"/>
      <c r="NCV213"/>
      <c r="NCW213"/>
      <c r="NCX213"/>
      <c r="NCY213"/>
      <c r="NCZ213"/>
      <c r="NDA213"/>
      <c r="NDB213"/>
      <c r="NDC213"/>
      <c r="NDD213"/>
      <c r="NDE213"/>
      <c r="NDF213"/>
      <c r="NDG213"/>
      <c r="NDH213"/>
      <c r="NDI213"/>
      <c r="NDJ213"/>
      <c r="NDK213"/>
      <c r="NDL213"/>
      <c r="NDM213"/>
      <c r="NDN213"/>
      <c r="NDO213"/>
      <c r="NDP213"/>
      <c r="NDQ213"/>
      <c r="NDR213"/>
      <c r="NDS213"/>
      <c r="NDT213"/>
      <c r="NDU213"/>
      <c r="NDV213"/>
      <c r="NDW213"/>
      <c r="NDX213"/>
      <c r="NDY213"/>
      <c r="NDZ213"/>
      <c r="NEA213"/>
      <c r="NEB213"/>
      <c r="NEC213"/>
      <c r="NED213"/>
      <c r="NEE213"/>
      <c r="NEF213"/>
      <c r="NEG213"/>
      <c r="NEH213"/>
      <c r="NEI213"/>
      <c r="NEJ213"/>
      <c r="NEK213"/>
      <c r="NEL213"/>
      <c r="NEM213"/>
      <c r="NEN213"/>
      <c r="NEO213"/>
      <c r="NEP213"/>
      <c r="NEQ213"/>
      <c r="NER213"/>
      <c r="NES213"/>
      <c r="NET213"/>
      <c r="NEU213"/>
      <c r="NEV213"/>
      <c r="NEW213"/>
      <c r="NEX213"/>
      <c r="NEY213"/>
      <c r="NEZ213"/>
      <c r="NFA213"/>
      <c r="NFB213"/>
      <c r="NFC213"/>
      <c r="NFD213"/>
      <c r="NFE213"/>
      <c r="NFF213"/>
      <c r="NFG213"/>
      <c r="NFH213"/>
      <c r="NFI213"/>
      <c r="NFJ213"/>
      <c r="NFK213"/>
      <c r="NFL213"/>
      <c r="NFM213"/>
      <c r="NFN213"/>
      <c r="NFO213"/>
      <c r="NFP213"/>
      <c r="NFQ213"/>
      <c r="NFR213"/>
      <c r="NFS213"/>
      <c r="NFT213"/>
      <c r="NFU213"/>
      <c r="NFV213"/>
      <c r="NFW213"/>
      <c r="NFX213"/>
      <c r="NFY213"/>
      <c r="NFZ213"/>
      <c r="NGA213"/>
      <c r="NGB213"/>
      <c r="NGC213"/>
      <c r="NGD213"/>
      <c r="NGE213"/>
      <c r="NGF213"/>
      <c r="NGG213"/>
      <c r="NGH213"/>
      <c r="NGI213"/>
      <c r="NGJ213"/>
      <c r="NGK213"/>
      <c r="NGL213"/>
      <c r="NGM213"/>
      <c r="NGN213"/>
      <c r="NGO213"/>
      <c r="NGP213"/>
      <c r="NGQ213"/>
      <c r="NGR213"/>
      <c r="NGS213"/>
      <c r="NGT213"/>
      <c r="NGU213"/>
      <c r="NGV213"/>
      <c r="NGW213"/>
      <c r="NGX213"/>
      <c r="NGY213"/>
      <c r="NGZ213"/>
      <c r="NHA213"/>
      <c r="NHB213"/>
      <c r="NHC213"/>
      <c r="NHD213"/>
      <c r="NHE213"/>
      <c r="NHF213"/>
      <c r="NHG213"/>
      <c r="NHH213"/>
      <c r="NHI213"/>
      <c r="NHJ213"/>
      <c r="NHK213"/>
      <c r="NHL213"/>
      <c r="NHM213"/>
      <c r="NHN213"/>
      <c r="NHO213"/>
      <c r="NHP213"/>
      <c r="NHQ213"/>
      <c r="NHR213"/>
      <c r="NHS213"/>
      <c r="NHT213"/>
      <c r="NHU213"/>
      <c r="NHV213"/>
      <c r="NHW213"/>
      <c r="NHX213"/>
      <c r="NHY213"/>
      <c r="NHZ213"/>
      <c r="NIA213"/>
      <c r="NIB213"/>
      <c r="NIC213"/>
      <c r="NID213"/>
      <c r="NIE213"/>
      <c r="NIF213"/>
      <c r="NIG213"/>
      <c r="NIH213"/>
      <c r="NII213"/>
      <c r="NIJ213"/>
      <c r="NIK213"/>
      <c r="NIL213"/>
      <c r="NIM213"/>
      <c r="NIN213"/>
      <c r="NIO213"/>
      <c r="NIP213"/>
      <c r="NIQ213"/>
      <c r="NIR213"/>
      <c r="NIS213"/>
      <c r="NIT213"/>
      <c r="NIU213"/>
      <c r="NIV213"/>
      <c r="NIW213"/>
      <c r="NIX213"/>
      <c r="NIY213"/>
      <c r="NIZ213"/>
      <c r="NJA213"/>
      <c r="NJB213"/>
      <c r="NJC213"/>
      <c r="NJD213"/>
      <c r="NJE213"/>
      <c r="NJF213"/>
      <c r="NJG213"/>
      <c r="NJH213"/>
      <c r="NJI213"/>
      <c r="NJJ213"/>
      <c r="NJK213"/>
      <c r="NJL213"/>
      <c r="NJM213"/>
      <c r="NJN213"/>
      <c r="NJO213"/>
      <c r="NJP213"/>
      <c r="NJQ213"/>
      <c r="NJR213"/>
      <c r="NJS213"/>
      <c r="NJT213"/>
      <c r="NJU213"/>
      <c r="NJV213"/>
      <c r="NJW213"/>
      <c r="NJX213"/>
      <c r="NJY213"/>
      <c r="NJZ213"/>
      <c r="NKA213"/>
      <c r="NKB213"/>
      <c r="NKC213"/>
      <c r="NKD213"/>
      <c r="NKE213"/>
      <c r="NKF213"/>
      <c r="NKG213"/>
      <c r="NKH213"/>
      <c r="NKI213"/>
      <c r="NKJ213"/>
      <c r="NKK213"/>
      <c r="NKL213"/>
      <c r="NKM213"/>
      <c r="NKN213"/>
      <c r="NKO213"/>
      <c r="NKP213"/>
      <c r="NKQ213"/>
      <c r="NKR213"/>
      <c r="NKS213"/>
      <c r="NKT213"/>
      <c r="NKU213"/>
      <c r="NKV213"/>
      <c r="NKW213"/>
      <c r="NKX213"/>
      <c r="NKY213"/>
      <c r="NKZ213"/>
      <c r="NLA213"/>
      <c r="NLB213"/>
      <c r="NLC213"/>
      <c r="NLD213"/>
      <c r="NLE213"/>
      <c r="NLF213"/>
      <c r="NLG213"/>
      <c r="NLH213"/>
      <c r="NLI213"/>
      <c r="NLJ213"/>
      <c r="NLK213"/>
      <c r="NLL213"/>
      <c r="NLM213"/>
      <c r="NLN213"/>
      <c r="NLO213"/>
      <c r="NLP213"/>
      <c r="NLQ213"/>
      <c r="NLR213"/>
      <c r="NLS213"/>
      <c r="NLT213"/>
      <c r="NLU213"/>
      <c r="NLV213"/>
      <c r="NLW213"/>
      <c r="NLX213"/>
      <c r="NLY213"/>
      <c r="NLZ213"/>
      <c r="NMA213"/>
      <c r="NMB213"/>
      <c r="NMC213"/>
      <c r="NMD213"/>
      <c r="NME213"/>
      <c r="NMF213"/>
      <c r="NMG213"/>
      <c r="NMH213"/>
      <c r="NMI213"/>
      <c r="NMJ213"/>
      <c r="NMK213"/>
      <c r="NML213"/>
      <c r="NMM213"/>
      <c r="NMN213"/>
      <c r="NMO213"/>
      <c r="NMP213"/>
      <c r="NMQ213"/>
      <c r="NMR213"/>
      <c r="NMS213"/>
      <c r="NMT213"/>
      <c r="NMU213"/>
      <c r="NMV213"/>
      <c r="NMW213"/>
      <c r="NMX213"/>
      <c r="NMY213"/>
      <c r="NMZ213"/>
      <c r="NNA213"/>
      <c r="NNB213"/>
      <c r="NNC213"/>
      <c r="NND213"/>
      <c r="NNE213"/>
      <c r="NNF213"/>
      <c r="NNG213"/>
      <c r="NNH213"/>
      <c r="NNI213"/>
      <c r="NNJ213"/>
      <c r="NNK213"/>
      <c r="NNL213"/>
      <c r="NNM213"/>
      <c r="NNN213"/>
      <c r="NNO213"/>
      <c r="NNP213"/>
      <c r="NNQ213"/>
      <c r="NNR213"/>
      <c r="NNS213"/>
      <c r="NNT213"/>
      <c r="NNU213"/>
      <c r="NNV213"/>
      <c r="NNW213"/>
      <c r="NNX213"/>
      <c r="NNY213"/>
      <c r="NNZ213"/>
      <c r="NOA213"/>
      <c r="NOB213"/>
      <c r="NOC213"/>
      <c r="NOD213"/>
      <c r="NOE213"/>
      <c r="NOF213"/>
      <c r="NOG213"/>
      <c r="NOH213"/>
      <c r="NOI213"/>
      <c r="NOJ213"/>
      <c r="NOK213"/>
      <c r="NOL213"/>
      <c r="NOM213"/>
      <c r="NON213"/>
      <c r="NOO213"/>
      <c r="NOP213"/>
      <c r="NOQ213"/>
      <c r="NOR213"/>
      <c r="NOS213"/>
      <c r="NOT213"/>
      <c r="NOU213"/>
      <c r="NOV213"/>
      <c r="NOW213"/>
      <c r="NOX213"/>
      <c r="NOY213"/>
      <c r="NOZ213"/>
      <c r="NPA213"/>
      <c r="NPB213"/>
      <c r="NPC213"/>
      <c r="NPD213"/>
      <c r="NPE213"/>
      <c r="NPF213"/>
      <c r="NPG213"/>
      <c r="NPH213"/>
      <c r="NPI213"/>
      <c r="NPJ213"/>
      <c r="NPK213"/>
      <c r="NPL213"/>
      <c r="NPM213"/>
      <c r="NPN213"/>
      <c r="NPO213"/>
      <c r="NPP213"/>
      <c r="NPQ213"/>
      <c r="NPR213"/>
      <c r="NPS213"/>
      <c r="NPT213"/>
      <c r="NPU213"/>
      <c r="NPV213"/>
      <c r="NPW213"/>
      <c r="NPX213"/>
      <c r="NPY213"/>
      <c r="NPZ213"/>
      <c r="NQA213"/>
      <c r="NQB213"/>
      <c r="NQC213"/>
      <c r="NQD213"/>
      <c r="NQE213"/>
      <c r="NQF213"/>
      <c r="NQG213"/>
      <c r="NQH213"/>
      <c r="NQI213"/>
      <c r="NQJ213"/>
      <c r="NQK213"/>
      <c r="NQL213"/>
      <c r="NQM213"/>
      <c r="NQN213"/>
      <c r="NQO213"/>
      <c r="NQP213"/>
      <c r="NQQ213"/>
      <c r="NQR213"/>
      <c r="NQS213"/>
      <c r="NQT213"/>
      <c r="NQU213"/>
      <c r="NQV213"/>
      <c r="NQW213"/>
      <c r="NQX213"/>
      <c r="NQY213"/>
      <c r="NQZ213"/>
      <c r="NRA213"/>
      <c r="NRB213"/>
      <c r="NRC213"/>
      <c r="NRD213"/>
      <c r="NRE213"/>
      <c r="NRF213"/>
      <c r="NRG213"/>
      <c r="NRH213"/>
      <c r="NRI213"/>
      <c r="NRJ213"/>
      <c r="NRK213"/>
      <c r="NRL213"/>
      <c r="NRM213"/>
      <c r="NRN213"/>
      <c r="NRO213"/>
      <c r="NRP213"/>
      <c r="NRQ213"/>
      <c r="NRR213"/>
      <c r="NRS213"/>
      <c r="NRT213"/>
      <c r="NRU213"/>
      <c r="NRV213"/>
      <c r="NRW213"/>
      <c r="NRX213"/>
      <c r="NRY213"/>
      <c r="NRZ213"/>
      <c r="NSA213"/>
      <c r="NSB213"/>
      <c r="NSC213"/>
      <c r="NSD213"/>
      <c r="NSE213"/>
      <c r="NSF213"/>
      <c r="NSG213"/>
      <c r="NSH213"/>
      <c r="NSI213"/>
      <c r="NSJ213"/>
      <c r="NSK213"/>
      <c r="NSL213"/>
      <c r="NSM213"/>
      <c r="NSN213"/>
      <c r="NSO213"/>
      <c r="NSP213"/>
      <c r="NSQ213"/>
      <c r="NSR213"/>
      <c r="NSS213"/>
      <c r="NST213"/>
      <c r="NSU213"/>
      <c r="NSV213"/>
      <c r="NSW213"/>
      <c r="NSX213"/>
      <c r="NSY213"/>
      <c r="NSZ213"/>
      <c r="NTA213"/>
      <c r="NTB213"/>
      <c r="NTC213"/>
      <c r="NTD213"/>
      <c r="NTE213"/>
      <c r="NTF213"/>
      <c r="NTG213"/>
      <c r="NTH213"/>
      <c r="NTI213"/>
      <c r="NTJ213"/>
      <c r="NTK213"/>
      <c r="NTL213"/>
      <c r="NTM213"/>
      <c r="NTN213"/>
      <c r="NTO213"/>
      <c r="NTP213"/>
      <c r="NTQ213"/>
      <c r="NTR213"/>
      <c r="NTS213"/>
      <c r="NTT213"/>
      <c r="NTU213"/>
      <c r="NTV213"/>
      <c r="NTW213"/>
      <c r="NTX213"/>
      <c r="NTY213"/>
      <c r="NTZ213"/>
      <c r="NUA213"/>
      <c r="NUB213"/>
      <c r="NUC213"/>
      <c r="NUD213"/>
      <c r="NUE213"/>
      <c r="NUF213"/>
      <c r="NUG213"/>
      <c r="NUH213"/>
      <c r="NUI213"/>
      <c r="NUJ213"/>
      <c r="NUK213"/>
      <c r="NUL213"/>
      <c r="NUM213"/>
      <c r="NUN213"/>
      <c r="NUO213"/>
      <c r="NUP213"/>
      <c r="NUQ213"/>
      <c r="NUR213"/>
      <c r="NUS213"/>
      <c r="NUT213"/>
      <c r="NUU213"/>
      <c r="NUV213"/>
      <c r="NUW213"/>
      <c r="NUX213"/>
      <c r="NUY213"/>
      <c r="NUZ213"/>
      <c r="NVA213"/>
      <c r="NVB213"/>
      <c r="NVC213"/>
      <c r="NVD213"/>
      <c r="NVE213"/>
      <c r="NVF213"/>
      <c r="NVG213"/>
      <c r="NVH213"/>
      <c r="NVI213"/>
      <c r="NVJ213"/>
      <c r="NVK213"/>
      <c r="NVL213"/>
      <c r="NVM213"/>
      <c r="NVN213"/>
      <c r="NVO213"/>
      <c r="NVP213"/>
      <c r="NVQ213"/>
      <c r="NVR213"/>
      <c r="NVS213"/>
      <c r="NVT213"/>
      <c r="NVU213"/>
      <c r="NVV213"/>
      <c r="NVW213"/>
      <c r="NVX213"/>
      <c r="NVY213"/>
      <c r="NVZ213"/>
      <c r="NWA213"/>
      <c r="NWB213"/>
      <c r="NWC213"/>
      <c r="NWD213"/>
      <c r="NWE213"/>
      <c r="NWF213"/>
      <c r="NWG213"/>
      <c r="NWH213"/>
      <c r="NWI213"/>
      <c r="NWJ213"/>
      <c r="NWK213"/>
      <c r="NWL213"/>
      <c r="NWM213"/>
      <c r="NWN213"/>
      <c r="NWO213"/>
      <c r="NWP213"/>
      <c r="NWQ213"/>
      <c r="NWR213"/>
      <c r="NWS213"/>
      <c r="NWT213"/>
      <c r="NWU213"/>
      <c r="NWV213"/>
      <c r="NWW213"/>
      <c r="NWX213"/>
      <c r="NWY213"/>
      <c r="NWZ213"/>
      <c r="NXA213"/>
      <c r="NXB213"/>
      <c r="NXC213"/>
      <c r="NXD213"/>
      <c r="NXE213"/>
      <c r="NXF213"/>
      <c r="NXG213"/>
      <c r="NXH213"/>
      <c r="NXI213"/>
      <c r="NXJ213"/>
      <c r="NXK213"/>
      <c r="NXL213"/>
      <c r="NXM213"/>
      <c r="NXN213"/>
      <c r="NXO213"/>
      <c r="NXP213"/>
      <c r="NXQ213"/>
      <c r="NXR213"/>
      <c r="NXS213"/>
      <c r="NXT213"/>
      <c r="NXU213"/>
      <c r="NXV213"/>
      <c r="NXW213"/>
      <c r="NXX213"/>
      <c r="NXY213"/>
      <c r="NXZ213"/>
      <c r="NYA213"/>
      <c r="NYB213"/>
      <c r="NYC213"/>
      <c r="NYD213"/>
      <c r="NYE213"/>
      <c r="NYF213"/>
      <c r="NYG213"/>
      <c r="NYH213"/>
      <c r="NYI213"/>
      <c r="NYJ213"/>
      <c r="NYK213"/>
      <c r="NYL213"/>
      <c r="NYM213"/>
      <c r="NYN213"/>
      <c r="NYO213"/>
      <c r="NYP213"/>
      <c r="NYQ213"/>
      <c r="NYR213"/>
      <c r="NYS213"/>
      <c r="NYT213"/>
      <c r="NYU213"/>
      <c r="NYV213"/>
      <c r="NYW213"/>
      <c r="NYX213"/>
      <c r="NYY213"/>
      <c r="NYZ213"/>
      <c r="NZA213"/>
      <c r="NZB213"/>
      <c r="NZC213"/>
      <c r="NZD213"/>
      <c r="NZE213"/>
      <c r="NZF213"/>
      <c r="NZG213"/>
      <c r="NZH213"/>
      <c r="NZI213"/>
      <c r="NZJ213"/>
      <c r="NZK213"/>
      <c r="NZL213"/>
      <c r="NZM213"/>
      <c r="NZN213"/>
      <c r="NZO213"/>
      <c r="NZP213"/>
      <c r="NZQ213"/>
      <c r="NZR213"/>
      <c r="NZS213"/>
      <c r="NZT213"/>
      <c r="NZU213"/>
      <c r="NZV213"/>
      <c r="NZW213"/>
      <c r="NZX213"/>
      <c r="NZY213"/>
      <c r="NZZ213"/>
      <c r="OAA213"/>
      <c r="OAB213"/>
      <c r="OAC213"/>
      <c r="OAD213"/>
      <c r="OAE213"/>
      <c r="OAF213"/>
      <c r="OAG213"/>
      <c r="OAH213"/>
      <c r="OAI213"/>
      <c r="OAJ213"/>
      <c r="OAK213"/>
      <c r="OAL213"/>
      <c r="OAM213"/>
      <c r="OAN213"/>
      <c r="OAO213"/>
      <c r="OAP213"/>
      <c r="OAQ213"/>
      <c r="OAR213"/>
      <c r="OAS213"/>
      <c r="OAT213"/>
      <c r="OAU213"/>
      <c r="OAV213"/>
      <c r="OAW213"/>
      <c r="OAX213"/>
      <c r="OAY213"/>
      <c r="OAZ213"/>
      <c r="OBA213"/>
      <c r="OBB213"/>
      <c r="OBC213"/>
      <c r="OBD213"/>
      <c r="OBE213"/>
      <c r="OBF213"/>
      <c r="OBG213"/>
      <c r="OBH213"/>
      <c r="OBI213"/>
      <c r="OBJ213"/>
      <c r="OBK213"/>
      <c r="OBL213"/>
      <c r="OBM213"/>
      <c r="OBN213"/>
      <c r="OBO213"/>
      <c r="OBP213"/>
      <c r="OBQ213"/>
      <c r="OBR213"/>
      <c r="OBS213"/>
      <c r="OBT213"/>
      <c r="OBU213"/>
      <c r="OBV213"/>
      <c r="OBW213"/>
      <c r="OBX213"/>
      <c r="OBY213"/>
      <c r="OBZ213"/>
      <c r="OCA213"/>
      <c r="OCB213"/>
      <c r="OCC213"/>
      <c r="OCD213"/>
      <c r="OCE213"/>
      <c r="OCF213"/>
      <c r="OCG213"/>
      <c r="OCH213"/>
      <c r="OCI213"/>
      <c r="OCJ213"/>
      <c r="OCK213"/>
      <c r="OCL213"/>
      <c r="OCM213"/>
      <c r="OCN213"/>
      <c r="OCO213"/>
      <c r="OCP213"/>
      <c r="OCQ213"/>
      <c r="OCR213"/>
      <c r="OCS213"/>
      <c r="OCT213"/>
      <c r="OCU213"/>
      <c r="OCV213"/>
      <c r="OCW213"/>
      <c r="OCX213"/>
      <c r="OCY213"/>
      <c r="OCZ213"/>
      <c r="ODA213"/>
      <c r="ODB213"/>
      <c r="ODC213"/>
      <c r="ODD213"/>
      <c r="ODE213"/>
      <c r="ODF213"/>
      <c r="ODG213"/>
      <c r="ODH213"/>
      <c r="ODI213"/>
      <c r="ODJ213"/>
      <c r="ODK213"/>
      <c r="ODL213"/>
      <c r="ODM213"/>
      <c r="ODN213"/>
      <c r="ODO213"/>
      <c r="ODP213"/>
      <c r="ODQ213"/>
      <c r="ODR213"/>
      <c r="ODS213"/>
      <c r="ODT213"/>
      <c r="ODU213"/>
      <c r="ODV213"/>
      <c r="ODW213"/>
      <c r="ODX213"/>
      <c r="ODY213"/>
      <c r="ODZ213"/>
      <c r="OEA213"/>
      <c r="OEB213"/>
      <c r="OEC213"/>
      <c r="OED213"/>
      <c r="OEE213"/>
      <c r="OEF213"/>
      <c r="OEG213"/>
      <c r="OEH213"/>
      <c r="OEI213"/>
      <c r="OEJ213"/>
      <c r="OEK213"/>
      <c r="OEL213"/>
      <c r="OEM213"/>
      <c r="OEN213"/>
      <c r="OEO213"/>
      <c r="OEP213"/>
      <c r="OEQ213"/>
      <c r="OER213"/>
      <c r="OES213"/>
      <c r="OET213"/>
      <c r="OEU213"/>
      <c r="OEV213"/>
      <c r="OEW213"/>
      <c r="OEX213"/>
      <c r="OEY213"/>
      <c r="OEZ213"/>
      <c r="OFA213"/>
      <c r="OFB213"/>
      <c r="OFC213"/>
      <c r="OFD213"/>
      <c r="OFE213"/>
      <c r="OFF213"/>
      <c r="OFG213"/>
      <c r="OFH213"/>
      <c r="OFI213"/>
      <c r="OFJ213"/>
      <c r="OFK213"/>
      <c r="OFL213"/>
      <c r="OFM213"/>
      <c r="OFN213"/>
      <c r="OFO213"/>
      <c r="OFP213"/>
      <c r="OFQ213"/>
      <c r="OFR213"/>
      <c r="OFS213"/>
      <c r="OFT213"/>
      <c r="OFU213"/>
      <c r="OFV213"/>
      <c r="OFW213"/>
      <c r="OFX213"/>
      <c r="OFY213"/>
      <c r="OFZ213"/>
      <c r="OGA213"/>
      <c r="OGB213"/>
      <c r="OGC213"/>
      <c r="OGD213"/>
      <c r="OGE213"/>
      <c r="OGF213"/>
      <c r="OGG213"/>
      <c r="OGH213"/>
      <c r="OGI213"/>
      <c r="OGJ213"/>
      <c r="OGK213"/>
      <c r="OGL213"/>
      <c r="OGM213"/>
      <c r="OGN213"/>
      <c r="OGO213"/>
      <c r="OGP213"/>
      <c r="OGQ213"/>
      <c r="OGR213"/>
      <c r="OGS213"/>
      <c r="OGT213"/>
      <c r="OGU213"/>
      <c r="OGV213"/>
      <c r="OGW213"/>
      <c r="OGX213"/>
      <c r="OGY213"/>
      <c r="OGZ213"/>
      <c r="OHA213"/>
      <c r="OHB213"/>
      <c r="OHC213"/>
      <c r="OHD213"/>
      <c r="OHE213"/>
      <c r="OHF213"/>
      <c r="OHG213"/>
      <c r="OHH213"/>
      <c r="OHI213"/>
      <c r="OHJ213"/>
      <c r="OHK213"/>
      <c r="OHL213"/>
      <c r="OHM213"/>
      <c r="OHN213"/>
      <c r="OHO213"/>
      <c r="OHP213"/>
      <c r="OHQ213"/>
      <c r="OHR213"/>
      <c r="OHS213"/>
      <c r="OHT213"/>
      <c r="OHU213"/>
      <c r="OHV213"/>
      <c r="OHW213"/>
      <c r="OHX213"/>
      <c r="OHY213"/>
      <c r="OHZ213"/>
      <c r="OIA213"/>
      <c r="OIB213"/>
      <c r="OIC213"/>
      <c r="OID213"/>
      <c r="OIE213"/>
      <c r="OIF213"/>
      <c r="OIG213"/>
      <c r="OIH213"/>
      <c r="OII213"/>
      <c r="OIJ213"/>
      <c r="OIK213"/>
      <c r="OIL213"/>
      <c r="OIM213"/>
      <c r="OIN213"/>
      <c r="OIO213"/>
      <c r="OIP213"/>
      <c r="OIQ213"/>
      <c r="OIR213"/>
      <c r="OIS213"/>
      <c r="OIT213"/>
      <c r="OIU213"/>
      <c r="OIV213"/>
      <c r="OIW213"/>
      <c r="OIX213"/>
      <c r="OIY213"/>
      <c r="OIZ213"/>
      <c r="OJA213"/>
      <c r="OJB213"/>
      <c r="OJC213"/>
      <c r="OJD213"/>
      <c r="OJE213"/>
      <c r="OJF213"/>
      <c r="OJG213"/>
      <c r="OJH213"/>
      <c r="OJI213"/>
      <c r="OJJ213"/>
      <c r="OJK213"/>
      <c r="OJL213"/>
      <c r="OJM213"/>
      <c r="OJN213"/>
      <c r="OJO213"/>
      <c r="OJP213"/>
      <c r="OJQ213"/>
      <c r="OJR213"/>
      <c r="OJS213"/>
      <c r="OJT213"/>
      <c r="OJU213"/>
      <c r="OJV213"/>
      <c r="OJW213"/>
      <c r="OJX213"/>
      <c r="OJY213"/>
      <c r="OJZ213"/>
      <c r="OKA213"/>
      <c r="OKB213"/>
      <c r="OKC213"/>
      <c r="OKD213"/>
      <c r="OKE213"/>
      <c r="OKF213"/>
      <c r="OKG213"/>
      <c r="OKH213"/>
      <c r="OKI213"/>
      <c r="OKJ213"/>
      <c r="OKK213"/>
      <c r="OKL213"/>
      <c r="OKM213"/>
      <c r="OKN213"/>
      <c r="OKO213"/>
      <c r="OKP213"/>
      <c r="OKQ213"/>
      <c r="OKR213"/>
      <c r="OKS213"/>
      <c r="OKT213"/>
      <c r="OKU213"/>
      <c r="OKV213"/>
      <c r="OKW213"/>
      <c r="OKX213"/>
      <c r="OKY213"/>
      <c r="OKZ213"/>
      <c r="OLA213"/>
      <c r="OLB213"/>
      <c r="OLC213"/>
      <c r="OLD213"/>
      <c r="OLE213"/>
      <c r="OLF213"/>
      <c r="OLG213"/>
      <c r="OLH213"/>
      <c r="OLI213"/>
      <c r="OLJ213"/>
      <c r="OLK213"/>
      <c r="OLL213"/>
      <c r="OLM213"/>
      <c r="OLN213"/>
      <c r="OLO213"/>
      <c r="OLP213"/>
      <c r="OLQ213"/>
      <c r="OLR213"/>
      <c r="OLS213"/>
      <c r="OLT213"/>
      <c r="OLU213"/>
      <c r="OLV213"/>
      <c r="OLW213"/>
      <c r="OLX213"/>
      <c r="OLY213"/>
      <c r="OLZ213"/>
      <c r="OMA213"/>
      <c r="OMB213"/>
      <c r="OMC213"/>
      <c r="OMD213"/>
      <c r="OME213"/>
      <c r="OMF213"/>
      <c r="OMG213"/>
      <c r="OMH213"/>
      <c r="OMI213"/>
      <c r="OMJ213"/>
      <c r="OMK213"/>
      <c r="OML213"/>
      <c r="OMM213"/>
      <c r="OMN213"/>
      <c r="OMO213"/>
      <c r="OMP213"/>
      <c r="OMQ213"/>
      <c r="OMR213"/>
      <c r="OMS213"/>
      <c r="OMT213"/>
      <c r="OMU213"/>
      <c r="OMV213"/>
      <c r="OMW213"/>
      <c r="OMX213"/>
      <c r="OMY213"/>
      <c r="OMZ213"/>
      <c r="ONA213"/>
      <c r="ONB213"/>
      <c r="ONC213"/>
      <c r="OND213"/>
      <c r="ONE213"/>
      <c r="ONF213"/>
      <c r="ONG213"/>
      <c r="ONH213"/>
      <c r="ONI213"/>
      <c r="ONJ213"/>
      <c r="ONK213"/>
      <c r="ONL213"/>
      <c r="ONM213"/>
      <c r="ONN213"/>
      <c r="ONO213"/>
      <c r="ONP213"/>
      <c r="ONQ213"/>
      <c r="ONR213"/>
      <c r="ONS213"/>
      <c r="ONT213"/>
      <c r="ONU213"/>
      <c r="ONV213"/>
      <c r="ONW213"/>
      <c r="ONX213"/>
      <c r="ONY213"/>
      <c r="ONZ213"/>
      <c r="OOA213"/>
      <c r="OOB213"/>
      <c r="OOC213"/>
      <c r="OOD213"/>
      <c r="OOE213"/>
      <c r="OOF213"/>
      <c r="OOG213"/>
      <c r="OOH213"/>
      <c r="OOI213"/>
      <c r="OOJ213"/>
      <c r="OOK213"/>
      <c r="OOL213"/>
      <c r="OOM213"/>
      <c r="OON213"/>
      <c r="OOO213"/>
      <c r="OOP213"/>
      <c r="OOQ213"/>
      <c r="OOR213"/>
      <c r="OOS213"/>
      <c r="OOT213"/>
      <c r="OOU213"/>
      <c r="OOV213"/>
      <c r="OOW213"/>
      <c r="OOX213"/>
      <c r="OOY213"/>
      <c r="OOZ213"/>
      <c r="OPA213"/>
      <c r="OPB213"/>
      <c r="OPC213"/>
      <c r="OPD213"/>
      <c r="OPE213"/>
      <c r="OPF213"/>
      <c r="OPG213"/>
      <c r="OPH213"/>
      <c r="OPI213"/>
      <c r="OPJ213"/>
      <c r="OPK213"/>
      <c r="OPL213"/>
      <c r="OPM213"/>
      <c r="OPN213"/>
      <c r="OPO213"/>
      <c r="OPP213"/>
      <c r="OPQ213"/>
      <c r="OPR213"/>
      <c r="OPS213"/>
      <c r="OPT213"/>
      <c r="OPU213"/>
      <c r="OPV213"/>
      <c r="OPW213"/>
      <c r="OPX213"/>
      <c r="OPY213"/>
      <c r="OPZ213"/>
      <c r="OQA213"/>
      <c r="OQB213"/>
      <c r="OQC213"/>
      <c r="OQD213"/>
      <c r="OQE213"/>
      <c r="OQF213"/>
      <c r="OQG213"/>
      <c r="OQH213"/>
      <c r="OQI213"/>
      <c r="OQJ213"/>
      <c r="OQK213"/>
      <c r="OQL213"/>
      <c r="OQM213"/>
      <c r="OQN213"/>
      <c r="OQO213"/>
      <c r="OQP213"/>
      <c r="OQQ213"/>
      <c r="OQR213"/>
      <c r="OQS213"/>
      <c r="OQT213"/>
      <c r="OQU213"/>
      <c r="OQV213"/>
      <c r="OQW213"/>
      <c r="OQX213"/>
      <c r="OQY213"/>
      <c r="OQZ213"/>
      <c r="ORA213"/>
      <c r="ORB213"/>
      <c r="ORC213"/>
      <c r="ORD213"/>
      <c r="ORE213"/>
      <c r="ORF213"/>
      <c r="ORG213"/>
      <c r="ORH213"/>
      <c r="ORI213"/>
      <c r="ORJ213"/>
      <c r="ORK213"/>
      <c r="ORL213"/>
      <c r="ORM213"/>
      <c r="ORN213"/>
      <c r="ORO213"/>
      <c r="ORP213"/>
      <c r="ORQ213"/>
      <c r="ORR213"/>
      <c r="ORS213"/>
      <c r="ORT213"/>
      <c r="ORU213"/>
      <c r="ORV213"/>
      <c r="ORW213"/>
      <c r="ORX213"/>
      <c r="ORY213"/>
      <c r="ORZ213"/>
      <c r="OSA213"/>
      <c r="OSB213"/>
      <c r="OSC213"/>
      <c r="OSD213"/>
      <c r="OSE213"/>
      <c r="OSF213"/>
      <c r="OSG213"/>
      <c r="OSH213"/>
      <c r="OSI213"/>
      <c r="OSJ213"/>
      <c r="OSK213"/>
      <c r="OSL213"/>
      <c r="OSM213"/>
      <c r="OSN213"/>
      <c r="OSO213"/>
      <c r="OSP213"/>
      <c r="OSQ213"/>
      <c r="OSR213"/>
      <c r="OSS213"/>
      <c r="OST213"/>
      <c r="OSU213"/>
      <c r="OSV213"/>
      <c r="OSW213"/>
      <c r="OSX213"/>
      <c r="OSY213"/>
      <c r="OSZ213"/>
      <c r="OTA213"/>
      <c r="OTB213"/>
      <c r="OTC213"/>
      <c r="OTD213"/>
      <c r="OTE213"/>
      <c r="OTF213"/>
      <c r="OTG213"/>
      <c r="OTH213"/>
      <c r="OTI213"/>
      <c r="OTJ213"/>
      <c r="OTK213"/>
      <c r="OTL213"/>
      <c r="OTM213"/>
      <c r="OTN213"/>
      <c r="OTO213"/>
      <c r="OTP213"/>
      <c r="OTQ213"/>
      <c r="OTR213"/>
      <c r="OTS213"/>
      <c r="OTT213"/>
      <c r="OTU213"/>
      <c r="OTV213"/>
      <c r="OTW213"/>
      <c r="OTX213"/>
      <c r="OTY213"/>
      <c r="OTZ213"/>
      <c r="OUA213"/>
      <c r="OUB213"/>
      <c r="OUC213"/>
      <c r="OUD213"/>
      <c r="OUE213"/>
      <c r="OUF213"/>
      <c r="OUG213"/>
      <c r="OUH213"/>
      <c r="OUI213"/>
      <c r="OUJ213"/>
      <c r="OUK213"/>
      <c r="OUL213"/>
      <c r="OUM213"/>
      <c r="OUN213"/>
      <c r="OUO213"/>
      <c r="OUP213"/>
      <c r="OUQ213"/>
      <c r="OUR213"/>
      <c r="OUS213"/>
      <c r="OUT213"/>
      <c r="OUU213"/>
      <c r="OUV213"/>
      <c r="OUW213"/>
      <c r="OUX213"/>
      <c r="OUY213"/>
      <c r="OUZ213"/>
      <c r="OVA213"/>
      <c r="OVB213"/>
      <c r="OVC213"/>
      <c r="OVD213"/>
      <c r="OVE213"/>
      <c r="OVF213"/>
      <c r="OVG213"/>
      <c r="OVH213"/>
      <c r="OVI213"/>
      <c r="OVJ213"/>
      <c r="OVK213"/>
      <c r="OVL213"/>
      <c r="OVM213"/>
      <c r="OVN213"/>
      <c r="OVO213"/>
      <c r="OVP213"/>
      <c r="OVQ213"/>
      <c r="OVR213"/>
      <c r="OVS213"/>
      <c r="OVT213"/>
      <c r="OVU213"/>
      <c r="OVV213"/>
      <c r="OVW213"/>
      <c r="OVX213"/>
      <c r="OVY213"/>
      <c r="OVZ213"/>
      <c r="OWA213"/>
      <c r="OWB213"/>
      <c r="OWC213"/>
      <c r="OWD213"/>
      <c r="OWE213"/>
      <c r="OWF213"/>
      <c r="OWG213"/>
      <c r="OWH213"/>
      <c r="OWI213"/>
      <c r="OWJ213"/>
      <c r="OWK213"/>
      <c r="OWL213"/>
      <c r="OWM213"/>
      <c r="OWN213"/>
      <c r="OWO213"/>
      <c r="OWP213"/>
      <c r="OWQ213"/>
      <c r="OWR213"/>
      <c r="OWS213"/>
      <c r="OWT213"/>
      <c r="OWU213"/>
      <c r="OWV213"/>
      <c r="OWW213"/>
      <c r="OWX213"/>
      <c r="OWY213"/>
      <c r="OWZ213"/>
      <c r="OXA213"/>
      <c r="OXB213"/>
      <c r="OXC213"/>
      <c r="OXD213"/>
      <c r="OXE213"/>
      <c r="OXF213"/>
      <c r="OXG213"/>
      <c r="OXH213"/>
      <c r="OXI213"/>
      <c r="OXJ213"/>
      <c r="OXK213"/>
      <c r="OXL213"/>
      <c r="OXM213"/>
      <c r="OXN213"/>
      <c r="OXO213"/>
      <c r="OXP213"/>
      <c r="OXQ213"/>
      <c r="OXR213"/>
      <c r="OXS213"/>
      <c r="OXT213"/>
      <c r="OXU213"/>
      <c r="OXV213"/>
      <c r="OXW213"/>
      <c r="OXX213"/>
      <c r="OXY213"/>
      <c r="OXZ213"/>
      <c r="OYA213"/>
      <c r="OYB213"/>
      <c r="OYC213"/>
      <c r="OYD213"/>
      <c r="OYE213"/>
      <c r="OYF213"/>
      <c r="OYG213"/>
      <c r="OYH213"/>
      <c r="OYI213"/>
      <c r="OYJ213"/>
      <c r="OYK213"/>
      <c r="OYL213"/>
      <c r="OYM213"/>
      <c r="OYN213"/>
      <c r="OYO213"/>
      <c r="OYP213"/>
      <c r="OYQ213"/>
      <c r="OYR213"/>
      <c r="OYS213"/>
      <c r="OYT213"/>
      <c r="OYU213"/>
      <c r="OYV213"/>
      <c r="OYW213"/>
      <c r="OYX213"/>
      <c r="OYY213"/>
      <c r="OYZ213"/>
      <c r="OZA213"/>
      <c r="OZB213"/>
      <c r="OZC213"/>
      <c r="OZD213"/>
      <c r="OZE213"/>
      <c r="OZF213"/>
      <c r="OZG213"/>
      <c r="OZH213"/>
      <c r="OZI213"/>
      <c r="OZJ213"/>
      <c r="OZK213"/>
      <c r="OZL213"/>
      <c r="OZM213"/>
      <c r="OZN213"/>
      <c r="OZO213"/>
      <c r="OZP213"/>
      <c r="OZQ213"/>
      <c r="OZR213"/>
      <c r="OZS213"/>
      <c r="OZT213"/>
      <c r="OZU213"/>
      <c r="OZV213"/>
      <c r="OZW213"/>
      <c r="OZX213"/>
      <c r="OZY213"/>
      <c r="OZZ213"/>
      <c r="PAA213"/>
      <c r="PAB213"/>
      <c r="PAC213"/>
      <c r="PAD213"/>
      <c r="PAE213"/>
      <c r="PAF213"/>
      <c r="PAG213"/>
      <c r="PAH213"/>
      <c r="PAI213"/>
      <c r="PAJ213"/>
      <c r="PAK213"/>
      <c r="PAL213"/>
      <c r="PAM213"/>
      <c r="PAN213"/>
      <c r="PAO213"/>
      <c r="PAP213"/>
      <c r="PAQ213"/>
      <c r="PAR213"/>
      <c r="PAS213"/>
      <c r="PAT213"/>
      <c r="PAU213"/>
      <c r="PAV213"/>
      <c r="PAW213"/>
      <c r="PAX213"/>
      <c r="PAY213"/>
      <c r="PAZ213"/>
      <c r="PBA213"/>
      <c r="PBB213"/>
      <c r="PBC213"/>
      <c r="PBD213"/>
      <c r="PBE213"/>
      <c r="PBF213"/>
      <c r="PBG213"/>
      <c r="PBH213"/>
      <c r="PBI213"/>
      <c r="PBJ213"/>
      <c r="PBK213"/>
      <c r="PBL213"/>
      <c r="PBM213"/>
      <c r="PBN213"/>
      <c r="PBO213"/>
      <c r="PBP213"/>
      <c r="PBQ213"/>
      <c r="PBR213"/>
      <c r="PBS213"/>
      <c r="PBT213"/>
      <c r="PBU213"/>
      <c r="PBV213"/>
      <c r="PBW213"/>
      <c r="PBX213"/>
      <c r="PBY213"/>
      <c r="PBZ213"/>
      <c r="PCA213"/>
      <c r="PCB213"/>
      <c r="PCC213"/>
      <c r="PCD213"/>
      <c r="PCE213"/>
      <c r="PCF213"/>
      <c r="PCG213"/>
      <c r="PCH213"/>
      <c r="PCI213"/>
      <c r="PCJ213"/>
      <c r="PCK213"/>
      <c r="PCL213"/>
      <c r="PCM213"/>
      <c r="PCN213"/>
      <c r="PCO213"/>
      <c r="PCP213"/>
      <c r="PCQ213"/>
      <c r="PCR213"/>
      <c r="PCS213"/>
      <c r="PCT213"/>
      <c r="PCU213"/>
      <c r="PCV213"/>
      <c r="PCW213"/>
      <c r="PCX213"/>
      <c r="PCY213"/>
      <c r="PCZ213"/>
      <c r="PDA213"/>
      <c r="PDB213"/>
      <c r="PDC213"/>
      <c r="PDD213"/>
      <c r="PDE213"/>
      <c r="PDF213"/>
      <c r="PDG213"/>
      <c r="PDH213"/>
      <c r="PDI213"/>
      <c r="PDJ213"/>
      <c r="PDK213"/>
      <c r="PDL213"/>
      <c r="PDM213"/>
      <c r="PDN213"/>
      <c r="PDO213"/>
      <c r="PDP213"/>
      <c r="PDQ213"/>
      <c r="PDR213"/>
      <c r="PDS213"/>
      <c r="PDT213"/>
      <c r="PDU213"/>
      <c r="PDV213"/>
      <c r="PDW213"/>
      <c r="PDX213"/>
      <c r="PDY213"/>
      <c r="PDZ213"/>
      <c r="PEA213"/>
      <c r="PEB213"/>
      <c r="PEC213"/>
      <c r="PED213"/>
      <c r="PEE213"/>
      <c r="PEF213"/>
      <c r="PEG213"/>
      <c r="PEH213"/>
      <c r="PEI213"/>
      <c r="PEJ213"/>
      <c r="PEK213"/>
      <c r="PEL213"/>
      <c r="PEM213"/>
      <c r="PEN213"/>
      <c r="PEO213"/>
      <c r="PEP213"/>
      <c r="PEQ213"/>
      <c r="PER213"/>
      <c r="PES213"/>
      <c r="PET213"/>
      <c r="PEU213"/>
      <c r="PEV213"/>
      <c r="PEW213"/>
      <c r="PEX213"/>
      <c r="PEY213"/>
      <c r="PEZ213"/>
      <c r="PFA213"/>
      <c r="PFB213"/>
      <c r="PFC213"/>
      <c r="PFD213"/>
      <c r="PFE213"/>
      <c r="PFF213"/>
      <c r="PFG213"/>
      <c r="PFH213"/>
      <c r="PFI213"/>
      <c r="PFJ213"/>
      <c r="PFK213"/>
      <c r="PFL213"/>
      <c r="PFM213"/>
      <c r="PFN213"/>
      <c r="PFO213"/>
      <c r="PFP213"/>
      <c r="PFQ213"/>
      <c r="PFR213"/>
      <c r="PFS213"/>
      <c r="PFT213"/>
      <c r="PFU213"/>
      <c r="PFV213"/>
      <c r="PFW213"/>
      <c r="PFX213"/>
      <c r="PFY213"/>
      <c r="PFZ213"/>
      <c r="PGA213"/>
      <c r="PGB213"/>
      <c r="PGC213"/>
      <c r="PGD213"/>
      <c r="PGE213"/>
      <c r="PGF213"/>
      <c r="PGG213"/>
      <c r="PGH213"/>
      <c r="PGI213"/>
      <c r="PGJ213"/>
      <c r="PGK213"/>
      <c r="PGL213"/>
      <c r="PGM213"/>
      <c r="PGN213"/>
      <c r="PGO213"/>
      <c r="PGP213"/>
      <c r="PGQ213"/>
      <c r="PGR213"/>
      <c r="PGS213"/>
      <c r="PGT213"/>
      <c r="PGU213"/>
      <c r="PGV213"/>
      <c r="PGW213"/>
      <c r="PGX213"/>
      <c r="PGY213"/>
      <c r="PGZ213"/>
      <c r="PHA213"/>
      <c r="PHB213"/>
      <c r="PHC213"/>
      <c r="PHD213"/>
      <c r="PHE213"/>
      <c r="PHF213"/>
      <c r="PHG213"/>
      <c r="PHH213"/>
      <c r="PHI213"/>
      <c r="PHJ213"/>
      <c r="PHK213"/>
      <c r="PHL213"/>
      <c r="PHM213"/>
      <c r="PHN213"/>
      <c r="PHO213"/>
      <c r="PHP213"/>
      <c r="PHQ213"/>
      <c r="PHR213"/>
      <c r="PHS213"/>
      <c r="PHT213"/>
      <c r="PHU213"/>
      <c r="PHV213"/>
      <c r="PHW213"/>
      <c r="PHX213"/>
      <c r="PHY213"/>
      <c r="PHZ213"/>
      <c r="PIA213"/>
      <c r="PIB213"/>
      <c r="PIC213"/>
      <c r="PID213"/>
      <c r="PIE213"/>
      <c r="PIF213"/>
      <c r="PIG213"/>
      <c r="PIH213"/>
      <c r="PII213"/>
      <c r="PIJ213"/>
      <c r="PIK213"/>
      <c r="PIL213"/>
      <c r="PIM213"/>
      <c r="PIN213"/>
      <c r="PIO213"/>
      <c r="PIP213"/>
      <c r="PIQ213"/>
      <c r="PIR213"/>
      <c r="PIS213"/>
      <c r="PIT213"/>
      <c r="PIU213"/>
      <c r="PIV213"/>
      <c r="PIW213"/>
      <c r="PIX213"/>
      <c r="PIY213"/>
      <c r="PIZ213"/>
      <c r="PJA213"/>
      <c r="PJB213"/>
      <c r="PJC213"/>
      <c r="PJD213"/>
      <c r="PJE213"/>
      <c r="PJF213"/>
      <c r="PJG213"/>
      <c r="PJH213"/>
      <c r="PJI213"/>
      <c r="PJJ213"/>
      <c r="PJK213"/>
      <c r="PJL213"/>
      <c r="PJM213"/>
      <c r="PJN213"/>
      <c r="PJO213"/>
      <c r="PJP213"/>
      <c r="PJQ213"/>
      <c r="PJR213"/>
      <c r="PJS213"/>
      <c r="PJT213"/>
      <c r="PJU213"/>
      <c r="PJV213"/>
      <c r="PJW213"/>
      <c r="PJX213"/>
      <c r="PJY213"/>
      <c r="PJZ213"/>
      <c r="PKA213"/>
      <c r="PKB213"/>
      <c r="PKC213"/>
      <c r="PKD213"/>
      <c r="PKE213"/>
      <c r="PKF213"/>
      <c r="PKG213"/>
      <c r="PKH213"/>
      <c r="PKI213"/>
      <c r="PKJ213"/>
      <c r="PKK213"/>
      <c r="PKL213"/>
      <c r="PKM213"/>
      <c r="PKN213"/>
      <c r="PKO213"/>
      <c r="PKP213"/>
      <c r="PKQ213"/>
      <c r="PKR213"/>
      <c r="PKS213"/>
      <c r="PKT213"/>
      <c r="PKU213"/>
      <c r="PKV213"/>
      <c r="PKW213"/>
      <c r="PKX213"/>
      <c r="PKY213"/>
      <c r="PKZ213"/>
      <c r="PLA213"/>
      <c r="PLB213"/>
      <c r="PLC213"/>
      <c r="PLD213"/>
      <c r="PLE213"/>
      <c r="PLF213"/>
      <c r="PLG213"/>
      <c r="PLH213"/>
      <c r="PLI213"/>
      <c r="PLJ213"/>
      <c r="PLK213"/>
      <c r="PLL213"/>
      <c r="PLM213"/>
      <c r="PLN213"/>
      <c r="PLO213"/>
      <c r="PLP213"/>
      <c r="PLQ213"/>
      <c r="PLR213"/>
      <c r="PLS213"/>
      <c r="PLT213"/>
      <c r="PLU213"/>
      <c r="PLV213"/>
      <c r="PLW213"/>
      <c r="PLX213"/>
      <c r="PLY213"/>
      <c r="PLZ213"/>
      <c r="PMA213"/>
      <c r="PMB213"/>
      <c r="PMC213"/>
      <c r="PMD213"/>
      <c r="PME213"/>
      <c r="PMF213"/>
      <c r="PMG213"/>
      <c r="PMH213"/>
      <c r="PMI213"/>
      <c r="PMJ213"/>
      <c r="PMK213"/>
      <c r="PML213"/>
      <c r="PMM213"/>
      <c r="PMN213"/>
      <c r="PMO213"/>
      <c r="PMP213"/>
      <c r="PMQ213"/>
      <c r="PMR213"/>
      <c r="PMS213"/>
      <c r="PMT213"/>
      <c r="PMU213"/>
      <c r="PMV213"/>
      <c r="PMW213"/>
      <c r="PMX213"/>
      <c r="PMY213"/>
      <c r="PMZ213"/>
      <c r="PNA213"/>
      <c r="PNB213"/>
      <c r="PNC213"/>
      <c r="PND213"/>
      <c r="PNE213"/>
      <c r="PNF213"/>
      <c r="PNG213"/>
      <c r="PNH213"/>
      <c r="PNI213"/>
      <c r="PNJ213"/>
      <c r="PNK213"/>
      <c r="PNL213"/>
      <c r="PNM213"/>
      <c r="PNN213"/>
      <c r="PNO213"/>
      <c r="PNP213"/>
      <c r="PNQ213"/>
      <c r="PNR213"/>
      <c r="PNS213"/>
      <c r="PNT213"/>
      <c r="PNU213"/>
      <c r="PNV213"/>
      <c r="PNW213"/>
      <c r="PNX213"/>
      <c r="PNY213"/>
      <c r="PNZ213"/>
      <c r="POA213"/>
      <c r="POB213"/>
      <c r="POC213"/>
      <c r="POD213"/>
      <c r="POE213"/>
      <c r="POF213"/>
      <c r="POG213"/>
      <c r="POH213"/>
      <c r="POI213"/>
      <c r="POJ213"/>
      <c r="POK213"/>
      <c r="POL213"/>
      <c r="POM213"/>
      <c r="PON213"/>
      <c r="POO213"/>
      <c r="POP213"/>
      <c r="POQ213"/>
      <c r="POR213"/>
      <c r="POS213"/>
      <c r="POT213"/>
      <c r="POU213"/>
      <c r="POV213"/>
      <c r="POW213"/>
      <c r="POX213"/>
      <c r="POY213"/>
      <c r="POZ213"/>
      <c r="PPA213"/>
      <c r="PPB213"/>
      <c r="PPC213"/>
      <c r="PPD213"/>
      <c r="PPE213"/>
      <c r="PPF213"/>
      <c r="PPG213"/>
      <c r="PPH213"/>
      <c r="PPI213"/>
      <c r="PPJ213"/>
      <c r="PPK213"/>
      <c r="PPL213"/>
      <c r="PPM213"/>
      <c r="PPN213"/>
      <c r="PPO213"/>
      <c r="PPP213"/>
      <c r="PPQ213"/>
      <c r="PPR213"/>
      <c r="PPS213"/>
      <c r="PPT213"/>
      <c r="PPU213"/>
      <c r="PPV213"/>
      <c r="PPW213"/>
      <c r="PPX213"/>
      <c r="PPY213"/>
      <c r="PPZ213"/>
      <c r="PQA213"/>
      <c r="PQB213"/>
      <c r="PQC213"/>
      <c r="PQD213"/>
      <c r="PQE213"/>
      <c r="PQF213"/>
      <c r="PQG213"/>
      <c r="PQH213"/>
      <c r="PQI213"/>
      <c r="PQJ213"/>
      <c r="PQK213"/>
      <c r="PQL213"/>
      <c r="PQM213"/>
      <c r="PQN213"/>
      <c r="PQO213"/>
      <c r="PQP213"/>
      <c r="PQQ213"/>
      <c r="PQR213"/>
      <c r="PQS213"/>
      <c r="PQT213"/>
      <c r="PQU213"/>
      <c r="PQV213"/>
      <c r="PQW213"/>
      <c r="PQX213"/>
      <c r="PQY213"/>
      <c r="PQZ213"/>
      <c r="PRA213"/>
      <c r="PRB213"/>
      <c r="PRC213"/>
      <c r="PRD213"/>
      <c r="PRE213"/>
      <c r="PRF213"/>
      <c r="PRG213"/>
      <c r="PRH213"/>
      <c r="PRI213"/>
      <c r="PRJ213"/>
      <c r="PRK213"/>
      <c r="PRL213"/>
      <c r="PRM213"/>
      <c r="PRN213"/>
      <c r="PRO213"/>
      <c r="PRP213"/>
      <c r="PRQ213"/>
      <c r="PRR213"/>
      <c r="PRS213"/>
      <c r="PRT213"/>
      <c r="PRU213"/>
      <c r="PRV213"/>
      <c r="PRW213"/>
      <c r="PRX213"/>
      <c r="PRY213"/>
      <c r="PRZ213"/>
      <c r="PSA213"/>
      <c r="PSB213"/>
      <c r="PSC213"/>
      <c r="PSD213"/>
      <c r="PSE213"/>
      <c r="PSF213"/>
      <c r="PSG213"/>
      <c r="PSH213"/>
      <c r="PSI213"/>
      <c r="PSJ213"/>
      <c r="PSK213"/>
      <c r="PSL213"/>
      <c r="PSM213"/>
      <c r="PSN213"/>
      <c r="PSO213"/>
      <c r="PSP213"/>
      <c r="PSQ213"/>
      <c r="PSR213"/>
      <c r="PSS213"/>
      <c r="PST213"/>
      <c r="PSU213"/>
      <c r="PSV213"/>
      <c r="PSW213"/>
      <c r="PSX213"/>
      <c r="PSY213"/>
      <c r="PSZ213"/>
      <c r="PTA213"/>
      <c r="PTB213"/>
      <c r="PTC213"/>
      <c r="PTD213"/>
      <c r="PTE213"/>
      <c r="PTF213"/>
      <c r="PTG213"/>
      <c r="PTH213"/>
      <c r="PTI213"/>
      <c r="PTJ213"/>
      <c r="PTK213"/>
      <c r="PTL213"/>
      <c r="PTM213"/>
      <c r="PTN213"/>
      <c r="PTO213"/>
      <c r="PTP213"/>
      <c r="PTQ213"/>
      <c r="PTR213"/>
      <c r="PTS213"/>
      <c r="PTT213"/>
      <c r="PTU213"/>
      <c r="PTV213"/>
      <c r="PTW213"/>
      <c r="PTX213"/>
      <c r="PTY213"/>
      <c r="PTZ213"/>
      <c r="PUA213"/>
      <c r="PUB213"/>
      <c r="PUC213"/>
      <c r="PUD213"/>
      <c r="PUE213"/>
      <c r="PUF213"/>
      <c r="PUG213"/>
      <c r="PUH213"/>
      <c r="PUI213"/>
      <c r="PUJ213"/>
      <c r="PUK213"/>
      <c r="PUL213"/>
      <c r="PUM213"/>
      <c r="PUN213"/>
      <c r="PUO213"/>
      <c r="PUP213"/>
      <c r="PUQ213"/>
      <c r="PUR213"/>
      <c r="PUS213"/>
      <c r="PUT213"/>
      <c r="PUU213"/>
      <c r="PUV213"/>
      <c r="PUW213"/>
      <c r="PUX213"/>
      <c r="PUY213"/>
      <c r="PUZ213"/>
      <c r="PVA213"/>
      <c r="PVB213"/>
      <c r="PVC213"/>
      <c r="PVD213"/>
      <c r="PVE213"/>
      <c r="PVF213"/>
      <c r="PVG213"/>
      <c r="PVH213"/>
      <c r="PVI213"/>
      <c r="PVJ213"/>
      <c r="PVK213"/>
      <c r="PVL213"/>
      <c r="PVM213"/>
      <c r="PVN213"/>
      <c r="PVO213"/>
      <c r="PVP213"/>
      <c r="PVQ213"/>
      <c r="PVR213"/>
      <c r="PVS213"/>
      <c r="PVT213"/>
      <c r="PVU213"/>
      <c r="PVV213"/>
      <c r="PVW213"/>
      <c r="PVX213"/>
      <c r="PVY213"/>
      <c r="PVZ213"/>
      <c r="PWA213"/>
      <c r="PWB213"/>
      <c r="PWC213"/>
      <c r="PWD213"/>
      <c r="PWE213"/>
      <c r="PWF213"/>
      <c r="PWG213"/>
      <c r="PWH213"/>
      <c r="PWI213"/>
      <c r="PWJ213"/>
      <c r="PWK213"/>
      <c r="PWL213"/>
      <c r="PWM213"/>
      <c r="PWN213"/>
      <c r="PWO213"/>
      <c r="PWP213"/>
      <c r="PWQ213"/>
      <c r="PWR213"/>
      <c r="PWS213"/>
      <c r="PWT213"/>
      <c r="PWU213"/>
      <c r="PWV213"/>
      <c r="PWW213"/>
      <c r="PWX213"/>
      <c r="PWY213"/>
      <c r="PWZ213"/>
      <c r="PXA213"/>
      <c r="PXB213"/>
      <c r="PXC213"/>
      <c r="PXD213"/>
      <c r="PXE213"/>
      <c r="PXF213"/>
      <c r="PXG213"/>
      <c r="PXH213"/>
      <c r="PXI213"/>
      <c r="PXJ213"/>
      <c r="PXK213"/>
      <c r="PXL213"/>
      <c r="PXM213"/>
      <c r="PXN213"/>
      <c r="PXO213"/>
      <c r="PXP213"/>
      <c r="PXQ213"/>
      <c r="PXR213"/>
      <c r="PXS213"/>
      <c r="PXT213"/>
      <c r="PXU213"/>
      <c r="PXV213"/>
      <c r="PXW213"/>
      <c r="PXX213"/>
      <c r="PXY213"/>
      <c r="PXZ213"/>
      <c r="PYA213"/>
      <c r="PYB213"/>
      <c r="PYC213"/>
      <c r="PYD213"/>
      <c r="PYE213"/>
      <c r="PYF213"/>
      <c r="PYG213"/>
      <c r="PYH213"/>
      <c r="PYI213"/>
      <c r="PYJ213"/>
      <c r="PYK213"/>
      <c r="PYL213"/>
      <c r="PYM213"/>
      <c r="PYN213"/>
      <c r="PYO213"/>
      <c r="PYP213"/>
      <c r="PYQ213"/>
      <c r="PYR213"/>
      <c r="PYS213"/>
      <c r="PYT213"/>
      <c r="PYU213"/>
      <c r="PYV213"/>
      <c r="PYW213"/>
      <c r="PYX213"/>
      <c r="PYY213"/>
      <c r="PYZ213"/>
      <c r="PZA213"/>
      <c r="PZB213"/>
      <c r="PZC213"/>
      <c r="PZD213"/>
      <c r="PZE213"/>
      <c r="PZF213"/>
      <c r="PZG213"/>
      <c r="PZH213"/>
      <c r="PZI213"/>
      <c r="PZJ213"/>
      <c r="PZK213"/>
      <c r="PZL213"/>
      <c r="PZM213"/>
      <c r="PZN213"/>
      <c r="PZO213"/>
      <c r="PZP213"/>
      <c r="PZQ213"/>
      <c r="PZR213"/>
      <c r="PZS213"/>
      <c r="PZT213"/>
      <c r="PZU213"/>
      <c r="PZV213"/>
      <c r="PZW213"/>
      <c r="PZX213"/>
      <c r="PZY213"/>
      <c r="PZZ213"/>
      <c r="QAA213"/>
      <c r="QAB213"/>
      <c r="QAC213"/>
      <c r="QAD213"/>
      <c r="QAE213"/>
      <c r="QAF213"/>
      <c r="QAG213"/>
      <c r="QAH213"/>
      <c r="QAI213"/>
      <c r="QAJ213"/>
      <c r="QAK213"/>
      <c r="QAL213"/>
      <c r="QAM213"/>
      <c r="QAN213"/>
      <c r="QAO213"/>
      <c r="QAP213"/>
      <c r="QAQ213"/>
      <c r="QAR213"/>
      <c r="QAS213"/>
      <c r="QAT213"/>
      <c r="QAU213"/>
      <c r="QAV213"/>
      <c r="QAW213"/>
      <c r="QAX213"/>
      <c r="QAY213"/>
      <c r="QAZ213"/>
      <c r="QBA213"/>
      <c r="QBB213"/>
      <c r="QBC213"/>
      <c r="QBD213"/>
      <c r="QBE213"/>
      <c r="QBF213"/>
      <c r="QBG213"/>
      <c r="QBH213"/>
      <c r="QBI213"/>
      <c r="QBJ213"/>
      <c r="QBK213"/>
      <c r="QBL213"/>
      <c r="QBM213"/>
      <c r="QBN213"/>
      <c r="QBO213"/>
      <c r="QBP213"/>
      <c r="QBQ213"/>
      <c r="QBR213"/>
      <c r="QBS213"/>
      <c r="QBT213"/>
      <c r="QBU213"/>
      <c r="QBV213"/>
      <c r="QBW213"/>
      <c r="QBX213"/>
      <c r="QBY213"/>
      <c r="QBZ213"/>
      <c r="QCA213"/>
      <c r="QCB213"/>
      <c r="QCC213"/>
      <c r="QCD213"/>
      <c r="QCE213"/>
      <c r="QCF213"/>
      <c r="QCG213"/>
      <c r="QCH213"/>
      <c r="QCI213"/>
      <c r="QCJ213"/>
      <c r="QCK213"/>
      <c r="QCL213"/>
      <c r="QCM213"/>
      <c r="QCN213"/>
      <c r="QCO213"/>
      <c r="QCP213"/>
      <c r="QCQ213"/>
      <c r="QCR213"/>
      <c r="QCS213"/>
      <c r="QCT213"/>
      <c r="QCU213"/>
      <c r="QCV213"/>
      <c r="QCW213"/>
      <c r="QCX213"/>
      <c r="QCY213"/>
      <c r="QCZ213"/>
      <c r="QDA213"/>
      <c r="QDB213"/>
      <c r="QDC213"/>
      <c r="QDD213"/>
      <c r="QDE213"/>
      <c r="QDF213"/>
     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
      <c r="QDT213"/>
      <c r="QDU213"/>
      <c r="QDV213"/>
      <c r="QDW213"/>
      <c r="QDX213"/>
      <c r="QDY213"/>
      <c r="QDZ213"/>
      <c r="QEA213"/>
      <c r="QEB213"/>
      <c r="QEC213"/>
      <c r="QED213"/>
      <c r="QEE213"/>
      <c r="QEF213"/>
      <c r="QEG213"/>
      <c r="QEH213"/>
      <c r="QEI213"/>
      <c r="QEJ213"/>
      <c r="QEK213"/>
      <c r="QEL213"/>
      <c r="QEM213"/>
      <c r="QEN213"/>
      <c r="QEO213"/>
      <c r="QEP213"/>
      <c r="QEQ213"/>
      <c r="QER213"/>
      <c r="QES213"/>
      <c r="QET213"/>
      <c r="QEU213"/>
      <c r="QEV213"/>
      <c r="QEW213"/>
      <c r="QEX213"/>
      <c r="QEY213"/>
      <c r="QEZ213"/>
      <c r="QFA213"/>
      <c r="QFB213"/>
      <c r="QFC213"/>
      <c r="QFD213"/>
      <c r="QFE213"/>
      <c r="QFF213"/>
      <c r="QFG213"/>
      <c r="QFH213"/>
      <c r="QFI213"/>
      <c r="QFJ213"/>
      <c r="QFK213"/>
      <c r="QFL213"/>
      <c r="QFM213"/>
      <c r="QFN213"/>
      <c r="QFO213"/>
      <c r="QFP213"/>
      <c r="QFQ213"/>
      <c r="QFR213"/>
      <c r="QFS213"/>
      <c r="QFT213"/>
      <c r="QFU213"/>
      <c r="QFV213"/>
      <c r="QFW213"/>
      <c r="QFX213"/>
      <c r="QFY213"/>
      <c r="QFZ213"/>
      <c r="QGA213"/>
      <c r="QGB213"/>
      <c r="QGC213"/>
      <c r="QGD213"/>
      <c r="QGE213"/>
      <c r="QGF213"/>
      <c r="QGG213"/>
      <c r="QGH213"/>
      <c r="QGI213"/>
      <c r="QGJ213"/>
      <c r="QGK213"/>
      <c r="QGL213"/>
      <c r="QGM213"/>
      <c r="QGN213"/>
      <c r="QGO213"/>
      <c r="QGP213"/>
      <c r="QGQ213"/>
      <c r="QGR213"/>
      <c r="QGS213"/>
      <c r="QGT213"/>
      <c r="QGU213"/>
      <c r="QGV213"/>
      <c r="QGW213"/>
      <c r="QGX213"/>
      <c r="QGY213"/>
      <c r="QGZ213"/>
      <c r="QHA213"/>
      <c r="QHB213"/>
      <c r="QHC213"/>
      <c r="QHD213"/>
      <c r="QHE213"/>
      <c r="QHF213"/>
      <c r="QHG213"/>
      <c r="QHH213"/>
      <c r="QHI213"/>
      <c r="QHJ213"/>
      <c r="QHK213"/>
      <c r="QHL213"/>
      <c r="QHM213"/>
      <c r="QHN213"/>
      <c r="QHO213"/>
      <c r="QHP213"/>
      <c r="QHQ213"/>
      <c r="QHR213"/>
      <c r="QHS213"/>
      <c r="QHT213"/>
      <c r="QHU213"/>
      <c r="QHV213"/>
      <c r="QHW213"/>
      <c r="QHX213"/>
      <c r="QHY213"/>
      <c r="QHZ213"/>
      <c r="QIA213"/>
      <c r="QIB213"/>
      <c r="QIC213"/>
      <c r="QID213"/>
      <c r="QIE213"/>
      <c r="QIF213"/>
      <c r="QIG213"/>
      <c r="QIH213"/>
      <c r="QII213"/>
      <c r="QIJ213"/>
      <c r="QIK213"/>
      <c r="QIL213"/>
      <c r="QIM213"/>
      <c r="QIN213"/>
      <c r="QIO213"/>
      <c r="QIP213"/>
      <c r="QIQ213"/>
      <c r="QIR213"/>
      <c r="QIS213"/>
      <c r="QIT213"/>
      <c r="QIU213"/>
      <c r="QIV213"/>
      <c r="QIW213"/>
      <c r="QIX213"/>
      <c r="QIY213"/>
      <c r="QIZ213"/>
      <c r="QJA213"/>
      <c r="QJB213"/>
      <c r="QJC213"/>
      <c r="QJD213"/>
      <c r="QJE213"/>
      <c r="QJF213"/>
      <c r="QJG213"/>
      <c r="QJH213"/>
      <c r="QJI213"/>
      <c r="QJJ213"/>
      <c r="QJK213"/>
      <c r="QJL213"/>
      <c r="QJM213"/>
      <c r="QJN213"/>
      <c r="QJO213"/>
      <c r="QJP213"/>
      <c r="QJQ213"/>
      <c r="QJR213"/>
      <c r="QJS213"/>
      <c r="QJT213"/>
      <c r="QJU213"/>
      <c r="QJV213"/>
      <c r="QJW213"/>
      <c r="QJX213"/>
      <c r="QJY213"/>
      <c r="QJZ213"/>
      <c r="QKA213"/>
      <c r="QKB213"/>
      <c r="QKC213"/>
      <c r="QKD213"/>
      <c r="QKE213"/>
      <c r="QKF213"/>
      <c r="QKG213"/>
      <c r="QKH213"/>
      <c r="QKI213"/>
      <c r="QKJ213"/>
      <c r="QKK213"/>
      <c r="QKL213"/>
      <c r="QKM213"/>
      <c r="QKN213"/>
      <c r="QKO213"/>
      <c r="QKP213"/>
      <c r="QKQ213"/>
      <c r="QKR213"/>
      <c r="QKS213"/>
      <c r="QKT213"/>
      <c r="QKU213"/>
      <c r="QKV213"/>
      <c r="QKW213"/>
      <c r="QKX213"/>
      <c r="QKY213"/>
      <c r="QKZ213"/>
      <c r="QLA213"/>
      <c r="QLB213"/>
      <c r="QLC213"/>
      <c r="QLD213"/>
      <c r="QLE213"/>
      <c r="QLF213"/>
      <c r="QLG213"/>
      <c r="QLH213"/>
      <c r="QLI213"/>
      <c r="QLJ213"/>
      <c r="QLK213"/>
      <c r="QLL213"/>
      <c r="QLM213"/>
      <c r="QLN213"/>
      <c r="QLO213"/>
      <c r="QLP213"/>
      <c r="QLQ213"/>
      <c r="QLR213"/>
      <c r="QLS213"/>
      <c r="QLT213"/>
      <c r="QLU213"/>
      <c r="QLV213"/>
      <c r="QLW213"/>
      <c r="QLX213"/>
      <c r="QLY213"/>
      <c r="QLZ213"/>
      <c r="QMA213"/>
      <c r="QMB213"/>
      <c r="QMC213"/>
      <c r="QMD213"/>
      <c r="QME213"/>
      <c r="QMF213"/>
      <c r="QMG213"/>
      <c r="QMH213"/>
      <c r="QMI213"/>
      <c r="QMJ213"/>
      <c r="QMK213"/>
      <c r="QML213"/>
      <c r="QMM213"/>
      <c r="QMN213"/>
      <c r="QMO213"/>
      <c r="QMP213"/>
      <c r="QMQ213"/>
      <c r="QMR213"/>
      <c r="QMS213"/>
      <c r="QMT213"/>
      <c r="QMU213"/>
      <c r="QMV213"/>
      <c r="QMW213"/>
      <c r="QMX213"/>
      <c r="QMY213"/>
      <c r="QMZ213"/>
      <c r="QNA213"/>
      <c r="QNB213"/>
      <c r="QNC213"/>
      <c r="QND213"/>
      <c r="QNE213"/>
      <c r="QNF213"/>
      <c r="QNG213"/>
      <c r="QNH213"/>
      <c r="QNI213"/>
      <c r="QNJ213"/>
      <c r="QNK213"/>
      <c r="QNL213"/>
      <c r="QNM213"/>
      <c r="QNN213"/>
      <c r="QNO213"/>
      <c r="QNP213"/>
      <c r="QNQ213"/>
      <c r="QNR213"/>
      <c r="QNS213"/>
      <c r="QNT213"/>
      <c r="QNU213"/>
      <c r="QNV213"/>
      <c r="QNW213"/>
      <c r="QNX213"/>
      <c r="QNY213"/>
      <c r="QNZ213"/>
      <c r="QOA213"/>
      <c r="QOB213"/>
      <c r="QOC213"/>
      <c r="QOD213"/>
      <c r="QOE213"/>
      <c r="QOF213"/>
      <c r="QOG213"/>
      <c r="QOH213"/>
      <c r="QOI213"/>
      <c r="QOJ213"/>
      <c r="QOK213"/>
      <c r="QOL213"/>
      <c r="QOM213"/>
      <c r="QON213"/>
      <c r="QOO213"/>
      <c r="QOP213"/>
      <c r="QOQ213"/>
      <c r="QOR213"/>
      <c r="QOS213"/>
      <c r="QOT213"/>
      <c r="QOU213"/>
      <c r="QOV213"/>
      <c r="QOW213"/>
      <c r="QOX213"/>
      <c r="QOY213"/>
      <c r="QOZ213"/>
      <c r="QPA213"/>
      <c r="QPB213"/>
      <c r="QPC213"/>
      <c r="QPD213"/>
      <c r="QPE213"/>
      <c r="QPF213"/>
      <c r="QPG213"/>
      <c r="QPH213"/>
      <c r="QPI213"/>
      <c r="QPJ213"/>
      <c r="QPK213"/>
      <c r="QPL213"/>
      <c r="QPM213"/>
      <c r="QPN213"/>
      <c r="QPO213"/>
      <c r="QPP213"/>
      <c r="QPQ213"/>
      <c r="QPR213"/>
      <c r="QPS213"/>
      <c r="QPT213"/>
      <c r="QPU213"/>
      <c r="QPV213"/>
      <c r="QPW213"/>
      <c r="QPX213"/>
      <c r="QPY213"/>
      <c r="QPZ213"/>
      <c r="QQA213"/>
      <c r="QQB213"/>
      <c r="QQC213"/>
      <c r="QQD213"/>
      <c r="QQE213"/>
      <c r="QQF213"/>
      <c r="QQG213"/>
      <c r="QQH213"/>
      <c r="QQI213"/>
      <c r="QQJ213"/>
      <c r="QQK213"/>
      <c r="QQL213"/>
      <c r="QQM213"/>
      <c r="QQN213"/>
      <c r="QQO213"/>
      <c r="QQP213"/>
      <c r="QQQ213"/>
      <c r="QQR213"/>
      <c r="QQS213"/>
      <c r="QQT213"/>
      <c r="QQU213"/>
      <c r="QQV213"/>
      <c r="QQW213"/>
      <c r="QQX213"/>
      <c r="QQY213"/>
      <c r="QQZ213"/>
      <c r="QRA213"/>
      <c r="QRB213"/>
      <c r="QRC213"/>
      <c r="QRD213"/>
      <c r="QRE213"/>
      <c r="QRF213"/>
      <c r="QRG213"/>
      <c r="QRH213"/>
      <c r="QRI213"/>
      <c r="QRJ213"/>
      <c r="QRK213"/>
      <c r="QRL213"/>
      <c r="QRM213"/>
      <c r="QRN213"/>
      <c r="QRO213"/>
      <c r="QRP213"/>
      <c r="QRQ213"/>
      <c r="QRR213"/>
      <c r="QRS213"/>
      <c r="QRT213"/>
      <c r="QRU213"/>
      <c r="QRV213"/>
      <c r="QRW213"/>
      <c r="QRX213"/>
      <c r="QRY213"/>
      <c r="QRZ213"/>
      <c r="QSA213"/>
      <c r="QSB213"/>
      <c r="QSC213"/>
      <c r="QSD213"/>
      <c r="QSE213"/>
      <c r="QSF213"/>
      <c r="QSG213"/>
      <c r="QSH213"/>
      <c r="QSI213"/>
      <c r="QSJ213"/>
      <c r="QSK213"/>
      <c r="QSL213"/>
      <c r="QSM213"/>
      <c r="QSN213"/>
      <c r="QSO213"/>
      <c r="QSP213"/>
      <c r="QSQ213"/>
      <c r="QSR213"/>
      <c r="QSS213"/>
      <c r="QST213"/>
      <c r="QSU213"/>
      <c r="QSV213"/>
      <c r="QSW213"/>
      <c r="QSX213"/>
      <c r="QSY213"/>
      <c r="QSZ213"/>
      <c r="QTA213"/>
      <c r="QTB213"/>
      <c r="QTC213"/>
      <c r="QTD213"/>
      <c r="QTE213"/>
      <c r="QTF213"/>
      <c r="QTG213"/>
      <c r="QTH213"/>
      <c r="QTI213"/>
      <c r="QTJ213"/>
      <c r="QTK213"/>
      <c r="QTL213"/>
      <c r="QTM213"/>
      <c r="QTN213"/>
      <c r="QTO213"/>
      <c r="QTP213"/>
      <c r="QTQ213"/>
      <c r="QTR213"/>
      <c r="QTS213"/>
      <c r="QTT213"/>
      <c r="QTU213"/>
      <c r="QTV213"/>
      <c r="QTW213"/>
      <c r="QTX213"/>
      <c r="QTY213"/>
      <c r="QTZ213"/>
      <c r="QUA213"/>
      <c r="QUB213"/>
      <c r="QUC213"/>
      <c r="QUD213"/>
      <c r="QUE213"/>
      <c r="QUF213"/>
      <c r="QUG213"/>
      <c r="QUH213"/>
      <c r="QUI213"/>
      <c r="QUJ213"/>
      <c r="QUK213"/>
      <c r="QUL213"/>
      <c r="QUM213"/>
      <c r="QUN213"/>
      <c r="QUO213"/>
      <c r="QUP213"/>
      <c r="QUQ213"/>
      <c r="QUR213"/>
      <c r="QUS213"/>
      <c r="QUT213"/>
      <c r="QUU213"/>
      <c r="QUV213"/>
      <c r="QUW213"/>
      <c r="QUX213"/>
      <c r="QUY213"/>
      <c r="QUZ213"/>
      <c r="QVA213"/>
      <c r="QVB213"/>
      <c r="QVC213"/>
      <c r="QVD213"/>
      <c r="QVE213"/>
      <c r="QVF213"/>
      <c r="QVG213"/>
      <c r="QVH213"/>
      <c r="QVI213"/>
      <c r="QVJ213"/>
      <c r="QVK213"/>
      <c r="QVL213"/>
      <c r="QVM213"/>
      <c r="QVN213"/>
      <c r="QVO213"/>
      <c r="QVP213"/>
      <c r="QVQ213"/>
      <c r="QVR213"/>
      <c r="QVS213"/>
      <c r="QVT213"/>
      <c r="QVU213"/>
      <c r="QVV213"/>
      <c r="QVW213"/>
      <c r="QVX213"/>
      <c r="QVY213"/>
      <c r="QVZ213"/>
      <c r="QWA213"/>
      <c r="QWB213"/>
      <c r="QWC213"/>
      <c r="QWD213"/>
      <c r="QWE213"/>
      <c r="QWF213"/>
      <c r="QWG213"/>
      <c r="QWH213"/>
      <c r="QWI213"/>
      <c r="QWJ213"/>
      <c r="QWK213"/>
      <c r="QWL213"/>
      <c r="QWM213"/>
      <c r="QWN213"/>
      <c r="QWO213"/>
      <c r="QWP213"/>
      <c r="QWQ213"/>
      <c r="QWR213"/>
      <c r="QWS213"/>
      <c r="QWT213"/>
      <c r="QWU213"/>
      <c r="QWV213"/>
      <c r="QWW213"/>
      <c r="QWX213"/>
      <c r="QWY213"/>
      <c r="QWZ213"/>
      <c r="QXA213"/>
      <c r="QXB213"/>
      <c r="QXC213"/>
      <c r="QXD213"/>
      <c r="QXE213"/>
      <c r="QXF213"/>
      <c r="QXG213"/>
      <c r="QXH213"/>
      <c r="QXI213"/>
      <c r="QXJ213"/>
      <c r="QXK213"/>
      <c r="QXL213"/>
      <c r="QXM213"/>
      <c r="QXN213"/>
      <c r="QXO213"/>
      <c r="QXP213"/>
      <c r="QXQ213"/>
      <c r="QXR213"/>
      <c r="QXS213"/>
      <c r="QXT213"/>
      <c r="QXU213"/>
      <c r="QXV213"/>
      <c r="QXW213"/>
      <c r="QXX213"/>
      <c r="QXY213"/>
      <c r="QXZ213"/>
      <c r="QYA213"/>
      <c r="QYB213"/>
      <c r="QYC213"/>
      <c r="QYD213"/>
      <c r="QYE213"/>
      <c r="QYF213"/>
      <c r="QYG213"/>
      <c r="QYH213"/>
      <c r="QYI213"/>
      <c r="QYJ213"/>
      <c r="QYK213"/>
      <c r="QYL213"/>
      <c r="QYM213"/>
      <c r="QYN213"/>
      <c r="QYO213"/>
      <c r="QYP213"/>
      <c r="QYQ213"/>
      <c r="QYR213"/>
      <c r="QYS213"/>
      <c r="QYT213"/>
      <c r="QYU213"/>
      <c r="QYV213"/>
      <c r="QYW213"/>
      <c r="QYX213"/>
      <c r="QYY213"/>
      <c r="QYZ213"/>
      <c r="QZA213"/>
      <c r="QZB213"/>
      <c r="QZC213"/>
      <c r="QZD213"/>
      <c r="QZE213"/>
      <c r="QZF213"/>
      <c r="QZG213"/>
      <c r="QZH213"/>
      <c r="QZI213"/>
      <c r="QZJ213"/>
      <c r="QZK213"/>
      <c r="QZL213"/>
      <c r="QZM213"/>
      <c r="QZN213"/>
      <c r="QZO213"/>
      <c r="QZP213"/>
      <c r="QZQ213"/>
      <c r="QZR213"/>
      <c r="QZS213"/>
      <c r="QZT213"/>
      <c r="QZU213"/>
      <c r="QZV213"/>
      <c r="QZW213"/>
      <c r="QZX213"/>
      <c r="QZY213"/>
      <c r="QZZ213"/>
      <c r="RAA213"/>
      <c r="RAB213"/>
      <c r="RAC213"/>
      <c r="RAD213"/>
      <c r="RAE213"/>
      <c r="RAF213"/>
      <c r="RAG213"/>
      <c r="RAH213"/>
      <c r="RAI213"/>
      <c r="RAJ213"/>
      <c r="RAK213"/>
      <c r="RAL213"/>
      <c r="RAM213"/>
      <c r="RAN213"/>
      <c r="RAO213"/>
      <c r="RAP213"/>
      <c r="RAQ213"/>
      <c r="RAR213"/>
      <c r="RAS213"/>
      <c r="RAT213"/>
      <c r="RAU213"/>
      <c r="RAV213"/>
      <c r="RAW213"/>
      <c r="RAX213"/>
      <c r="RAY213"/>
      <c r="RAZ213"/>
      <c r="RBA213"/>
      <c r="RBB213"/>
      <c r="RBC213"/>
      <c r="RBD213"/>
      <c r="RBE213"/>
      <c r="RBF213"/>
      <c r="RBG213"/>
      <c r="RBH213"/>
      <c r="RBI213"/>
      <c r="RBJ213"/>
      <c r="RBK213"/>
      <c r="RBL213"/>
      <c r="RBM213"/>
      <c r="RBN213"/>
      <c r="RBO213"/>
      <c r="RBP213"/>
      <c r="RBQ213"/>
      <c r="RBR213"/>
      <c r="RBS213"/>
      <c r="RBT213"/>
      <c r="RBU213"/>
      <c r="RBV213"/>
      <c r="RBW213"/>
      <c r="RBX213"/>
      <c r="RBY213"/>
      <c r="RBZ213"/>
      <c r="RCA213"/>
      <c r="RCB213"/>
      <c r="RCC213"/>
      <c r="RCD213"/>
      <c r="RCE213"/>
      <c r="RCF213"/>
      <c r="RCG213"/>
      <c r="RCH213"/>
      <c r="RCI213"/>
      <c r="RCJ213"/>
      <c r="RCK213"/>
      <c r="RCL213"/>
      <c r="RCM213"/>
      <c r="RCN213"/>
      <c r="RCO213"/>
      <c r="RCP213"/>
      <c r="RCQ213"/>
      <c r="RCR213"/>
      <c r="RCS213"/>
      <c r="RCT213"/>
      <c r="RCU213"/>
      <c r="RCV213"/>
      <c r="RCW213"/>
      <c r="RCX213"/>
      <c r="RCY213"/>
      <c r="RCZ213"/>
      <c r="RDA213"/>
      <c r="RDB213"/>
      <c r="RDC213"/>
      <c r="RDD213"/>
      <c r="RDE213"/>
      <c r="RDF213"/>
      <c r="RDG213"/>
      <c r="RDH213"/>
      <c r="RDI213"/>
      <c r="RDJ213"/>
      <c r="RDK213"/>
      <c r="RDL213"/>
      <c r="RDM213"/>
      <c r="RDN213"/>
      <c r="RDO213"/>
      <c r="RDP213"/>
      <c r="RDQ213"/>
      <c r="RDR213"/>
      <c r="RDS213"/>
      <c r="RDT213"/>
      <c r="RDU213"/>
      <c r="RDV213"/>
      <c r="RDW213"/>
      <c r="RDX213"/>
      <c r="RDY213"/>
      <c r="RDZ213"/>
      <c r="REA213"/>
      <c r="REB213"/>
      <c r="REC213"/>
      <c r="RED213"/>
      <c r="REE213"/>
      <c r="REF213"/>
      <c r="REG213"/>
      <c r="REH213"/>
      <c r="REI213"/>
      <c r="REJ213"/>
      <c r="REK213"/>
      <c r="REL213"/>
      <c r="REM213"/>
      <c r="REN213"/>
      <c r="REO213"/>
      <c r="REP213"/>
      <c r="REQ213"/>
      <c r="RER213"/>
      <c r="RES213"/>
      <c r="RET213"/>
      <c r="REU213"/>
      <c r="REV213"/>
      <c r="REW213"/>
      <c r="REX213"/>
      <c r="REY213"/>
      <c r="REZ213"/>
      <c r="RFA213"/>
      <c r="RFB213"/>
      <c r="RFC213"/>
      <c r="RFD213"/>
      <c r="RFE213"/>
      <c r="RFF213"/>
      <c r="RFG213"/>
      <c r="RFH213"/>
      <c r="RFI213"/>
      <c r="RFJ213"/>
      <c r="RFK213"/>
      <c r="RFL213"/>
      <c r="RFM213"/>
      <c r="RFN213"/>
      <c r="RFO213"/>
      <c r="RFP213"/>
      <c r="RFQ213"/>
      <c r="RFR213"/>
      <c r="RFS213"/>
      <c r="RFT213"/>
      <c r="RFU213"/>
      <c r="RFV213"/>
      <c r="RFW213"/>
      <c r="RFX213"/>
      <c r="RFY213"/>
      <c r="RFZ213"/>
      <c r="RGA213"/>
      <c r="RGB213"/>
      <c r="RGC213"/>
      <c r="RGD213"/>
      <c r="RGE213"/>
      <c r="RGF213"/>
      <c r="RGG213"/>
      <c r="RGH213"/>
      <c r="RGI213"/>
      <c r="RGJ213"/>
      <c r="RGK213"/>
      <c r="RGL213"/>
      <c r="RGM213"/>
      <c r="RGN213"/>
      <c r="RGO213"/>
      <c r="RGP213"/>
      <c r="RGQ213"/>
      <c r="RGR213"/>
      <c r="RGS213"/>
      <c r="RGT213"/>
      <c r="RGU213"/>
      <c r="RGV213"/>
      <c r="RGW213"/>
      <c r="RGX213"/>
      <c r="RGY213"/>
      <c r="RGZ213"/>
      <c r="RHA213"/>
      <c r="RHB213"/>
      <c r="RHC213"/>
      <c r="RHD213"/>
      <c r="RHE213"/>
      <c r="RHF213"/>
      <c r="RHG213"/>
      <c r="RHH213"/>
      <c r="RHI213"/>
      <c r="RHJ213"/>
      <c r="RHK213"/>
      <c r="RHL213"/>
      <c r="RHM213"/>
      <c r="RHN213"/>
      <c r="RHO213"/>
      <c r="RHP213"/>
      <c r="RHQ213"/>
      <c r="RHR213"/>
      <c r="RHS213"/>
      <c r="RHT213"/>
      <c r="RHU213"/>
      <c r="RHV213"/>
      <c r="RHW213"/>
      <c r="RHX213"/>
      <c r="RHY213"/>
      <c r="RHZ213"/>
      <c r="RIA213"/>
      <c r="RIB213"/>
      <c r="RIC213"/>
      <c r="RID213"/>
      <c r="RIE213"/>
      <c r="RIF213"/>
      <c r="RIG213"/>
      <c r="RIH213"/>
      <c r="RII213"/>
      <c r="RIJ213"/>
      <c r="RIK213"/>
      <c r="RIL213"/>
      <c r="RIM213"/>
      <c r="RIN213"/>
      <c r="RIO213"/>
      <c r="RIP213"/>
      <c r="RIQ213"/>
      <c r="RIR213"/>
      <c r="RIS213"/>
      <c r="RIT213"/>
      <c r="RIU213"/>
      <c r="RIV213"/>
      <c r="RIW213"/>
      <c r="RIX213"/>
      <c r="RIY213"/>
      <c r="RIZ213"/>
      <c r="RJA213"/>
      <c r="RJB213"/>
      <c r="RJC213"/>
      <c r="RJD213"/>
      <c r="RJE213"/>
      <c r="RJF213"/>
      <c r="RJG213"/>
      <c r="RJH213"/>
      <c r="RJI213"/>
      <c r="RJJ213"/>
      <c r="RJK213"/>
      <c r="RJL213"/>
      <c r="RJM213"/>
      <c r="RJN213"/>
      <c r="RJO213"/>
      <c r="RJP213"/>
      <c r="RJQ213"/>
      <c r="RJR213"/>
      <c r="RJS213"/>
      <c r="RJT213"/>
      <c r="RJU213"/>
      <c r="RJV213"/>
      <c r="RJW213"/>
      <c r="RJX213"/>
      <c r="RJY213"/>
      <c r="RJZ213"/>
      <c r="RKA213"/>
      <c r="RKB213"/>
      <c r="RKC213"/>
      <c r="RKD213"/>
      <c r="RKE213"/>
      <c r="RKF213"/>
      <c r="RKG213"/>
      <c r="RKH213"/>
      <c r="RKI213"/>
      <c r="RKJ213"/>
      <c r="RKK213"/>
      <c r="RKL213"/>
      <c r="RKM213"/>
      <c r="RKN213"/>
      <c r="RKO213"/>
      <c r="RKP213"/>
      <c r="RKQ213"/>
      <c r="RKR213"/>
      <c r="RKS213"/>
      <c r="RKT213"/>
      <c r="RKU213"/>
      <c r="RKV213"/>
      <c r="RKW213"/>
      <c r="RKX213"/>
      <c r="RKY213"/>
      <c r="RKZ213"/>
      <c r="RLA213"/>
      <c r="RLB213"/>
      <c r="RLC213"/>
      <c r="RLD213"/>
      <c r="RLE213"/>
      <c r="RLF213"/>
      <c r="RLG213"/>
      <c r="RLH213"/>
      <c r="RLI213"/>
      <c r="RLJ213"/>
      <c r="RLK213"/>
      <c r="RLL213"/>
      <c r="RLM213"/>
      <c r="RLN213"/>
      <c r="RLO213"/>
      <c r="RLP213"/>
      <c r="RLQ213"/>
      <c r="RLR213"/>
      <c r="RLS213"/>
      <c r="RLT213"/>
      <c r="RLU213"/>
      <c r="RLV213"/>
      <c r="RLW213"/>
      <c r="RLX213"/>
      <c r="RLY213"/>
      <c r="RLZ213"/>
      <c r="RMA213"/>
      <c r="RMB213"/>
      <c r="RMC213"/>
      <c r="RMD213"/>
      <c r="RME213"/>
      <c r="RMF213"/>
      <c r="RMG213"/>
      <c r="RMH213"/>
      <c r="RMI213"/>
      <c r="RMJ213"/>
      <c r="RMK213"/>
      <c r="RML213"/>
      <c r="RMM213"/>
      <c r="RMN213"/>
      <c r="RMO213"/>
      <c r="RMP213"/>
      <c r="RMQ213"/>
      <c r="RMR213"/>
      <c r="RMS213"/>
      <c r="RMT213"/>
      <c r="RMU213"/>
      <c r="RMV213"/>
      <c r="RMW213"/>
      <c r="RMX213"/>
      <c r="RMY213"/>
      <c r="RMZ213"/>
      <c r="RNA213"/>
      <c r="RNB213"/>
      <c r="RNC213"/>
      <c r="RND213"/>
      <c r="RNE213"/>
      <c r="RNF213"/>
      <c r="RNG213"/>
      <c r="RNH213"/>
      <c r="RNI213"/>
      <c r="RNJ213"/>
      <c r="RNK213"/>
      <c r="RNL213"/>
      <c r="RNM213"/>
      <c r="RNN213"/>
      <c r="RNO213"/>
      <c r="RNP213"/>
      <c r="RNQ213"/>
      <c r="RNR213"/>
      <c r="RNS213"/>
      <c r="RNT213"/>
      <c r="RNU213"/>
      <c r="RNV213"/>
      <c r="RNW213"/>
      <c r="RNX213"/>
      <c r="RNY213"/>
      <c r="RNZ213"/>
      <c r="ROA213"/>
      <c r="ROB213"/>
      <c r="ROC213"/>
      <c r="ROD213"/>
      <c r="ROE213"/>
      <c r="ROF213"/>
      <c r="ROG213"/>
      <c r="ROH213"/>
      <c r="ROI213"/>
      <c r="ROJ213"/>
      <c r="ROK213"/>
      <c r="ROL213"/>
      <c r="ROM213"/>
      <c r="RON213"/>
      <c r="ROO213"/>
      <c r="ROP213"/>
      <c r="ROQ213"/>
      <c r="ROR213"/>
      <c r="ROS213"/>
      <c r="ROT213"/>
      <c r="ROU213"/>
      <c r="ROV213"/>
      <c r="ROW213"/>
      <c r="ROX213"/>
      <c r="ROY213"/>
      <c r="ROZ213"/>
      <c r="RPA213"/>
      <c r="RPB213"/>
      <c r="RPC213"/>
      <c r="RPD213"/>
      <c r="RPE213"/>
      <c r="RPF213"/>
      <c r="RPG213"/>
      <c r="RPH213"/>
      <c r="RPI213"/>
      <c r="RPJ213"/>
      <c r="RPK213"/>
      <c r="RPL213"/>
      <c r="RPM213"/>
      <c r="RPN213"/>
      <c r="RPO213"/>
      <c r="RPP213"/>
      <c r="RPQ213"/>
      <c r="RPR213"/>
      <c r="RPS213"/>
      <c r="RPT213"/>
      <c r="RPU213"/>
      <c r="RPV213"/>
      <c r="RPW213"/>
      <c r="RPX213"/>
      <c r="RPY213"/>
      <c r="RPZ213"/>
      <c r="RQA213"/>
      <c r="RQB213"/>
      <c r="RQC213"/>
      <c r="RQD213"/>
      <c r="RQE213"/>
      <c r="RQF213"/>
      <c r="RQG213"/>
      <c r="RQH213"/>
      <c r="RQI213"/>
      <c r="RQJ213"/>
      <c r="RQK213"/>
      <c r="RQL213"/>
      <c r="RQM213"/>
      <c r="RQN213"/>
      <c r="RQO213"/>
      <c r="RQP213"/>
      <c r="RQQ213"/>
      <c r="RQR213"/>
      <c r="RQS213"/>
      <c r="RQT213"/>
      <c r="RQU213"/>
      <c r="RQV213"/>
      <c r="RQW213"/>
      <c r="RQX213"/>
      <c r="RQY213"/>
      <c r="RQZ213"/>
      <c r="RRA213"/>
      <c r="RRB213"/>
      <c r="RRC213"/>
      <c r="RRD213"/>
      <c r="RRE213"/>
      <c r="RRF213"/>
      <c r="RRG213"/>
      <c r="RRH213"/>
      <c r="RRI213"/>
      <c r="RRJ213"/>
      <c r="RRK213"/>
      <c r="RRL213"/>
      <c r="RRM213"/>
      <c r="RRN213"/>
      <c r="RRO213"/>
      <c r="RRP213"/>
      <c r="RRQ213"/>
      <c r="RRR213"/>
      <c r="RRS213"/>
      <c r="RRT213"/>
      <c r="RRU213"/>
      <c r="RRV213"/>
      <c r="RRW213"/>
      <c r="RRX213"/>
      <c r="RRY213"/>
      <c r="RRZ213"/>
      <c r="RSA213"/>
      <c r="RSB213"/>
      <c r="RSC213"/>
      <c r="RSD213"/>
      <c r="RSE213"/>
      <c r="RSF213"/>
      <c r="RSG213"/>
      <c r="RSH213"/>
      <c r="RSI213"/>
      <c r="RSJ213"/>
      <c r="RSK213"/>
      <c r="RSL213"/>
      <c r="RSM213"/>
      <c r="RSN213"/>
      <c r="RSO213"/>
      <c r="RSP213"/>
      <c r="RSQ213"/>
      <c r="RSR213"/>
      <c r="RSS213"/>
      <c r="RST213"/>
      <c r="RSU213"/>
      <c r="RSV213"/>
      <c r="RSW213"/>
      <c r="RSX213"/>
      <c r="RSY213"/>
      <c r="RSZ213"/>
      <c r="RTA213"/>
      <c r="RTB213"/>
      <c r="RTC213"/>
      <c r="RTD213"/>
      <c r="RTE213"/>
      <c r="RTF213"/>
      <c r="RTG213"/>
      <c r="RTH213"/>
      <c r="RTI213"/>
      <c r="RTJ213"/>
      <c r="RTK213"/>
      <c r="RTL213"/>
      <c r="RTM213"/>
      <c r="RTN213"/>
      <c r="RTO213"/>
      <c r="RTP213"/>
      <c r="RTQ213"/>
      <c r="RTR213"/>
      <c r="RTS213"/>
      <c r="RTT213"/>
      <c r="RTU213"/>
      <c r="RTV213"/>
      <c r="RTW213"/>
      <c r="RTX213"/>
      <c r="RTY213"/>
      <c r="RTZ213"/>
      <c r="RUA213"/>
      <c r="RUB213"/>
      <c r="RUC213"/>
      <c r="RUD213"/>
      <c r="RUE213"/>
      <c r="RUF213"/>
      <c r="RUG213"/>
      <c r="RUH213"/>
      <c r="RUI213"/>
      <c r="RUJ213"/>
      <c r="RUK213"/>
      <c r="RUL213"/>
      <c r="RUM213"/>
      <c r="RUN213"/>
      <c r="RUO213"/>
      <c r="RUP213"/>
      <c r="RUQ213"/>
      <c r="RUR213"/>
      <c r="RUS213"/>
      <c r="RUT213"/>
      <c r="RUU213"/>
      <c r="RUV213"/>
      <c r="RUW213"/>
      <c r="RUX213"/>
      <c r="RUY213"/>
      <c r="RUZ213"/>
      <c r="RVA213"/>
      <c r="RVB213"/>
      <c r="RVC213"/>
      <c r="RVD213"/>
      <c r="RVE213"/>
      <c r="RVF213"/>
      <c r="RVG213"/>
      <c r="RVH213"/>
      <c r="RVI213"/>
      <c r="RVJ213"/>
      <c r="RVK213"/>
      <c r="RVL213"/>
      <c r="RVM213"/>
      <c r="RVN213"/>
      <c r="RVO213"/>
      <c r="RVP213"/>
      <c r="RVQ213"/>
      <c r="RVR213"/>
      <c r="RVS213"/>
      <c r="RVT213"/>
      <c r="RVU213"/>
      <c r="RVV213"/>
      <c r="RVW213"/>
      <c r="RVX213"/>
      <c r="RVY213"/>
      <c r="RVZ213"/>
      <c r="RWA213"/>
      <c r="RWB213"/>
      <c r="RWC213"/>
      <c r="RWD213"/>
      <c r="RWE213"/>
      <c r="RWF213"/>
      <c r="RWG213"/>
      <c r="RWH213"/>
      <c r="RWI213"/>
      <c r="RWJ213"/>
      <c r="RWK213"/>
      <c r="RWL213"/>
      <c r="RWM213"/>
      <c r="RWN213"/>
      <c r="RWO213"/>
      <c r="RWP213"/>
      <c r="RWQ213"/>
      <c r="RWR213"/>
      <c r="RWS213"/>
      <c r="RWT213"/>
      <c r="RWU213"/>
      <c r="RWV213"/>
      <c r="RWW213"/>
      <c r="RWX213"/>
      <c r="RWY213"/>
      <c r="RWZ213"/>
      <c r="RXA213"/>
      <c r="RXB213"/>
      <c r="RXC213"/>
      <c r="RXD213"/>
      <c r="RXE213"/>
      <c r="RXF213"/>
      <c r="RXG213"/>
      <c r="RXH213"/>
      <c r="RXI213"/>
      <c r="RXJ213"/>
      <c r="RXK213"/>
      <c r="RXL213"/>
      <c r="RXM213"/>
      <c r="RXN213"/>
      <c r="RXO213"/>
      <c r="RXP213"/>
      <c r="RXQ213"/>
      <c r="RXR213"/>
      <c r="RXS213"/>
      <c r="RXT213"/>
      <c r="RXU213"/>
      <c r="RXV213"/>
      <c r="RXW213"/>
      <c r="RXX213"/>
      <c r="RXY213"/>
      <c r="RXZ213"/>
      <c r="RYA213"/>
      <c r="RYB213"/>
      <c r="RYC213"/>
      <c r="RYD213"/>
      <c r="RYE213"/>
      <c r="RYF213"/>
      <c r="RYG213"/>
      <c r="RYH213"/>
      <c r="RYI213"/>
      <c r="RYJ213"/>
      <c r="RYK213"/>
      <c r="RYL213"/>
      <c r="RYM213"/>
      <c r="RYN213"/>
      <c r="RYO213"/>
      <c r="RYP213"/>
      <c r="RYQ213"/>
      <c r="RYR213"/>
      <c r="RYS213"/>
      <c r="RYT213"/>
      <c r="RYU213"/>
      <c r="RYV213"/>
      <c r="RYW213"/>
      <c r="RYX213"/>
      <c r="RYY213"/>
      <c r="RYZ213"/>
      <c r="RZA213"/>
      <c r="RZB213"/>
      <c r="RZC213"/>
      <c r="RZD213"/>
      <c r="RZE213"/>
      <c r="RZF213"/>
      <c r="RZG213"/>
      <c r="RZH213"/>
      <c r="RZI213"/>
      <c r="RZJ213"/>
      <c r="RZK213"/>
      <c r="RZL213"/>
      <c r="RZM213"/>
      <c r="RZN213"/>
      <c r="RZO213"/>
      <c r="RZP213"/>
      <c r="RZQ213"/>
      <c r="RZR213"/>
      <c r="RZS213"/>
      <c r="RZT213"/>
      <c r="RZU213"/>
      <c r="RZV213"/>
      <c r="RZW213"/>
      <c r="RZX213"/>
      <c r="RZY213"/>
      <c r="RZZ213"/>
      <c r="SAA213"/>
      <c r="SAB213"/>
      <c r="SAC213"/>
      <c r="SAD213"/>
      <c r="SAE213"/>
      <c r="SAF213"/>
      <c r="SAG213"/>
      <c r="SAH213"/>
      <c r="SAI213"/>
      <c r="SAJ213"/>
      <c r="SAK213"/>
      <c r="SAL213"/>
      <c r="SAM213"/>
      <c r="SAN213"/>
      <c r="SAO213"/>
      <c r="SAP213"/>
      <c r="SAQ213"/>
      <c r="SAR213"/>
      <c r="SAS213"/>
      <c r="SAT213"/>
      <c r="SAU213"/>
      <c r="SAV213"/>
      <c r="SAW213"/>
      <c r="SAX213"/>
      <c r="SAY213"/>
      <c r="SAZ213"/>
      <c r="SBA213"/>
      <c r="SBB213"/>
      <c r="SBC213"/>
      <c r="SBD213"/>
      <c r="SBE213"/>
      <c r="SBF213"/>
      <c r="SBG213"/>
      <c r="SBH213"/>
      <c r="SBI213"/>
      <c r="SBJ213"/>
      <c r="SBK213"/>
      <c r="SBL213"/>
      <c r="SBM213"/>
      <c r="SBN213"/>
      <c r="SBO213"/>
      <c r="SBP213"/>
      <c r="SBQ213"/>
      <c r="SBR213"/>
      <c r="SBS213"/>
      <c r="SBT213"/>
      <c r="SBU213"/>
      <c r="SBV213"/>
      <c r="SBW213"/>
      <c r="SBX213"/>
      <c r="SBY213"/>
      <c r="SBZ213"/>
      <c r="SCA213"/>
      <c r="SCB213"/>
      <c r="SCC213"/>
      <c r="SCD213"/>
      <c r="SCE213"/>
      <c r="SCF213"/>
      <c r="SCG213"/>
      <c r="SCH213"/>
      <c r="SCI213"/>
      <c r="SCJ213"/>
      <c r="SCK213"/>
      <c r="SCL213"/>
      <c r="SCM213"/>
      <c r="SCN213"/>
      <c r="SCO213"/>
      <c r="SCP213"/>
      <c r="SCQ213"/>
      <c r="SCR213"/>
      <c r="SCS213"/>
      <c r="SCT213"/>
      <c r="SCU213"/>
      <c r="SCV213"/>
      <c r="SCW213"/>
      <c r="SCX213"/>
      <c r="SCY213"/>
      <c r="SCZ213"/>
      <c r="SDA213"/>
      <c r="SDB213"/>
      <c r="SDC213"/>
      <c r="SDD213"/>
      <c r="SDE213"/>
      <c r="SDF213"/>
      <c r="SDG213"/>
      <c r="SDH213"/>
      <c r="SDI213"/>
      <c r="SDJ213"/>
      <c r="SDK213"/>
      <c r="SDL213"/>
      <c r="SDM213"/>
      <c r="SDN213"/>
      <c r="SDO213"/>
      <c r="SDP213"/>
      <c r="SDQ213"/>
      <c r="SDR213"/>
      <c r="SDS213"/>
      <c r="SDT213"/>
      <c r="SDU213"/>
      <c r="SDV213"/>
      <c r="SDW213"/>
      <c r="SDX213"/>
      <c r="SDY213"/>
      <c r="SDZ213"/>
      <c r="SEA213"/>
      <c r="SEB213"/>
      <c r="SEC213"/>
      <c r="SED213"/>
      <c r="SEE213"/>
      <c r="SEF213"/>
      <c r="SEG213"/>
      <c r="SEH213"/>
      <c r="SEI213"/>
      <c r="SEJ213"/>
      <c r="SEK213"/>
      <c r="SEL213"/>
      <c r="SEM213"/>
      <c r="SEN213"/>
      <c r="SEO213"/>
      <c r="SEP213"/>
      <c r="SEQ213"/>
      <c r="SER213"/>
      <c r="SES213"/>
      <c r="SET213"/>
      <c r="SEU213"/>
      <c r="SEV213"/>
      <c r="SEW213"/>
      <c r="SEX213"/>
      <c r="SEY213"/>
      <c r="SEZ213"/>
      <c r="SFA213"/>
      <c r="SFB213"/>
      <c r="SFC213"/>
      <c r="SFD213"/>
      <c r="SFE213"/>
      <c r="SFF213"/>
      <c r="SFG213"/>
      <c r="SFH213"/>
      <c r="SFI213"/>
      <c r="SFJ213"/>
      <c r="SFK213"/>
      <c r="SFL213"/>
      <c r="SFM213"/>
      <c r="SFN213"/>
      <c r="SFO213"/>
      <c r="SFP213"/>
      <c r="SFQ213"/>
      <c r="SFR213"/>
      <c r="SFS213"/>
      <c r="SFT213"/>
      <c r="SFU213"/>
      <c r="SFV213"/>
      <c r="SFW213"/>
      <c r="SFX213"/>
      <c r="SFY213"/>
      <c r="SFZ213"/>
      <c r="SGA213"/>
      <c r="SGB213"/>
      <c r="SGC213"/>
      <c r="SGD213"/>
      <c r="SGE213"/>
      <c r="SGF213"/>
      <c r="SGG213"/>
      <c r="SGH213"/>
      <c r="SGI213"/>
      <c r="SGJ213"/>
      <c r="SGK213"/>
      <c r="SGL213"/>
      <c r="SGM213"/>
      <c r="SGN213"/>
      <c r="SGO213"/>
      <c r="SGP213"/>
      <c r="SGQ213"/>
      <c r="SGR213"/>
      <c r="SGS213"/>
      <c r="SGT213"/>
      <c r="SGU213"/>
      <c r="SGV213"/>
      <c r="SGW213"/>
      <c r="SGX213"/>
      <c r="SGY213"/>
      <c r="SGZ213"/>
      <c r="SHA213"/>
      <c r="SHB213"/>
      <c r="SHC213"/>
      <c r="SHD213"/>
      <c r="SHE213"/>
      <c r="SHF213"/>
      <c r="SHG213"/>
      <c r="SHH213"/>
      <c r="SHI213"/>
      <c r="SHJ213"/>
      <c r="SHK213"/>
      <c r="SHL213"/>
      <c r="SHM213"/>
      <c r="SHN213"/>
      <c r="SHO213"/>
      <c r="SHP213"/>
      <c r="SHQ213"/>
      <c r="SHR213"/>
      <c r="SHS213"/>
      <c r="SHT213"/>
      <c r="SHU213"/>
      <c r="SHV213"/>
      <c r="SHW213"/>
      <c r="SHX213"/>
      <c r="SHY213"/>
      <c r="SHZ213"/>
      <c r="SIA213"/>
      <c r="SIB213"/>
      <c r="SIC213"/>
      <c r="SID213"/>
      <c r="SIE213"/>
      <c r="SIF213"/>
      <c r="SIG213"/>
      <c r="SIH213"/>
      <c r="SII213"/>
      <c r="SIJ213"/>
      <c r="SIK213"/>
      <c r="SIL213"/>
      <c r="SIM213"/>
      <c r="SIN213"/>
      <c r="SIO213"/>
      <c r="SIP213"/>
      <c r="SIQ213"/>
      <c r="SIR213"/>
      <c r="SIS213"/>
      <c r="SIT213"/>
      <c r="SIU213"/>
      <c r="SIV213"/>
      <c r="SIW213"/>
      <c r="SIX213"/>
      <c r="SIY213"/>
      <c r="SIZ213"/>
      <c r="SJA213"/>
      <c r="SJB213"/>
      <c r="SJC213"/>
      <c r="SJD213"/>
      <c r="SJE213"/>
      <c r="SJF213"/>
      <c r="SJG213"/>
      <c r="SJH213"/>
      <c r="SJI213"/>
      <c r="SJJ213"/>
      <c r="SJK213"/>
      <c r="SJL213"/>
      <c r="SJM213"/>
      <c r="SJN213"/>
      <c r="SJO213"/>
      <c r="SJP213"/>
      <c r="SJQ213"/>
      <c r="SJR213"/>
      <c r="SJS213"/>
      <c r="SJT213"/>
      <c r="SJU213"/>
      <c r="SJV213"/>
      <c r="SJW213"/>
      <c r="SJX213"/>
      <c r="SJY213"/>
      <c r="SJZ213"/>
      <c r="SKA213"/>
      <c r="SKB213"/>
      <c r="SKC213"/>
      <c r="SKD213"/>
      <c r="SKE213"/>
      <c r="SKF213"/>
      <c r="SKG213"/>
      <c r="SKH213"/>
      <c r="SKI213"/>
      <c r="SKJ213"/>
      <c r="SKK213"/>
      <c r="SKL213"/>
      <c r="SKM213"/>
      <c r="SKN213"/>
      <c r="SKO213"/>
      <c r="SKP213"/>
      <c r="SKQ213"/>
      <c r="SKR213"/>
      <c r="SKS213"/>
      <c r="SKT213"/>
      <c r="SKU213"/>
      <c r="SKV213"/>
      <c r="SKW213"/>
      <c r="SKX213"/>
      <c r="SKY213"/>
      <c r="SKZ213"/>
      <c r="SLA213"/>
      <c r="SLB213"/>
      <c r="SLC213"/>
      <c r="SLD213"/>
      <c r="SLE213"/>
      <c r="SLF213"/>
      <c r="SLG213"/>
      <c r="SLH213"/>
      <c r="SLI213"/>
      <c r="SLJ213"/>
      <c r="SLK213"/>
      <c r="SLL213"/>
      <c r="SLM213"/>
      <c r="SLN213"/>
      <c r="SLO213"/>
      <c r="SLP213"/>
      <c r="SLQ213"/>
      <c r="SLR213"/>
      <c r="SLS213"/>
      <c r="SLT213"/>
      <c r="SLU213"/>
      <c r="SLV213"/>
      <c r="SLW213"/>
      <c r="SLX213"/>
      <c r="SLY213"/>
      <c r="SLZ213"/>
      <c r="SMA213"/>
      <c r="SMB213"/>
      <c r="SMC213"/>
      <c r="SMD213"/>
      <c r="SME213"/>
      <c r="SMF213"/>
      <c r="SMG213"/>
      <c r="SMH213"/>
      <c r="SMI213"/>
      <c r="SMJ213"/>
      <c r="SMK213"/>
      <c r="SML213"/>
      <c r="SMM213"/>
      <c r="SMN213"/>
      <c r="SMO213"/>
      <c r="SMP213"/>
      <c r="SMQ213"/>
      <c r="SMR213"/>
      <c r="SMS213"/>
      <c r="SMT213"/>
      <c r="SMU213"/>
      <c r="SMV213"/>
      <c r="SMW213"/>
      <c r="SMX213"/>
      <c r="SMY213"/>
      <c r="SMZ213"/>
      <c r="SNA213"/>
      <c r="SNB213"/>
      <c r="SNC213"/>
      <c r="SND213"/>
      <c r="SNE213"/>
      <c r="SNF213"/>
      <c r="SNG213"/>
      <c r="SNH213"/>
      <c r="SNI213"/>
      <c r="SNJ213"/>
      <c r="SNK213"/>
      <c r="SNL213"/>
      <c r="SNM213"/>
      <c r="SNN213"/>
      <c r="SNO213"/>
      <c r="SNP213"/>
      <c r="SNQ213"/>
      <c r="SNR213"/>
      <c r="SNS213"/>
      <c r="SNT213"/>
      <c r="SNU213"/>
      <c r="SNV213"/>
      <c r="SNW213"/>
      <c r="SNX213"/>
      <c r="SNY213"/>
      <c r="SNZ213"/>
      <c r="SOA213"/>
      <c r="SOB213"/>
      <c r="SOC213"/>
      <c r="SOD213"/>
      <c r="SOE213"/>
      <c r="SOF213"/>
      <c r="SOG213"/>
      <c r="SOH213"/>
      <c r="SOI213"/>
      <c r="SOJ213"/>
      <c r="SOK213"/>
      <c r="SOL213"/>
      <c r="SOM213"/>
      <c r="SON213"/>
      <c r="SOO213"/>
      <c r="SOP213"/>
      <c r="SOQ213"/>
      <c r="SOR213"/>
      <c r="SOS213"/>
      <c r="SOT213"/>
      <c r="SOU213"/>
      <c r="SOV213"/>
      <c r="SOW213"/>
      <c r="SOX213"/>
      <c r="SOY213"/>
      <c r="SOZ213"/>
      <c r="SPA213"/>
      <c r="SPB213"/>
      <c r="SPC213"/>
      <c r="SPD213"/>
      <c r="SPE213"/>
      <c r="SPF213"/>
      <c r="SPG213"/>
      <c r="SPH213"/>
      <c r="SPI213"/>
      <c r="SPJ213"/>
      <c r="SPK213"/>
      <c r="SPL213"/>
      <c r="SPM213"/>
      <c r="SPN213"/>
      <c r="SPO213"/>
      <c r="SPP213"/>
      <c r="SPQ213"/>
      <c r="SPR213"/>
      <c r="SPS213"/>
      <c r="SPT213"/>
      <c r="SPU213"/>
      <c r="SPV213"/>
      <c r="SPW213"/>
      <c r="SPX213"/>
      <c r="SPY213"/>
      <c r="SPZ213"/>
      <c r="SQA213"/>
      <c r="SQB213"/>
      <c r="SQC213"/>
      <c r="SQD213"/>
      <c r="SQE213"/>
      <c r="SQF213"/>
      <c r="SQG213"/>
      <c r="SQH213"/>
      <c r="SQI213"/>
      <c r="SQJ213"/>
      <c r="SQK213"/>
      <c r="SQL213"/>
      <c r="SQM213"/>
      <c r="SQN213"/>
      <c r="SQO213"/>
      <c r="SQP213"/>
      <c r="SQQ213"/>
      <c r="SQR213"/>
      <c r="SQS213"/>
      <c r="SQT213"/>
      <c r="SQU213"/>
      <c r="SQV213"/>
      <c r="SQW213"/>
      <c r="SQX213"/>
      <c r="SQY213"/>
      <c r="SQZ213"/>
      <c r="SRA213"/>
      <c r="SRB213"/>
      <c r="SRC213"/>
      <c r="SRD213"/>
      <c r="SRE213"/>
      <c r="SRF213"/>
      <c r="SRG213"/>
      <c r="SRH213"/>
      <c r="SRI213"/>
      <c r="SRJ213"/>
      <c r="SRK213"/>
      <c r="SRL213"/>
      <c r="SRM213"/>
      <c r="SRN213"/>
      <c r="SRO213"/>
      <c r="SRP213"/>
      <c r="SRQ213"/>
      <c r="SRR213"/>
      <c r="SRS213"/>
      <c r="SRT213"/>
      <c r="SRU213"/>
      <c r="SRV213"/>
      <c r="SRW213"/>
      <c r="SRX213"/>
      <c r="SRY213"/>
      <c r="SRZ213"/>
      <c r="SSA213"/>
      <c r="SSB213"/>
      <c r="SSC213"/>
      <c r="SSD213"/>
      <c r="SSE213"/>
      <c r="SSF213"/>
      <c r="SSG213"/>
      <c r="SSH213"/>
      <c r="SSI213"/>
      <c r="SSJ213"/>
      <c r="SSK213"/>
      <c r="SSL213"/>
      <c r="SSM213"/>
      <c r="SSN213"/>
      <c r="SSO213"/>
      <c r="SSP213"/>
      <c r="SSQ213"/>
      <c r="SSR213"/>
      <c r="SSS213"/>
      <c r="SST213"/>
      <c r="SSU213"/>
      <c r="SSV213"/>
      <c r="SSW213"/>
      <c r="SSX213"/>
      <c r="SSY213"/>
      <c r="SSZ213"/>
      <c r="STA213"/>
      <c r="STB213"/>
      <c r="STC213"/>
      <c r="STD213"/>
      <c r="STE213"/>
      <c r="STF213"/>
      <c r="STG213"/>
      <c r="STH213"/>
      <c r="STI213"/>
      <c r="STJ213"/>
      <c r="STK213"/>
      <c r="STL213"/>
      <c r="STM213"/>
      <c r="STN213"/>
      <c r="STO213"/>
      <c r="STP213"/>
      <c r="STQ213"/>
      <c r="STR213"/>
      <c r="STS213"/>
      <c r="STT213"/>
      <c r="STU213"/>
      <c r="STV213"/>
      <c r="STW213"/>
      <c r="STX213"/>
      <c r="STY213"/>
      <c r="STZ213"/>
      <c r="SUA213"/>
      <c r="SUB213"/>
      <c r="SUC213"/>
      <c r="SUD213"/>
      <c r="SUE213"/>
      <c r="SUF213"/>
      <c r="SUG213"/>
      <c r="SUH213"/>
      <c r="SUI213"/>
      <c r="SUJ213"/>
      <c r="SUK213"/>
      <c r="SUL213"/>
      <c r="SUM213"/>
      <c r="SUN213"/>
      <c r="SUO213"/>
      <c r="SUP213"/>
      <c r="SUQ213"/>
      <c r="SUR213"/>
      <c r="SUS213"/>
      <c r="SUT213"/>
      <c r="SUU213"/>
      <c r="SUV213"/>
      <c r="SUW213"/>
      <c r="SUX213"/>
      <c r="SUY213"/>
      <c r="SUZ213"/>
      <c r="SVA213"/>
      <c r="SVB213"/>
      <c r="SVC213"/>
      <c r="SVD213"/>
      <c r="SVE213"/>
      <c r="SVF213"/>
      <c r="SVG213"/>
      <c r="SVH213"/>
      <c r="SVI213"/>
      <c r="SVJ213"/>
      <c r="SVK213"/>
      <c r="SVL213"/>
      <c r="SVM213"/>
      <c r="SVN213"/>
      <c r="SVO213"/>
      <c r="SVP213"/>
      <c r="SVQ213"/>
      <c r="SVR213"/>
      <c r="SVS213"/>
      <c r="SVT213"/>
      <c r="SVU213"/>
      <c r="SVV213"/>
      <c r="SVW213"/>
      <c r="SVX213"/>
      <c r="SVY213"/>
      <c r="SVZ213"/>
      <c r="SWA213"/>
      <c r="SWB213"/>
      <c r="SWC213"/>
      <c r="SWD213"/>
      <c r="SWE213"/>
      <c r="SWF213"/>
      <c r="SWG213"/>
      <c r="SWH213"/>
      <c r="SWI213"/>
      <c r="SWJ213"/>
      <c r="SWK213"/>
      <c r="SWL213"/>
      <c r="SWM213"/>
      <c r="SWN213"/>
      <c r="SWO213"/>
      <c r="SWP213"/>
      <c r="SWQ213"/>
      <c r="SWR213"/>
      <c r="SWS213"/>
      <c r="SWT213"/>
      <c r="SWU213"/>
      <c r="SWV213"/>
      <c r="SWW213"/>
      <c r="SWX213"/>
      <c r="SWY213"/>
      <c r="SWZ213"/>
      <c r="SXA213"/>
      <c r="SXB213"/>
      <c r="SXC213"/>
      <c r="SXD213"/>
      <c r="SXE213"/>
      <c r="SXF213"/>
      <c r="SXG213"/>
      <c r="SXH213"/>
      <c r="SXI213"/>
      <c r="SXJ213"/>
      <c r="SXK213"/>
      <c r="SXL213"/>
      <c r="SXM213"/>
      <c r="SXN213"/>
      <c r="SXO213"/>
      <c r="SXP213"/>
      <c r="SXQ213"/>
      <c r="SXR213"/>
      <c r="SXS213"/>
      <c r="SXT213"/>
      <c r="SXU213"/>
      <c r="SXV213"/>
      <c r="SXW213"/>
      <c r="SXX213"/>
      <c r="SXY213"/>
      <c r="SXZ213"/>
      <c r="SYA213"/>
      <c r="SYB213"/>
      <c r="SYC213"/>
      <c r="SYD213"/>
      <c r="SYE213"/>
      <c r="SYF213"/>
      <c r="SYG213"/>
      <c r="SYH213"/>
      <c r="SYI213"/>
      <c r="SYJ213"/>
      <c r="SYK213"/>
      <c r="SYL213"/>
      <c r="SYM213"/>
      <c r="SYN213"/>
      <c r="SYO213"/>
      <c r="SYP213"/>
      <c r="SYQ213"/>
      <c r="SYR213"/>
      <c r="SYS213"/>
      <c r="SYT213"/>
      <c r="SYU213"/>
      <c r="SYV213"/>
      <c r="SYW213"/>
      <c r="SYX213"/>
      <c r="SYY213"/>
      <c r="SYZ213"/>
      <c r="SZA213"/>
      <c r="SZB213"/>
      <c r="SZC213"/>
      <c r="SZD213"/>
      <c r="SZE213"/>
      <c r="SZF213"/>
      <c r="SZG213"/>
      <c r="SZH213"/>
      <c r="SZI213"/>
      <c r="SZJ213"/>
      <c r="SZK213"/>
      <c r="SZL213"/>
      <c r="SZM213"/>
      <c r="SZN213"/>
      <c r="SZO213"/>
      <c r="SZP213"/>
      <c r="SZQ213"/>
      <c r="SZR213"/>
      <c r="SZS213"/>
      <c r="SZT213"/>
      <c r="SZU213"/>
      <c r="SZV213"/>
      <c r="SZW213"/>
      <c r="SZX213"/>
      <c r="SZY213"/>
      <c r="SZZ213"/>
      <c r="TAA213"/>
      <c r="TAB213"/>
      <c r="TAC213"/>
      <c r="TAD213"/>
      <c r="TAE213"/>
      <c r="TAF213"/>
      <c r="TAG213"/>
      <c r="TAH213"/>
      <c r="TAI213"/>
      <c r="TAJ213"/>
      <c r="TAK213"/>
      <c r="TAL213"/>
      <c r="TAM213"/>
      <c r="TAN213"/>
      <c r="TAO213"/>
      <c r="TAP213"/>
      <c r="TAQ213"/>
      <c r="TAR213"/>
      <c r="TAS213"/>
      <c r="TAT213"/>
      <c r="TAU213"/>
      <c r="TAV213"/>
      <c r="TAW213"/>
      <c r="TAX213"/>
      <c r="TAY213"/>
      <c r="TAZ213"/>
      <c r="TBA213"/>
      <c r="TBB213"/>
      <c r="TBC213"/>
      <c r="TBD213"/>
      <c r="TBE213"/>
      <c r="TBF213"/>
      <c r="TBG213"/>
      <c r="TBH213"/>
      <c r="TBI213"/>
      <c r="TBJ213"/>
      <c r="TBK213"/>
      <c r="TBL213"/>
      <c r="TBM213"/>
      <c r="TBN213"/>
      <c r="TBO213"/>
      <c r="TBP213"/>
      <c r="TBQ213"/>
      <c r="TBR213"/>
      <c r="TBS213"/>
      <c r="TBT213"/>
      <c r="TBU213"/>
      <c r="TBV213"/>
      <c r="TBW213"/>
      <c r="TBX213"/>
      <c r="TBY213"/>
      <c r="TBZ213"/>
      <c r="TCA213"/>
      <c r="TCB213"/>
      <c r="TCC213"/>
      <c r="TCD213"/>
      <c r="TCE213"/>
      <c r="TCF213"/>
      <c r="TCG213"/>
      <c r="TCH213"/>
      <c r="TCI213"/>
      <c r="TCJ213"/>
      <c r="TCK213"/>
      <c r="TCL213"/>
      <c r="TCM213"/>
      <c r="TCN213"/>
      <c r="TCO213"/>
      <c r="TCP213"/>
      <c r="TCQ213"/>
      <c r="TCR213"/>
      <c r="TCS213"/>
      <c r="TCT213"/>
      <c r="TCU213"/>
      <c r="TCV213"/>
      <c r="TCW213"/>
      <c r="TCX213"/>
      <c r="TCY213"/>
      <c r="TCZ213"/>
      <c r="TDA213"/>
      <c r="TDB213"/>
      <c r="TDC213"/>
      <c r="TDD213"/>
      <c r="TDE213"/>
      <c r="TDF213"/>
      <c r="TDG213"/>
      <c r="TDH213"/>
      <c r="TDI213"/>
      <c r="TDJ213"/>
      <c r="TDK213"/>
      <c r="TDL213"/>
      <c r="TDM213"/>
      <c r="TDN213"/>
      <c r="TDO213"/>
      <c r="TDP213"/>
      <c r="TDQ213"/>
      <c r="TDR213"/>
      <c r="TDS213"/>
      <c r="TDT213"/>
      <c r="TDU213"/>
      <c r="TDV213"/>
      <c r="TDW213"/>
      <c r="TDX213"/>
      <c r="TDY213"/>
      <c r="TDZ213"/>
      <c r="TEA213"/>
      <c r="TEB213"/>
      <c r="TEC213"/>
      <c r="TED213"/>
      <c r="TEE213"/>
      <c r="TEF213"/>
      <c r="TEG213"/>
      <c r="TEH213"/>
      <c r="TEI213"/>
      <c r="TEJ213"/>
      <c r="TEK213"/>
      <c r="TEL213"/>
      <c r="TEM213"/>
      <c r="TEN213"/>
      <c r="TEO213"/>
      <c r="TEP213"/>
      <c r="TEQ213"/>
      <c r="TER213"/>
      <c r="TES213"/>
      <c r="TET213"/>
      <c r="TEU213"/>
      <c r="TEV213"/>
      <c r="TEW213"/>
      <c r="TEX213"/>
      <c r="TEY213"/>
      <c r="TEZ213"/>
      <c r="TFA213"/>
      <c r="TFB213"/>
      <c r="TFC213"/>
      <c r="TFD213"/>
      <c r="TFE213"/>
      <c r="TFF213"/>
      <c r="TFG213"/>
      <c r="TFH213"/>
      <c r="TFI213"/>
      <c r="TFJ213"/>
      <c r="TFK213"/>
      <c r="TFL213"/>
      <c r="TFM213"/>
      <c r="TFN213"/>
      <c r="TFO213"/>
      <c r="TFP213"/>
      <c r="TFQ213"/>
      <c r="TFR213"/>
      <c r="TFS213"/>
      <c r="TFT213"/>
      <c r="TFU213"/>
      <c r="TFV213"/>
      <c r="TFW213"/>
      <c r="TFX213"/>
      <c r="TFY213"/>
      <c r="TFZ213"/>
      <c r="TGA213"/>
      <c r="TGB213"/>
      <c r="TGC213"/>
      <c r="TGD213"/>
      <c r="TGE213"/>
      <c r="TGF213"/>
      <c r="TGG213"/>
      <c r="TGH213"/>
      <c r="TGI213"/>
      <c r="TGJ213"/>
      <c r="TGK213"/>
      <c r="TGL213"/>
      <c r="TGM213"/>
      <c r="TGN213"/>
      <c r="TGO213"/>
      <c r="TGP213"/>
      <c r="TGQ213"/>
      <c r="TGR213"/>
      <c r="TGS213"/>
      <c r="TGT213"/>
      <c r="TGU213"/>
      <c r="TGV213"/>
      <c r="TGW213"/>
      <c r="TGX213"/>
      <c r="TGY213"/>
      <c r="TGZ213"/>
      <c r="THA213"/>
      <c r="THB213"/>
      <c r="THC213"/>
      <c r="THD213"/>
      <c r="THE213"/>
      <c r="THF213"/>
      <c r="THG213"/>
      <c r="THH213"/>
      <c r="THI213"/>
      <c r="THJ213"/>
      <c r="THK213"/>
      <c r="THL213"/>
      <c r="THM213"/>
      <c r="THN213"/>
      <c r="THO213"/>
      <c r="THP213"/>
      <c r="THQ213"/>
      <c r="THR213"/>
      <c r="THS213"/>
      <c r="THT213"/>
      <c r="THU213"/>
      <c r="THV213"/>
      <c r="THW213"/>
      <c r="THX213"/>
      <c r="THY213"/>
      <c r="THZ213"/>
      <c r="TIA213"/>
      <c r="TIB213"/>
      <c r="TIC213"/>
      <c r="TID213"/>
      <c r="TIE213"/>
      <c r="TIF213"/>
      <c r="TIG213"/>
      <c r="TIH213"/>
      <c r="TII213"/>
      <c r="TIJ213"/>
      <c r="TIK213"/>
      <c r="TIL213"/>
      <c r="TIM213"/>
      <c r="TIN213"/>
      <c r="TIO213"/>
      <c r="TIP213"/>
      <c r="TIQ213"/>
      <c r="TIR213"/>
      <c r="TIS213"/>
      <c r="TIT213"/>
      <c r="TIU213"/>
      <c r="TIV213"/>
      <c r="TIW213"/>
      <c r="TIX213"/>
      <c r="TIY213"/>
      <c r="TIZ213"/>
      <c r="TJA213"/>
      <c r="TJB213"/>
      <c r="TJC213"/>
      <c r="TJD213"/>
      <c r="TJE213"/>
      <c r="TJF213"/>
      <c r="TJG213"/>
      <c r="TJH213"/>
      <c r="TJI213"/>
      <c r="TJJ213"/>
      <c r="TJK213"/>
      <c r="TJL213"/>
      <c r="TJM213"/>
      <c r="TJN213"/>
      <c r="TJO213"/>
      <c r="TJP213"/>
      <c r="TJQ213"/>
      <c r="TJR213"/>
      <c r="TJS213"/>
      <c r="TJT213"/>
      <c r="TJU213"/>
      <c r="TJV213"/>
      <c r="TJW213"/>
      <c r="TJX213"/>
      <c r="TJY213"/>
      <c r="TJZ213"/>
      <c r="TKA213"/>
      <c r="TKB213"/>
      <c r="TKC213"/>
      <c r="TKD213"/>
      <c r="TKE213"/>
      <c r="TKF213"/>
      <c r="TKG213"/>
      <c r="TKH213"/>
      <c r="TKI213"/>
      <c r="TKJ213"/>
      <c r="TKK213"/>
      <c r="TKL213"/>
      <c r="TKM213"/>
      <c r="TKN213"/>
      <c r="TKO213"/>
      <c r="TKP213"/>
      <c r="TKQ213"/>
      <c r="TKR213"/>
      <c r="TKS213"/>
      <c r="TKT213"/>
      <c r="TKU213"/>
      <c r="TKV213"/>
      <c r="TKW213"/>
      <c r="TKX213"/>
      <c r="TKY213"/>
      <c r="TKZ213"/>
      <c r="TLA213"/>
      <c r="TLB213"/>
      <c r="TLC213"/>
      <c r="TLD213"/>
      <c r="TLE213"/>
      <c r="TLF213"/>
      <c r="TLG213"/>
      <c r="TLH213"/>
      <c r="TLI213"/>
      <c r="TLJ213"/>
      <c r="TLK213"/>
      <c r="TLL213"/>
      <c r="TLM213"/>
      <c r="TLN213"/>
      <c r="TLO213"/>
      <c r="TLP213"/>
      <c r="TLQ213"/>
      <c r="TLR213"/>
      <c r="TLS213"/>
      <c r="TLT213"/>
      <c r="TLU213"/>
      <c r="TLV213"/>
      <c r="TLW213"/>
      <c r="TLX213"/>
      <c r="TLY213"/>
      <c r="TLZ213"/>
      <c r="TMA213"/>
      <c r="TMB213"/>
      <c r="TMC213"/>
      <c r="TMD213"/>
      <c r="TME213"/>
      <c r="TMF213"/>
      <c r="TMG213"/>
      <c r="TMH213"/>
      <c r="TMI213"/>
      <c r="TMJ213"/>
      <c r="TMK213"/>
      <c r="TML213"/>
      <c r="TMM213"/>
      <c r="TMN213"/>
      <c r="TMO213"/>
      <c r="TMP213"/>
      <c r="TMQ213"/>
      <c r="TMR213"/>
      <c r="TMS213"/>
      <c r="TMT213"/>
      <c r="TMU213"/>
      <c r="TMV213"/>
      <c r="TMW213"/>
      <c r="TMX213"/>
      <c r="TMY213"/>
      <c r="TMZ213"/>
      <c r="TNA213"/>
      <c r="TNB213"/>
      <c r="TNC213"/>
      <c r="TND213"/>
      <c r="TNE213"/>
      <c r="TNF213"/>
      <c r="TNG213"/>
      <c r="TNH213"/>
      <c r="TNI213"/>
      <c r="TNJ213"/>
      <c r="TNK213"/>
      <c r="TNL213"/>
      <c r="TNM213"/>
      <c r="TNN213"/>
      <c r="TNO213"/>
      <c r="TNP213"/>
      <c r="TNQ213"/>
      <c r="TNR213"/>
      <c r="TNS213"/>
      <c r="TNT213"/>
      <c r="TNU213"/>
      <c r="TNV213"/>
      <c r="TNW213"/>
      <c r="TNX213"/>
      <c r="TNY213"/>
      <c r="TNZ213"/>
      <c r="TOA213"/>
      <c r="TOB213"/>
      <c r="TOC213"/>
      <c r="TOD213"/>
      <c r="TOE213"/>
      <c r="TOF213"/>
      <c r="TOG213"/>
      <c r="TOH213"/>
      <c r="TOI213"/>
      <c r="TOJ213"/>
      <c r="TOK213"/>
      <c r="TOL213"/>
      <c r="TOM213"/>
      <c r="TON213"/>
      <c r="TOO213"/>
      <c r="TOP213"/>
      <c r="TOQ213"/>
      <c r="TOR213"/>
      <c r="TOS213"/>
      <c r="TOT213"/>
      <c r="TOU213"/>
      <c r="TOV213"/>
      <c r="TOW213"/>
      <c r="TOX213"/>
      <c r="TOY213"/>
      <c r="TOZ213"/>
      <c r="TPA213"/>
      <c r="TPB213"/>
      <c r="TPC213"/>
      <c r="TPD213"/>
      <c r="TPE213"/>
      <c r="TPF213"/>
      <c r="TPG213"/>
      <c r="TPH213"/>
      <c r="TPI213"/>
      <c r="TPJ213"/>
      <c r="TPK213"/>
      <c r="TPL213"/>
      <c r="TPM213"/>
      <c r="TPN213"/>
      <c r="TPO213"/>
      <c r="TPP213"/>
      <c r="TPQ213"/>
      <c r="TPR213"/>
      <c r="TPS213"/>
      <c r="TPT213"/>
      <c r="TPU213"/>
      <c r="TPV213"/>
      <c r="TPW213"/>
      <c r="TPX213"/>
      <c r="TPY213"/>
      <c r="TPZ213"/>
      <c r="TQA213"/>
      <c r="TQB213"/>
      <c r="TQC213"/>
      <c r="TQD213"/>
      <c r="TQE213"/>
      <c r="TQF213"/>
      <c r="TQG213"/>
      <c r="TQH213"/>
      <c r="TQI213"/>
      <c r="TQJ213"/>
      <c r="TQK213"/>
      <c r="TQL213"/>
      <c r="TQM213"/>
      <c r="TQN213"/>
      <c r="TQO213"/>
      <c r="TQP213"/>
      <c r="TQQ213"/>
      <c r="TQR213"/>
      <c r="TQS213"/>
      <c r="TQT213"/>
      <c r="TQU213"/>
      <c r="TQV213"/>
      <c r="TQW213"/>
      <c r="TQX213"/>
      <c r="TQY213"/>
      <c r="TQZ213"/>
      <c r="TRA213"/>
      <c r="TRB213"/>
      <c r="TRC213"/>
      <c r="TRD213"/>
      <c r="TRE213"/>
      <c r="TRF213"/>
      <c r="TRG213"/>
      <c r="TRH213"/>
      <c r="TRI213"/>
      <c r="TRJ213"/>
      <c r="TRK213"/>
      <c r="TRL213"/>
      <c r="TRM213"/>
      <c r="TRN213"/>
      <c r="TRO213"/>
      <c r="TRP213"/>
      <c r="TRQ213"/>
      <c r="TRR213"/>
      <c r="TRS213"/>
      <c r="TRT213"/>
      <c r="TRU213"/>
      <c r="TRV213"/>
      <c r="TRW213"/>
      <c r="TRX213"/>
      <c r="TRY213"/>
      <c r="TRZ213"/>
      <c r="TSA213"/>
      <c r="TSB213"/>
      <c r="TSC213"/>
      <c r="TSD213"/>
      <c r="TSE213"/>
      <c r="TSF213"/>
      <c r="TSG213"/>
      <c r="TSH213"/>
      <c r="TSI213"/>
      <c r="TSJ213"/>
      <c r="TSK213"/>
      <c r="TSL213"/>
      <c r="TSM213"/>
      <c r="TSN213"/>
      <c r="TSO213"/>
      <c r="TSP213"/>
      <c r="TSQ213"/>
      <c r="TSR213"/>
      <c r="TSS213"/>
      <c r="TST213"/>
      <c r="TSU213"/>
      <c r="TSV213"/>
      <c r="TSW213"/>
      <c r="TSX213"/>
      <c r="TSY213"/>
      <c r="TSZ213"/>
      <c r="TTA213"/>
      <c r="TTB213"/>
      <c r="TTC213"/>
      <c r="TTD213"/>
      <c r="TTE213"/>
      <c r="TTF213"/>
      <c r="TTG213"/>
      <c r="TTH213"/>
      <c r="TTI213"/>
      <c r="TTJ213"/>
      <c r="TTK213"/>
      <c r="TTL213"/>
      <c r="TTM213"/>
      <c r="TTN213"/>
      <c r="TTO213"/>
      <c r="TTP213"/>
      <c r="TTQ213"/>
      <c r="TTR213"/>
      <c r="TTS213"/>
      <c r="TTT213"/>
      <c r="TTU213"/>
      <c r="TTV213"/>
      <c r="TTW213"/>
      <c r="TTX213"/>
      <c r="TTY213"/>
      <c r="TTZ213"/>
      <c r="TUA213"/>
      <c r="TUB213"/>
      <c r="TUC213"/>
      <c r="TUD213"/>
      <c r="TUE213"/>
      <c r="TUF213"/>
      <c r="TUG213"/>
      <c r="TUH213"/>
      <c r="TUI213"/>
      <c r="TUJ213"/>
      <c r="TUK213"/>
      <c r="TUL213"/>
      <c r="TUM213"/>
      <c r="TUN213"/>
      <c r="TUO213"/>
      <c r="TUP213"/>
      <c r="TUQ213"/>
      <c r="TUR213"/>
      <c r="TUS213"/>
      <c r="TUT213"/>
      <c r="TUU213"/>
      <c r="TUV213"/>
      <c r="TUW213"/>
      <c r="TUX213"/>
      <c r="TUY213"/>
      <c r="TUZ213"/>
      <c r="TVA213"/>
      <c r="TVB213"/>
      <c r="TVC213"/>
      <c r="TVD213"/>
      <c r="TVE213"/>
      <c r="TVF213"/>
      <c r="TVG213"/>
      <c r="TVH213"/>
      <c r="TVI213"/>
      <c r="TVJ213"/>
      <c r="TVK213"/>
      <c r="TVL213"/>
      <c r="TVM213"/>
      <c r="TVN213"/>
      <c r="TVO213"/>
      <c r="TVP213"/>
      <c r="TVQ213"/>
      <c r="TVR213"/>
      <c r="TVS213"/>
      <c r="TVT213"/>
      <c r="TVU213"/>
      <c r="TVV213"/>
      <c r="TVW213"/>
      <c r="TVX213"/>
      <c r="TVY213"/>
      <c r="TVZ213"/>
      <c r="TWA213"/>
      <c r="TWB213"/>
      <c r="TWC213"/>
      <c r="TWD213"/>
      <c r="TWE213"/>
      <c r="TWF213"/>
      <c r="TWG213"/>
      <c r="TWH213"/>
      <c r="TWI213"/>
      <c r="TWJ213"/>
      <c r="TWK213"/>
      <c r="TWL213"/>
      <c r="TWM213"/>
      <c r="TWN213"/>
      <c r="TWO213"/>
      <c r="TWP213"/>
      <c r="TWQ213"/>
      <c r="TWR213"/>
      <c r="TWS213"/>
      <c r="TWT213"/>
      <c r="TWU213"/>
      <c r="TWV213"/>
      <c r="TWW213"/>
      <c r="TWX213"/>
      <c r="TWY213"/>
      <c r="TWZ213"/>
      <c r="TXA213"/>
      <c r="TXB213"/>
      <c r="TXC213"/>
      <c r="TXD213"/>
      <c r="TXE213"/>
      <c r="TXF213"/>
      <c r="TXG213"/>
      <c r="TXH213"/>
      <c r="TXI213"/>
      <c r="TXJ213"/>
      <c r="TXK213"/>
      <c r="TXL213"/>
      <c r="TXM213"/>
      <c r="TXN213"/>
      <c r="TXO213"/>
      <c r="TXP213"/>
      <c r="TXQ213"/>
      <c r="TXR213"/>
      <c r="TXS213"/>
      <c r="TXT213"/>
      <c r="TXU213"/>
      <c r="TXV213"/>
      <c r="TXW213"/>
      <c r="TXX213"/>
      <c r="TXY213"/>
      <c r="TXZ213"/>
      <c r="TYA213"/>
      <c r="TYB213"/>
      <c r="TYC213"/>
      <c r="TYD213"/>
      <c r="TYE213"/>
      <c r="TYF213"/>
      <c r="TYG213"/>
      <c r="TYH213"/>
      <c r="TYI213"/>
      <c r="TYJ213"/>
      <c r="TYK213"/>
      <c r="TYL213"/>
      <c r="TYM213"/>
      <c r="TYN213"/>
      <c r="TYO213"/>
      <c r="TYP213"/>
      <c r="TYQ213"/>
      <c r="TYR213"/>
      <c r="TYS213"/>
      <c r="TYT213"/>
      <c r="TYU213"/>
      <c r="TYV213"/>
      <c r="TYW213"/>
      <c r="TYX213"/>
      <c r="TYY213"/>
      <c r="TYZ213"/>
      <c r="TZA213"/>
      <c r="TZB213"/>
      <c r="TZC213"/>
      <c r="TZD213"/>
      <c r="TZE213"/>
      <c r="TZF213"/>
      <c r="TZG213"/>
      <c r="TZH213"/>
      <c r="TZI213"/>
      <c r="TZJ213"/>
      <c r="TZK213"/>
      <c r="TZL213"/>
      <c r="TZM213"/>
      <c r="TZN213"/>
      <c r="TZO213"/>
      <c r="TZP213"/>
      <c r="TZQ213"/>
      <c r="TZR213"/>
      <c r="TZS213"/>
      <c r="TZT213"/>
      <c r="TZU213"/>
      <c r="TZV213"/>
      <c r="TZW213"/>
      <c r="TZX213"/>
      <c r="TZY213"/>
      <c r="TZZ213"/>
      <c r="UAA213"/>
      <c r="UAB213"/>
      <c r="UAC213"/>
      <c r="UAD213"/>
      <c r="UAE213"/>
      <c r="UAF213"/>
      <c r="UAG213"/>
      <c r="UAH213"/>
      <c r="UAI213"/>
      <c r="UAJ213"/>
      <c r="UAK213"/>
      <c r="UAL213"/>
      <c r="UAM213"/>
      <c r="UAN213"/>
      <c r="UAO213"/>
      <c r="UAP213"/>
      <c r="UAQ213"/>
      <c r="UAR213"/>
      <c r="UAS213"/>
      <c r="UAT213"/>
      <c r="UAU213"/>
      <c r="UAV213"/>
      <c r="UAW213"/>
      <c r="UAX213"/>
      <c r="UAY213"/>
      <c r="UAZ213"/>
      <c r="UBA213"/>
      <c r="UBB213"/>
      <c r="UBC213"/>
      <c r="UBD213"/>
      <c r="UBE213"/>
      <c r="UBF213"/>
      <c r="UBG213"/>
      <c r="UBH213"/>
      <c r="UBI213"/>
      <c r="UBJ213"/>
      <c r="UBK213"/>
      <c r="UBL213"/>
      <c r="UBM213"/>
      <c r="UBN213"/>
      <c r="UBO213"/>
      <c r="UBP213"/>
      <c r="UBQ213"/>
      <c r="UBR213"/>
      <c r="UBS213"/>
      <c r="UBT213"/>
      <c r="UBU213"/>
      <c r="UBV213"/>
      <c r="UBW213"/>
      <c r="UBX213"/>
      <c r="UBY213"/>
      <c r="UBZ213"/>
      <c r="UCA213"/>
      <c r="UCB213"/>
      <c r="UCC213"/>
      <c r="UCD213"/>
      <c r="UCE213"/>
      <c r="UCF213"/>
      <c r="UCG213"/>
      <c r="UCH213"/>
      <c r="UCI213"/>
      <c r="UCJ213"/>
      <c r="UCK213"/>
      <c r="UCL213"/>
      <c r="UCM213"/>
      <c r="UCN213"/>
      <c r="UCO213"/>
      <c r="UCP213"/>
      <c r="UCQ213"/>
      <c r="UCR213"/>
      <c r="UCS213"/>
      <c r="UCT213"/>
      <c r="UCU213"/>
      <c r="UCV213"/>
      <c r="UCW213"/>
      <c r="UCX213"/>
      <c r="UCY213"/>
      <c r="UCZ213"/>
      <c r="UDA213"/>
      <c r="UDB213"/>
      <c r="UDC213"/>
      <c r="UDD213"/>
      <c r="UDE213"/>
      <c r="UDF213"/>
      <c r="UDG213"/>
      <c r="UDH213"/>
      <c r="UDI213"/>
      <c r="UDJ213"/>
      <c r="UDK213"/>
      <c r="UDL213"/>
      <c r="UDM213"/>
      <c r="UDN213"/>
      <c r="UDO213"/>
      <c r="UDP213"/>
      <c r="UDQ213"/>
      <c r="UDR213"/>
      <c r="UDS213"/>
      <c r="UDT213"/>
      <c r="UDU213"/>
      <c r="UDV213"/>
      <c r="UDW213"/>
      <c r="UDX213"/>
      <c r="UDY213"/>
      <c r="UDZ213"/>
      <c r="UEA213"/>
      <c r="UEB213"/>
      <c r="UEC213"/>
      <c r="UED213"/>
      <c r="UEE213"/>
      <c r="UEF213"/>
      <c r="UEG213"/>
      <c r="UEH213"/>
      <c r="UEI213"/>
      <c r="UEJ213"/>
      <c r="UEK213"/>
      <c r="UEL213"/>
      <c r="UEM213"/>
      <c r="UEN213"/>
      <c r="UEO213"/>
      <c r="UEP213"/>
      <c r="UEQ213"/>
      <c r="UER213"/>
      <c r="UES213"/>
      <c r="UET213"/>
      <c r="UEU213"/>
      <c r="UEV213"/>
      <c r="UEW213"/>
      <c r="UEX213"/>
      <c r="UEY213"/>
      <c r="UEZ213"/>
      <c r="UFA213"/>
      <c r="UFB213"/>
      <c r="UFC213"/>
      <c r="UFD213"/>
      <c r="UFE213"/>
      <c r="UFF213"/>
      <c r="UFG213"/>
      <c r="UFH213"/>
      <c r="UFI213"/>
      <c r="UFJ213"/>
      <c r="UFK213"/>
      <c r="UFL213"/>
      <c r="UFM213"/>
      <c r="UFN213"/>
      <c r="UFO213"/>
      <c r="UFP213"/>
      <c r="UFQ213"/>
      <c r="UFR213"/>
      <c r="UFS213"/>
      <c r="UFT213"/>
      <c r="UFU213"/>
      <c r="UFV213"/>
      <c r="UFW213"/>
      <c r="UFX213"/>
      <c r="UFY213"/>
      <c r="UFZ213"/>
      <c r="UGA213"/>
      <c r="UGB213"/>
      <c r="UGC213"/>
      <c r="UGD213"/>
      <c r="UGE213"/>
      <c r="UGF213"/>
      <c r="UGG213"/>
      <c r="UGH213"/>
      <c r="UGI213"/>
      <c r="UGJ213"/>
      <c r="UGK213"/>
      <c r="UGL213"/>
      <c r="UGM213"/>
      <c r="UGN213"/>
      <c r="UGO213"/>
      <c r="UGP213"/>
      <c r="UGQ213"/>
      <c r="UGR213"/>
      <c r="UGS213"/>
      <c r="UGT213"/>
      <c r="UGU213"/>
      <c r="UGV213"/>
      <c r="UGW213"/>
      <c r="UGX213"/>
      <c r="UGY213"/>
      <c r="UGZ213"/>
      <c r="UHA213"/>
      <c r="UHB213"/>
      <c r="UHC213"/>
      <c r="UHD213"/>
      <c r="UHE213"/>
      <c r="UHF213"/>
      <c r="UHG213"/>
      <c r="UHH213"/>
      <c r="UHI213"/>
      <c r="UHJ213"/>
      <c r="UHK213"/>
      <c r="UHL213"/>
      <c r="UHM213"/>
      <c r="UHN213"/>
      <c r="UHO213"/>
      <c r="UHP213"/>
      <c r="UHQ213"/>
      <c r="UHR213"/>
      <c r="UHS213"/>
      <c r="UHT213"/>
      <c r="UHU213"/>
      <c r="UHV213"/>
      <c r="UHW213"/>
      <c r="UHX213"/>
      <c r="UHY213"/>
      <c r="UHZ213"/>
      <c r="UIA213"/>
      <c r="UIB213"/>
      <c r="UIC213"/>
      <c r="UID213"/>
      <c r="UIE213"/>
      <c r="UIF213"/>
      <c r="UIG213"/>
      <c r="UIH213"/>
      <c r="UII213"/>
      <c r="UIJ213"/>
      <c r="UIK213"/>
      <c r="UIL213"/>
      <c r="UIM213"/>
      <c r="UIN213"/>
      <c r="UIO213"/>
      <c r="UIP213"/>
      <c r="UIQ213"/>
      <c r="UIR213"/>
      <c r="UIS213"/>
      <c r="UIT213"/>
      <c r="UIU213"/>
      <c r="UIV213"/>
      <c r="UIW213"/>
      <c r="UIX213"/>
      <c r="UIY213"/>
      <c r="UIZ213"/>
      <c r="UJA213"/>
      <c r="UJB213"/>
      <c r="UJC213"/>
      <c r="UJD213"/>
      <c r="UJE213"/>
      <c r="UJF213"/>
      <c r="UJG213"/>
      <c r="UJH213"/>
      <c r="UJI213"/>
      <c r="UJJ213"/>
      <c r="UJK213"/>
      <c r="UJL213"/>
      <c r="UJM213"/>
      <c r="UJN213"/>
      <c r="UJO213"/>
      <c r="UJP213"/>
      <c r="UJQ213"/>
      <c r="UJR213"/>
      <c r="UJS213"/>
      <c r="UJT213"/>
      <c r="UJU213"/>
      <c r="UJV213"/>
      <c r="UJW213"/>
      <c r="UJX213"/>
      <c r="UJY213"/>
      <c r="UJZ213"/>
      <c r="UKA213"/>
      <c r="UKB213"/>
      <c r="UKC213"/>
      <c r="UKD213"/>
      <c r="UKE213"/>
      <c r="UKF213"/>
      <c r="UKG213"/>
      <c r="UKH213"/>
      <c r="UKI213"/>
      <c r="UKJ213"/>
      <c r="UKK213"/>
      <c r="UKL213"/>
      <c r="UKM213"/>
      <c r="UKN213"/>
      <c r="UKO213"/>
      <c r="UKP213"/>
      <c r="UKQ213"/>
      <c r="UKR213"/>
      <c r="UKS213"/>
      <c r="UKT213"/>
      <c r="UKU213"/>
      <c r="UKV213"/>
      <c r="UKW213"/>
      <c r="UKX213"/>
      <c r="UKY213"/>
      <c r="UKZ213"/>
      <c r="ULA213"/>
      <c r="ULB213"/>
      <c r="ULC213"/>
      <c r="ULD213"/>
      <c r="ULE213"/>
      <c r="ULF213"/>
      <c r="ULG213"/>
      <c r="ULH213"/>
      <c r="ULI213"/>
      <c r="ULJ213"/>
      <c r="ULK213"/>
      <c r="ULL213"/>
      <c r="ULM213"/>
      <c r="ULN213"/>
      <c r="ULO213"/>
      <c r="ULP213"/>
      <c r="ULQ213"/>
      <c r="ULR213"/>
      <c r="ULS213"/>
      <c r="ULT213"/>
      <c r="ULU213"/>
      <c r="ULV213"/>
      <c r="ULW213"/>
      <c r="ULX213"/>
      <c r="ULY213"/>
      <c r="ULZ213"/>
      <c r="UMA213"/>
      <c r="UMB213"/>
      <c r="UMC213"/>
      <c r="UMD213"/>
      <c r="UME213"/>
      <c r="UMF213"/>
      <c r="UMG213"/>
      <c r="UMH213"/>
      <c r="UMI213"/>
      <c r="UMJ213"/>
      <c r="UMK213"/>
      <c r="UML213"/>
      <c r="UMM213"/>
      <c r="UMN213"/>
      <c r="UMO213"/>
      <c r="UMP213"/>
      <c r="UMQ213"/>
      <c r="UMR213"/>
      <c r="UMS213"/>
      <c r="UMT213"/>
      <c r="UMU213"/>
      <c r="UMV213"/>
      <c r="UMW213"/>
      <c r="UMX213"/>
      <c r="UMY213"/>
      <c r="UMZ213"/>
      <c r="UNA213"/>
      <c r="UNB213"/>
      <c r="UNC213"/>
      <c r="UND213"/>
      <c r="UNE213"/>
      <c r="UNF213"/>
      <c r="UNG213"/>
      <c r="UNH213"/>
      <c r="UNI213"/>
      <c r="UNJ213"/>
      <c r="UNK213"/>
      <c r="UNL213"/>
      <c r="UNM213"/>
      <c r="UNN213"/>
      <c r="UNO213"/>
      <c r="UNP213"/>
      <c r="UNQ213"/>
      <c r="UNR213"/>
      <c r="UNS213"/>
      <c r="UNT213"/>
      <c r="UNU213"/>
      <c r="UNV213"/>
      <c r="UNW213"/>
      <c r="UNX213"/>
      <c r="UNY213"/>
      <c r="UNZ213"/>
      <c r="UOA213"/>
      <c r="UOB213"/>
      <c r="UOC213"/>
      <c r="UOD213"/>
      <c r="UOE213"/>
      <c r="UOF213"/>
      <c r="UOG213"/>
      <c r="UOH213"/>
      <c r="UOI213"/>
      <c r="UOJ213"/>
      <c r="UOK213"/>
      <c r="UOL213"/>
      <c r="UOM213"/>
      <c r="UON213"/>
      <c r="UOO213"/>
      <c r="UOP213"/>
      <c r="UOQ213"/>
      <c r="UOR213"/>
      <c r="UOS213"/>
      <c r="UOT213"/>
      <c r="UOU213"/>
      <c r="UOV213"/>
      <c r="UOW213"/>
      <c r="UOX213"/>
      <c r="UOY213"/>
      <c r="UOZ213"/>
      <c r="UPA213"/>
      <c r="UPB213"/>
      <c r="UPC213"/>
      <c r="UPD213"/>
      <c r="UPE213"/>
      <c r="UPF213"/>
      <c r="UPG213"/>
      <c r="UPH213"/>
      <c r="UPI213"/>
      <c r="UPJ213"/>
      <c r="UPK213"/>
      <c r="UPL213"/>
      <c r="UPM213"/>
      <c r="UPN213"/>
      <c r="UPO213"/>
      <c r="UPP213"/>
      <c r="UPQ213"/>
      <c r="UPR213"/>
      <c r="UPS213"/>
      <c r="UPT213"/>
      <c r="UPU213"/>
      <c r="UPV213"/>
      <c r="UPW213"/>
      <c r="UPX213"/>
      <c r="UPY213"/>
      <c r="UPZ213"/>
      <c r="UQA213"/>
      <c r="UQB213"/>
      <c r="UQC213"/>
      <c r="UQD213"/>
      <c r="UQE213"/>
      <c r="UQF213"/>
      <c r="UQG213"/>
      <c r="UQH213"/>
      <c r="UQI213"/>
      <c r="UQJ213"/>
      <c r="UQK213"/>
      <c r="UQL213"/>
      <c r="UQM213"/>
      <c r="UQN213"/>
      <c r="UQO213"/>
      <c r="UQP213"/>
      <c r="UQQ213"/>
      <c r="UQR213"/>
      <c r="UQS213"/>
      <c r="UQT213"/>
      <c r="UQU213"/>
      <c r="UQV213"/>
      <c r="UQW213"/>
      <c r="UQX213"/>
      <c r="UQY213"/>
      <c r="UQZ213"/>
      <c r="URA213"/>
      <c r="URB213"/>
      <c r="URC213"/>
      <c r="URD213"/>
      <c r="URE213"/>
      <c r="URF213"/>
      <c r="URG213"/>
      <c r="URH213"/>
      <c r="URI213"/>
      <c r="URJ213"/>
      <c r="URK213"/>
      <c r="URL213"/>
      <c r="URM213"/>
      <c r="URN213"/>
      <c r="URO213"/>
      <c r="URP213"/>
      <c r="URQ213"/>
      <c r="URR213"/>
      <c r="URS213"/>
      <c r="URT213"/>
      <c r="URU213"/>
      <c r="URV213"/>
      <c r="URW213"/>
      <c r="URX213"/>
      <c r="URY213"/>
      <c r="URZ213"/>
      <c r="USA213"/>
      <c r="USB213"/>
      <c r="USC213"/>
      <c r="USD213"/>
      <c r="USE213"/>
      <c r="USF213"/>
      <c r="USG213"/>
      <c r="USH213"/>
      <c r="USI213"/>
      <c r="USJ213"/>
      <c r="USK213"/>
      <c r="USL213"/>
      <c r="USM213"/>
      <c r="USN213"/>
      <c r="USO213"/>
      <c r="USP213"/>
      <c r="USQ213"/>
      <c r="USR213"/>
      <c r="USS213"/>
      <c r="UST213"/>
      <c r="USU213"/>
      <c r="USV213"/>
      <c r="USW213"/>
      <c r="USX213"/>
      <c r="USY213"/>
      <c r="USZ213"/>
      <c r="UTA213"/>
      <c r="UTB213"/>
      <c r="UTC213"/>
      <c r="UTD213"/>
      <c r="UTE213"/>
      <c r="UTF213"/>
      <c r="UTG213"/>
      <c r="UTH213"/>
      <c r="UTI213"/>
      <c r="UTJ213"/>
      <c r="UTK213"/>
      <c r="UTL213"/>
      <c r="UTM213"/>
      <c r="UTN213"/>
      <c r="UTO213"/>
      <c r="UTP213"/>
      <c r="UTQ213"/>
      <c r="UTR213"/>
      <c r="UTS213"/>
      <c r="UTT213"/>
      <c r="UTU213"/>
      <c r="UTV213"/>
      <c r="UTW213"/>
      <c r="UTX213"/>
      <c r="UTY213"/>
      <c r="UTZ213"/>
      <c r="UUA213"/>
      <c r="UUB213"/>
      <c r="UUC213"/>
      <c r="UUD213"/>
      <c r="UUE213"/>
      <c r="UUF213"/>
      <c r="UUG213"/>
      <c r="UUH213"/>
      <c r="UUI213"/>
      <c r="UUJ213"/>
      <c r="UUK213"/>
      <c r="UUL213"/>
      <c r="UUM213"/>
      <c r="UUN213"/>
      <c r="UUO213"/>
      <c r="UUP213"/>
      <c r="UUQ213"/>
      <c r="UUR213"/>
      <c r="UUS213"/>
      <c r="UUT213"/>
      <c r="UUU213"/>
      <c r="UUV213"/>
      <c r="UUW213"/>
      <c r="UUX213"/>
      <c r="UUY213"/>
      <c r="UUZ213"/>
      <c r="UVA213"/>
      <c r="UVB213"/>
      <c r="UVC213"/>
      <c r="UVD213"/>
      <c r="UVE213"/>
      <c r="UVF213"/>
      <c r="UVG213"/>
      <c r="UVH213"/>
      <c r="UVI213"/>
      <c r="UVJ213"/>
      <c r="UVK213"/>
      <c r="UVL213"/>
      <c r="UVM213"/>
      <c r="UVN213"/>
      <c r="UVO213"/>
      <c r="UVP213"/>
      <c r="UVQ213"/>
      <c r="UVR213"/>
      <c r="UVS213"/>
      <c r="UVT213"/>
      <c r="UVU213"/>
      <c r="UVV213"/>
      <c r="UVW213"/>
      <c r="UVX213"/>
      <c r="UVY213"/>
      <c r="UVZ213"/>
      <c r="UWA213"/>
      <c r="UWB213"/>
      <c r="UWC213"/>
      <c r="UWD213"/>
      <c r="UWE213"/>
      <c r="UWF213"/>
      <c r="UWG213"/>
      <c r="UWH213"/>
      <c r="UWI213"/>
      <c r="UWJ213"/>
      <c r="UWK213"/>
      <c r="UWL213"/>
      <c r="UWM213"/>
      <c r="UWN213"/>
      <c r="UWO213"/>
      <c r="UWP213"/>
      <c r="UWQ213"/>
      <c r="UWR213"/>
      <c r="UWS213"/>
      <c r="UWT213"/>
      <c r="UWU213"/>
      <c r="UWV213"/>
      <c r="UWW213"/>
      <c r="UWX213"/>
      <c r="UWY213"/>
      <c r="UWZ213"/>
      <c r="UXA213"/>
      <c r="UXB213"/>
      <c r="UXC213"/>
      <c r="UXD213"/>
      <c r="UXE213"/>
      <c r="UXF213"/>
      <c r="UXG213"/>
      <c r="UXH213"/>
      <c r="UXI213"/>
      <c r="UXJ213"/>
      <c r="UXK213"/>
      <c r="UXL213"/>
      <c r="UXM213"/>
      <c r="UXN213"/>
      <c r="UXO213"/>
      <c r="UXP213"/>
      <c r="UXQ213"/>
      <c r="UXR213"/>
      <c r="UXS213"/>
      <c r="UXT213"/>
      <c r="UXU213"/>
      <c r="UXV213"/>
      <c r="UXW213"/>
      <c r="UXX213"/>
      <c r="UXY213"/>
      <c r="UXZ213"/>
      <c r="UYA213"/>
      <c r="UYB213"/>
      <c r="UYC213"/>
      <c r="UYD213"/>
      <c r="UYE213"/>
      <c r="UYF213"/>
      <c r="UYG213"/>
      <c r="UYH213"/>
      <c r="UYI213"/>
      <c r="UYJ213"/>
      <c r="UYK213"/>
      <c r="UYL213"/>
      <c r="UYM213"/>
      <c r="UYN213"/>
      <c r="UYO213"/>
      <c r="UYP213"/>
      <c r="UYQ213"/>
      <c r="UYR213"/>
      <c r="UYS213"/>
      <c r="UYT213"/>
      <c r="UYU213"/>
      <c r="UYV213"/>
      <c r="UYW213"/>
      <c r="UYX213"/>
      <c r="UYY213"/>
      <c r="UYZ213"/>
      <c r="UZA213"/>
      <c r="UZB213"/>
      <c r="UZC213"/>
      <c r="UZD213"/>
      <c r="UZE213"/>
      <c r="UZF213"/>
      <c r="UZG213"/>
      <c r="UZH213"/>
      <c r="UZI213"/>
      <c r="UZJ213"/>
      <c r="UZK213"/>
      <c r="UZL213"/>
      <c r="UZM213"/>
      <c r="UZN213"/>
      <c r="UZO213"/>
      <c r="UZP213"/>
      <c r="UZQ213"/>
      <c r="UZR213"/>
      <c r="UZS213"/>
      <c r="UZT213"/>
      <c r="UZU213"/>
      <c r="UZV213"/>
      <c r="UZW213"/>
      <c r="UZX213"/>
      <c r="UZY213"/>
      <c r="UZZ213"/>
      <c r="VAA213"/>
      <c r="VAB213"/>
      <c r="VAC213"/>
      <c r="VAD213"/>
      <c r="VAE213"/>
      <c r="VAF213"/>
      <c r="VAG213"/>
      <c r="VAH213"/>
      <c r="VAI213"/>
      <c r="VAJ213"/>
      <c r="VAK213"/>
      <c r="VAL213"/>
      <c r="VAM213"/>
      <c r="VAN213"/>
      <c r="VAO213"/>
      <c r="VAP213"/>
      <c r="VAQ213"/>
      <c r="VAR213"/>
      <c r="VAS213"/>
      <c r="VAT213"/>
      <c r="VAU213"/>
      <c r="VAV213"/>
      <c r="VAW213"/>
      <c r="VAX213"/>
      <c r="VAY213"/>
      <c r="VAZ213"/>
      <c r="VBA213"/>
      <c r="VBB213"/>
      <c r="VBC213"/>
      <c r="VBD213"/>
      <c r="VBE213"/>
      <c r="VBF213"/>
      <c r="VBG213"/>
      <c r="VBH213"/>
      <c r="VBI213"/>
      <c r="VBJ213"/>
      <c r="VBK213"/>
      <c r="VBL213"/>
      <c r="VBM213"/>
      <c r="VBN213"/>
      <c r="VBO213"/>
      <c r="VBP213"/>
      <c r="VBQ213"/>
      <c r="VBR213"/>
      <c r="VBS213"/>
      <c r="VBT213"/>
      <c r="VBU213"/>
      <c r="VBV213"/>
      <c r="VBW213"/>
      <c r="VBX213"/>
      <c r="VBY213"/>
      <c r="VBZ213"/>
      <c r="VCA213"/>
      <c r="VCB213"/>
      <c r="VCC213"/>
      <c r="VCD213"/>
      <c r="VCE213"/>
      <c r="VCF213"/>
      <c r="VCG213"/>
      <c r="VCH213"/>
      <c r="VCI213"/>
      <c r="VCJ213"/>
      <c r="VCK213"/>
      <c r="VCL213"/>
      <c r="VCM213"/>
      <c r="VCN213"/>
      <c r="VCO213"/>
      <c r="VCP213"/>
      <c r="VCQ213"/>
      <c r="VCR213"/>
      <c r="VCS213"/>
      <c r="VCT213"/>
      <c r="VCU213"/>
      <c r="VCV213"/>
      <c r="VCW213"/>
      <c r="VCX213"/>
      <c r="VCY213"/>
      <c r="VCZ213"/>
      <c r="VDA213"/>
      <c r="VDB213"/>
      <c r="VDC213"/>
      <c r="VDD213"/>
      <c r="VDE213"/>
      <c r="VDF213"/>
      <c r="VDG213"/>
      <c r="VDH213"/>
      <c r="VDI213"/>
      <c r="VDJ213"/>
      <c r="VDK213"/>
      <c r="VDL213"/>
      <c r="VDM213"/>
      <c r="VDN213"/>
      <c r="VDO213"/>
      <c r="VDP213"/>
      <c r="VDQ213"/>
      <c r="VDR213"/>
      <c r="VDS213"/>
      <c r="VDT213"/>
      <c r="VDU213"/>
      <c r="VDV213"/>
      <c r="VDW213"/>
      <c r="VDX213"/>
      <c r="VDY213"/>
      <c r="VDZ213"/>
      <c r="VEA213"/>
      <c r="VEB213"/>
      <c r="VEC213"/>
      <c r="VED213"/>
      <c r="VEE213"/>
      <c r="VEF213"/>
      <c r="VEG213"/>
      <c r="VEH213"/>
      <c r="VEI213"/>
      <c r="VEJ213"/>
      <c r="VEK213"/>
      <c r="VEL213"/>
      <c r="VEM213"/>
      <c r="VEN213"/>
      <c r="VEO213"/>
      <c r="VEP213"/>
      <c r="VEQ213"/>
      <c r="VER213"/>
      <c r="VES213"/>
      <c r="VET213"/>
      <c r="VEU213"/>
      <c r="VEV213"/>
      <c r="VEW213"/>
      <c r="VEX213"/>
      <c r="VEY213"/>
      <c r="VEZ213"/>
      <c r="VFA213"/>
      <c r="VFB213"/>
      <c r="VFC213"/>
      <c r="VFD213"/>
      <c r="VFE213"/>
      <c r="VFF213"/>
      <c r="VFG213"/>
      <c r="VFH213"/>
      <c r="VFI213"/>
      <c r="VFJ213"/>
      <c r="VFK213"/>
      <c r="VFL213"/>
      <c r="VFM213"/>
      <c r="VFN213"/>
      <c r="VFO213"/>
      <c r="VFP213"/>
      <c r="VFQ213"/>
      <c r="VFR213"/>
      <c r="VFS213"/>
      <c r="VFT213"/>
      <c r="VFU213"/>
      <c r="VFV213"/>
      <c r="VFW213"/>
      <c r="VFX213"/>
      <c r="VFY213"/>
      <c r="VFZ213"/>
      <c r="VGA213"/>
      <c r="VGB213"/>
      <c r="VGC213"/>
      <c r="VGD213"/>
      <c r="VGE213"/>
      <c r="VGF213"/>
      <c r="VGG213"/>
      <c r="VGH213"/>
      <c r="VGI213"/>
      <c r="VGJ213"/>
      <c r="VGK213"/>
      <c r="VGL213"/>
      <c r="VGM213"/>
      <c r="VGN213"/>
      <c r="VGO213"/>
      <c r="VGP213"/>
      <c r="VGQ213"/>
      <c r="VGR213"/>
      <c r="VGS213"/>
      <c r="VGT213"/>
      <c r="VGU213"/>
      <c r="VGV213"/>
      <c r="VGW213"/>
      <c r="VGX213"/>
      <c r="VGY213"/>
      <c r="VGZ213"/>
      <c r="VHA213"/>
      <c r="VHB213"/>
      <c r="VHC213"/>
      <c r="VHD213"/>
      <c r="VHE213"/>
      <c r="VHF213"/>
      <c r="VHG213"/>
      <c r="VHH213"/>
      <c r="VHI213"/>
      <c r="VHJ213"/>
      <c r="VHK213"/>
      <c r="VHL213"/>
      <c r="VHM213"/>
      <c r="VHN213"/>
      <c r="VHO213"/>
      <c r="VHP213"/>
      <c r="VHQ213"/>
      <c r="VHR213"/>
      <c r="VHS213"/>
      <c r="VHT213"/>
      <c r="VHU213"/>
      <c r="VHV213"/>
      <c r="VHW213"/>
      <c r="VHX213"/>
      <c r="VHY213"/>
      <c r="VHZ213"/>
      <c r="VIA213"/>
      <c r="VIB213"/>
      <c r="VIC213"/>
      <c r="VID213"/>
      <c r="VIE213"/>
      <c r="VIF213"/>
      <c r="VIG213"/>
      <c r="VIH213"/>
      <c r="VII213"/>
      <c r="VIJ213"/>
      <c r="VIK213"/>
      <c r="VIL213"/>
      <c r="VIM213"/>
      <c r="VIN213"/>
      <c r="VIO213"/>
      <c r="VIP213"/>
      <c r="VIQ213"/>
      <c r="VIR213"/>
      <c r="VIS213"/>
      <c r="VIT213"/>
      <c r="VIU213"/>
      <c r="VIV213"/>
      <c r="VIW213"/>
      <c r="VIX213"/>
      <c r="VIY213"/>
      <c r="VIZ213"/>
      <c r="VJA213"/>
      <c r="VJB213"/>
      <c r="VJC213"/>
      <c r="VJD213"/>
      <c r="VJE213"/>
      <c r="VJF213"/>
      <c r="VJG213"/>
      <c r="VJH213"/>
      <c r="VJI213"/>
      <c r="VJJ213"/>
      <c r="VJK213"/>
      <c r="VJL213"/>
      <c r="VJM213"/>
      <c r="VJN213"/>
      <c r="VJO213"/>
      <c r="VJP213"/>
      <c r="VJQ213"/>
      <c r="VJR213"/>
      <c r="VJS213"/>
      <c r="VJT213"/>
      <c r="VJU213"/>
      <c r="VJV213"/>
      <c r="VJW213"/>
      <c r="VJX213"/>
      <c r="VJY213"/>
      <c r="VJZ213"/>
      <c r="VKA213"/>
      <c r="VKB213"/>
      <c r="VKC213"/>
      <c r="VKD213"/>
      <c r="VKE213"/>
      <c r="VKF213"/>
      <c r="VKG213"/>
      <c r="VKH213"/>
      <c r="VKI213"/>
      <c r="VKJ213"/>
      <c r="VKK213"/>
      <c r="VKL213"/>
      <c r="VKM213"/>
      <c r="VKN213"/>
      <c r="VKO213"/>
      <c r="VKP213"/>
      <c r="VKQ213"/>
      <c r="VKR213"/>
      <c r="VKS213"/>
      <c r="VKT213"/>
      <c r="VKU213"/>
      <c r="VKV213"/>
      <c r="VKW213"/>
      <c r="VKX213"/>
      <c r="VKY213"/>
      <c r="VKZ213"/>
      <c r="VLA213"/>
      <c r="VLB213"/>
      <c r="VLC213"/>
      <c r="VLD213"/>
      <c r="VLE213"/>
      <c r="VLF213"/>
      <c r="VLG213"/>
      <c r="VLH213"/>
      <c r="VLI213"/>
      <c r="VLJ213"/>
      <c r="VLK213"/>
      <c r="VLL213"/>
      <c r="VLM213"/>
      <c r="VLN213"/>
      <c r="VLO213"/>
      <c r="VLP213"/>
      <c r="VLQ213"/>
      <c r="VLR213"/>
      <c r="VLS213"/>
      <c r="VLT213"/>
      <c r="VLU213"/>
      <c r="VLV213"/>
      <c r="VLW213"/>
      <c r="VLX213"/>
      <c r="VLY213"/>
      <c r="VLZ213"/>
      <c r="VMA213"/>
      <c r="VMB213"/>
      <c r="VMC213"/>
      <c r="VMD213"/>
      <c r="VME213"/>
      <c r="VMF213"/>
      <c r="VMG213"/>
      <c r="VMH213"/>
      <c r="VMI213"/>
      <c r="VMJ213"/>
      <c r="VMK213"/>
      <c r="VML213"/>
      <c r="VMM213"/>
      <c r="VMN213"/>
      <c r="VMO213"/>
      <c r="VMP213"/>
      <c r="VMQ213"/>
      <c r="VMR213"/>
      <c r="VMS213"/>
      <c r="VMT213"/>
      <c r="VMU213"/>
      <c r="VMV213"/>
      <c r="VMW213"/>
      <c r="VMX213"/>
      <c r="VMY213"/>
      <c r="VMZ213"/>
      <c r="VNA213"/>
      <c r="VNB213"/>
      <c r="VNC213"/>
      <c r="VND213"/>
      <c r="VNE213"/>
      <c r="VNF213"/>
      <c r="VNG213"/>
      <c r="VNH213"/>
      <c r="VNI213"/>
      <c r="VNJ213"/>
      <c r="VNK213"/>
      <c r="VNL213"/>
      <c r="VNM213"/>
      <c r="VNN213"/>
      <c r="VNO213"/>
      <c r="VNP213"/>
      <c r="VNQ213"/>
      <c r="VNR213"/>
      <c r="VNS213"/>
      <c r="VNT213"/>
      <c r="VNU213"/>
      <c r="VNV213"/>
      <c r="VNW213"/>
      <c r="VNX213"/>
      <c r="VNY213"/>
      <c r="VNZ213"/>
      <c r="VOA213"/>
      <c r="VOB213"/>
      <c r="VOC213"/>
      <c r="VOD213"/>
      <c r="VOE213"/>
      <c r="VOF213"/>
      <c r="VOG213"/>
      <c r="VOH213"/>
      <c r="VOI213"/>
      <c r="VOJ213"/>
      <c r="VOK213"/>
      <c r="VOL213"/>
      <c r="VOM213"/>
      <c r="VON213"/>
      <c r="VOO213"/>
      <c r="VOP213"/>
      <c r="VOQ213"/>
      <c r="VOR213"/>
      <c r="VOS213"/>
      <c r="VOT213"/>
      <c r="VOU213"/>
      <c r="VOV213"/>
      <c r="VOW213"/>
      <c r="VOX213"/>
      <c r="VOY213"/>
      <c r="VOZ213"/>
      <c r="VPA213"/>
      <c r="VPB213"/>
      <c r="VPC213"/>
      <c r="VPD213"/>
      <c r="VPE213"/>
      <c r="VPF213"/>
      <c r="VPG213"/>
      <c r="VPH213"/>
      <c r="VPI213"/>
      <c r="VPJ213"/>
      <c r="VPK213"/>
      <c r="VPL213"/>
      <c r="VPM213"/>
      <c r="VPN213"/>
      <c r="VPO213"/>
      <c r="VPP213"/>
      <c r="VPQ213"/>
      <c r="VPR213"/>
      <c r="VPS213"/>
      <c r="VPT213"/>
      <c r="VPU213"/>
      <c r="VPV213"/>
      <c r="VPW213"/>
      <c r="VPX213"/>
      <c r="VPY213"/>
      <c r="VPZ213"/>
      <c r="VQA213"/>
      <c r="VQB213"/>
      <c r="VQC213"/>
      <c r="VQD213"/>
      <c r="VQE213"/>
      <c r="VQF213"/>
      <c r="VQG213"/>
      <c r="VQH213"/>
      <c r="VQI213"/>
      <c r="VQJ213"/>
      <c r="VQK213"/>
      <c r="VQL213"/>
      <c r="VQM213"/>
      <c r="VQN213"/>
      <c r="VQO213"/>
      <c r="VQP213"/>
      <c r="VQQ213"/>
      <c r="VQR213"/>
      <c r="VQS213"/>
      <c r="VQT213"/>
      <c r="VQU213"/>
      <c r="VQV213"/>
      <c r="VQW213"/>
      <c r="VQX213"/>
      <c r="VQY213"/>
      <c r="VQZ213"/>
      <c r="VRA213"/>
      <c r="VRB213"/>
      <c r="VRC213"/>
      <c r="VRD213"/>
      <c r="VRE213"/>
      <c r="VRF213"/>
      <c r="VRG213"/>
      <c r="VRH213"/>
      <c r="VRI213"/>
      <c r="VRJ213"/>
      <c r="VRK213"/>
      <c r="VRL213"/>
      <c r="VRM213"/>
      <c r="VRN213"/>
      <c r="VRO213"/>
      <c r="VRP213"/>
      <c r="VRQ213"/>
      <c r="VRR213"/>
      <c r="VRS213"/>
      <c r="VRT213"/>
      <c r="VRU213"/>
      <c r="VRV213"/>
      <c r="VRW213"/>
      <c r="VRX213"/>
      <c r="VRY213"/>
      <c r="VRZ213"/>
      <c r="VSA213"/>
      <c r="VSB213"/>
      <c r="VSC213"/>
      <c r="VSD213"/>
      <c r="VSE213"/>
      <c r="VSF213"/>
      <c r="VSG213"/>
      <c r="VSH213"/>
      <c r="VSI213"/>
      <c r="VSJ213"/>
      <c r="VSK213"/>
      <c r="VSL213"/>
      <c r="VSM213"/>
      <c r="VSN213"/>
      <c r="VSO213"/>
      <c r="VSP213"/>
      <c r="VSQ213"/>
      <c r="VSR213"/>
      <c r="VSS213"/>
      <c r="VST213"/>
      <c r="VSU213"/>
      <c r="VSV213"/>
      <c r="VSW213"/>
      <c r="VSX213"/>
      <c r="VSY213"/>
      <c r="VSZ213"/>
      <c r="VTA213"/>
      <c r="VTB213"/>
      <c r="VTC213"/>
      <c r="VTD213"/>
      <c r="VTE213"/>
      <c r="VTF213"/>
      <c r="VTG213"/>
      <c r="VTH213"/>
      <c r="VTI213"/>
      <c r="VTJ213"/>
      <c r="VTK213"/>
      <c r="VTL213"/>
      <c r="VTM213"/>
      <c r="VTN213"/>
      <c r="VTO213"/>
      <c r="VTP213"/>
      <c r="VTQ213"/>
      <c r="VTR213"/>
      <c r="VTS213"/>
      <c r="VTT213"/>
      <c r="VTU213"/>
      <c r="VTV213"/>
      <c r="VTW213"/>
      <c r="VTX213"/>
      <c r="VTY213"/>
      <c r="VTZ213"/>
      <c r="VUA213"/>
      <c r="VUB213"/>
      <c r="VUC213"/>
      <c r="VUD213"/>
      <c r="VUE213"/>
      <c r="VUF213"/>
      <c r="VUG213"/>
      <c r="VUH213"/>
      <c r="VUI213"/>
      <c r="VUJ213"/>
      <c r="VUK213"/>
      <c r="VUL213"/>
      <c r="VUM213"/>
      <c r="VUN213"/>
      <c r="VUO213"/>
      <c r="VUP213"/>
      <c r="VUQ213"/>
      <c r="VUR213"/>
      <c r="VUS213"/>
      <c r="VUT213"/>
      <c r="VUU213"/>
      <c r="VUV213"/>
      <c r="VUW213"/>
      <c r="VUX213"/>
      <c r="VUY213"/>
      <c r="VUZ213"/>
      <c r="VVA213"/>
      <c r="VVB213"/>
      <c r="VVC213"/>
      <c r="VVD213"/>
      <c r="VVE213"/>
      <c r="VVF213"/>
      <c r="VVG213"/>
      <c r="VVH213"/>
      <c r="VVI213"/>
      <c r="VVJ213"/>
      <c r="VVK213"/>
      <c r="VVL213"/>
      <c r="VVM213"/>
      <c r="VVN213"/>
      <c r="VVO213"/>
      <c r="VVP213"/>
      <c r="VVQ213"/>
      <c r="VVR213"/>
      <c r="VVS213"/>
      <c r="VVT213"/>
      <c r="VVU213"/>
      <c r="VVV213"/>
      <c r="VVW213"/>
      <c r="VVX213"/>
      <c r="VVY213"/>
      <c r="VVZ213"/>
      <c r="VWA213"/>
      <c r="VWB213"/>
      <c r="VWC213"/>
      <c r="VWD213"/>
      <c r="VWE213"/>
      <c r="VWF213"/>
      <c r="VWG213"/>
      <c r="VWH213"/>
      <c r="VWI213"/>
      <c r="VWJ213"/>
      <c r="VWK213"/>
      <c r="VWL213"/>
      <c r="VWM213"/>
      <c r="VWN213"/>
      <c r="VWO213"/>
      <c r="VWP213"/>
      <c r="VWQ213"/>
      <c r="VWR213"/>
      <c r="VWS213"/>
      <c r="VWT213"/>
      <c r="VWU213"/>
      <c r="VWV213"/>
      <c r="VWW213"/>
      <c r="VWX213"/>
      <c r="VWY213"/>
      <c r="VWZ213"/>
      <c r="VXA213"/>
      <c r="VXB213"/>
      <c r="VXC213"/>
      <c r="VXD213"/>
      <c r="VXE213"/>
      <c r="VXF213"/>
      <c r="VXG213"/>
      <c r="VXH213"/>
      <c r="VXI213"/>
      <c r="VXJ213"/>
      <c r="VXK213"/>
      <c r="VXL213"/>
      <c r="VXM213"/>
      <c r="VXN213"/>
      <c r="VXO213"/>
      <c r="VXP213"/>
      <c r="VXQ213"/>
      <c r="VXR213"/>
      <c r="VXS213"/>
      <c r="VXT213"/>
      <c r="VXU213"/>
      <c r="VXV213"/>
      <c r="VXW213"/>
      <c r="VXX213"/>
      <c r="VXY213"/>
      <c r="VXZ213"/>
      <c r="VYA213"/>
      <c r="VYB213"/>
      <c r="VYC213"/>
      <c r="VYD213"/>
      <c r="VYE213"/>
      <c r="VYF213"/>
      <c r="VYG213"/>
      <c r="VYH213"/>
      <c r="VYI213"/>
      <c r="VYJ213"/>
      <c r="VYK213"/>
      <c r="VYL213"/>
      <c r="VYM213"/>
      <c r="VYN213"/>
      <c r="VYO213"/>
      <c r="VYP213"/>
      <c r="VYQ213"/>
      <c r="VYR213"/>
      <c r="VYS213"/>
      <c r="VYT213"/>
      <c r="VYU213"/>
      <c r="VYV213"/>
      <c r="VYW213"/>
      <c r="VYX213"/>
      <c r="VYY213"/>
      <c r="VYZ213"/>
      <c r="VZA213"/>
      <c r="VZB213"/>
      <c r="VZC213"/>
      <c r="VZD213"/>
      <c r="VZE213"/>
      <c r="VZF213"/>
      <c r="VZG213"/>
      <c r="VZH213"/>
      <c r="VZI213"/>
      <c r="VZJ213"/>
      <c r="VZK213"/>
      <c r="VZL213"/>
      <c r="VZM213"/>
      <c r="VZN213"/>
      <c r="VZO213"/>
      <c r="VZP213"/>
      <c r="VZQ213"/>
      <c r="VZR213"/>
      <c r="VZS213"/>
      <c r="VZT213"/>
      <c r="VZU213"/>
      <c r="VZV213"/>
      <c r="VZW213"/>
      <c r="VZX213"/>
      <c r="VZY213"/>
      <c r="VZZ213"/>
      <c r="WAA213"/>
      <c r="WAB213"/>
      <c r="WAC213"/>
      <c r="WAD213"/>
      <c r="WAE213"/>
      <c r="WAF213"/>
      <c r="WAG213"/>
      <c r="WAH213"/>
      <c r="WAI213"/>
      <c r="WAJ213"/>
      <c r="WAK213"/>
      <c r="WAL213"/>
      <c r="WAM213"/>
      <c r="WAN213"/>
      <c r="WAO213"/>
      <c r="WAP213"/>
      <c r="WAQ213"/>
      <c r="WAR213"/>
      <c r="WAS213"/>
      <c r="WAT213"/>
      <c r="WAU213"/>
      <c r="WAV213"/>
      <c r="WAW213"/>
      <c r="WAX213"/>
      <c r="WAY213"/>
      <c r="WAZ213"/>
      <c r="WBA213"/>
      <c r="WBB213"/>
      <c r="WBC213"/>
      <c r="WBD213"/>
      <c r="WBE213"/>
      <c r="WBF213"/>
      <c r="WBG213"/>
      <c r="WBH213"/>
      <c r="WBI213"/>
      <c r="WBJ213"/>
      <c r="WBK213"/>
      <c r="WBL213"/>
      <c r="WBM213"/>
      <c r="WBN213"/>
      <c r="WBO213"/>
      <c r="WBP213"/>
      <c r="WBQ213"/>
      <c r="WBR213"/>
      <c r="WBS213"/>
      <c r="WBT213"/>
      <c r="WBU213"/>
      <c r="WBV213"/>
      <c r="WBW213"/>
      <c r="WBX213"/>
      <c r="WBY213"/>
      <c r="WBZ213"/>
      <c r="WCA213"/>
      <c r="WCB213"/>
      <c r="WCC213"/>
      <c r="WCD213"/>
      <c r="WCE213"/>
      <c r="WCF213"/>
      <c r="WCG213"/>
      <c r="WCH213"/>
      <c r="WCI213"/>
      <c r="WCJ213"/>
      <c r="WCK213"/>
      <c r="WCL213"/>
      <c r="WCM213"/>
      <c r="WCN213"/>
      <c r="WCO213"/>
      <c r="WCP213"/>
      <c r="WCQ213"/>
      <c r="WCR213"/>
      <c r="WCS213"/>
      <c r="WCT213"/>
      <c r="WCU213"/>
      <c r="WCV213"/>
      <c r="WCW213"/>
      <c r="WCX213"/>
      <c r="WCY213"/>
      <c r="WCZ213"/>
      <c r="WDA213"/>
      <c r="WDB213"/>
      <c r="WDC213"/>
      <c r="WDD213"/>
      <c r="WDE213"/>
      <c r="WDF213"/>
      <c r="WDG213"/>
      <c r="WDH213"/>
      <c r="WDI213"/>
      <c r="WDJ213"/>
      <c r="WDK213"/>
      <c r="WDL213"/>
      <c r="WDM213"/>
      <c r="WDN213"/>
      <c r="WDO213"/>
      <c r="WDP213"/>
      <c r="WDQ213"/>
      <c r="WDR213"/>
      <c r="WDS213"/>
      <c r="WDT213"/>
      <c r="WDU213"/>
      <c r="WDV213"/>
      <c r="WDW213"/>
      <c r="WDX213"/>
      <c r="WDY213"/>
      <c r="WDZ213"/>
      <c r="WEA213"/>
      <c r="WEB213"/>
      <c r="WEC213"/>
      <c r="WED213"/>
      <c r="WEE213"/>
      <c r="WEF213"/>
      <c r="WEG213"/>
      <c r="WEH213"/>
      <c r="WEI213"/>
      <c r="WEJ213"/>
      <c r="WEK213"/>
      <c r="WEL213"/>
      <c r="WEM213"/>
      <c r="WEN213"/>
      <c r="WEO213"/>
      <c r="WEP213"/>
      <c r="WEQ213"/>
      <c r="WER213"/>
      <c r="WES213"/>
      <c r="WET213"/>
      <c r="WEU213"/>
      <c r="WEV213"/>
      <c r="WEW213"/>
      <c r="WEX213"/>
      <c r="WEY213"/>
      <c r="WEZ213"/>
      <c r="WFA213"/>
      <c r="WFB213"/>
      <c r="WFC213"/>
      <c r="WFD213"/>
      <c r="WFE213"/>
      <c r="WFF213"/>
      <c r="WFG213"/>
      <c r="WFH213"/>
      <c r="WFI213"/>
      <c r="WFJ213"/>
      <c r="WFK213"/>
      <c r="WFL213"/>
      <c r="WFM213"/>
      <c r="WFN213"/>
      <c r="WFO213"/>
      <c r="WFP213"/>
      <c r="WFQ213"/>
      <c r="WFR213"/>
      <c r="WFS213"/>
      <c r="WFT213"/>
      <c r="WFU213"/>
      <c r="WFV213"/>
      <c r="WFW213"/>
      <c r="WFX213"/>
      <c r="WFY213"/>
      <c r="WFZ213"/>
      <c r="WGA213"/>
      <c r="WGB213"/>
      <c r="WGC213"/>
      <c r="WGD213"/>
      <c r="WGE213"/>
      <c r="WGF213"/>
      <c r="WGG213"/>
      <c r="WGH213"/>
      <c r="WGI213"/>
      <c r="WGJ213"/>
      <c r="WGK213"/>
      <c r="WGL213"/>
      <c r="WGM213"/>
      <c r="WGN213"/>
      <c r="WGO213"/>
      <c r="WGP213"/>
      <c r="WGQ213"/>
      <c r="WGR213"/>
      <c r="WGS213"/>
      <c r="WGT213"/>
      <c r="WGU213"/>
      <c r="WGV213"/>
      <c r="WGW213"/>
      <c r="WGX213"/>
      <c r="WGY213"/>
      <c r="WGZ213"/>
      <c r="WHA213"/>
      <c r="WHB213"/>
      <c r="WHC213"/>
      <c r="WHD213"/>
      <c r="WHE213"/>
      <c r="WHF213"/>
      <c r="WHG213"/>
      <c r="WHH213"/>
      <c r="WHI213"/>
      <c r="WHJ213"/>
      <c r="WHK213"/>
      <c r="WHL213"/>
      <c r="WHM213"/>
      <c r="WHN213"/>
      <c r="WHO213"/>
      <c r="WHP213"/>
      <c r="WHQ213"/>
      <c r="WHR213"/>
      <c r="WHS213"/>
      <c r="WHT213"/>
      <c r="WHU213"/>
      <c r="WHV213"/>
      <c r="WHW213"/>
      <c r="WHX213"/>
      <c r="WHY213"/>
      <c r="WHZ213"/>
      <c r="WIA213"/>
      <c r="WIB213"/>
      <c r="WIC213"/>
      <c r="WID213"/>
      <c r="WIE213"/>
      <c r="WIF213"/>
      <c r="WIG213"/>
      <c r="WIH213"/>
      <c r="WII213"/>
      <c r="WIJ213"/>
      <c r="WIK213"/>
      <c r="WIL213"/>
      <c r="WIM213"/>
      <c r="WIN213"/>
      <c r="WIO213"/>
      <c r="WIP213"/>
      <c r="WIQ213"/>
      <c r="WIR213"/>
      <c r="WIS213"/>
      <c r="WIT213"/>
      <c r="WIU213"/>
      <c r="WIV213"/>
      <c r="WIW213"/>
      <c r="WIX213"/>
      <c r="WIY213"/>
      <c r="WIZ213"/>
      <c r="WJA213"/>
      <c r="WJB213"/>
      <c r="WJC213"/>
      <c r="WJD213"/>
      <c r="WJE213"/>
      <c r="WJF213"/>
      <c r="WJG213"/>
      <c r="WJH213"/>
      <c r="WJI213"/>
      <c r="WJJ213"/>
      <c r="WJK213"/>
      <c r="WJL213"/>
      <c r="WJM213"/>
      <c r="WJN213"/>
      <c r="WJO213"/>
      <c r="WJP213"/>
      <c r="WJQ213"/>
      <c r="WJR213"/>
      <c r="WJS213"/>
      <c r="WJT213"/>
      <c r="WJU213"/>
      <c r="WJV213"/>
      <c r="WJW213"/>
      <c r="WJX213"/>
      <c r="WJY213"/>
      <c r="WJZ213"/>
      <c r="WKA213"/>
      <c r="WKB213"/>
      <c r="WKC213"/>
      <c r="WKD213"/>
      <c r="WKE213"/>
      <c r="WKF213"/>
      <c r="WKG213"/>
      <c r="WKH213"/>
      <c r="WKI213"/>
      <c r="WKJ213"/>
      <c r="WKK213"/>
      <c r="WKL213"/>
      <c r="WKM213"/>
      <c r="WKN213"/>
      <c r="WKO213"/>
      <c r="WKP213"/>
      <c r="WKQ213"/>
      <c r="WKR213"/>
      <c r="WKS213"/>
      <c r="WKT213"/>
      <c r="WKU213"/>
      <c r="WKV213"/>
      <c r="WKW213"/>
      <c r="WKX213"/>
      <c r="WKY213"/>
      <c r="WKZ213"/>
      <c r="WLA213"/>
      <c r="WLB213"/>
      <c r="WLC213"/>
      <c r="WLD213"/>
      <c r="WLE213"/>
      <c r="WLF213"/>
      <c r="WLG213"/>
      <c r="WLH213"/>
      <c r="WLI213"/>
      <c r="WLJ213"/>
      <c r="WLK213"/>
      <c r="WLL213"/>
      <c r="WLM213"/>
      <c r="WLN213"/>
      <c r="WLO213"/>
      <c r="WLP213"/>
      <c r="WLQ213"/>
      <c r="WLR213"/>
      <c r="WLS213"/>
      <c r="WLT213"/>
      <c r="WLU213"/>
      <c r="WLV213"/>
      <c r="WLW213"/>
      <c r="WLX213"/>
      <c r="WLY213"/>
      <c r="WLZ213"/>
      <c r="WMA213"/>
      <c r="WMB213"/>
      <c r="WMC213"/>
      <c r="WMD213"/>
      <c r="WME213"/>
      <c r="WMF213"/>
      <c r="WMG213"/>
      <c r="WMH213"/>
      <c r="WMI213"/>
      <c r="WMJ213"/>
      <c r="WMK213"/>
      <c r="WML213"/>
      <c r="WMM213"/>
      <c r="WMN213"/>
      <c r="WMO213"/>
      <c r="WMP213"/>
      <c r="WMQ213"/>
      <c r="WMR213"/>
      <c r="WMS213"/>
      <c r="WMT213"/>
      <c r="WMU213"/>
      <c r="WMV213"/>
      <c r="WMW213"/>
      <c r="WMX213"/>
      <c r="WMY213"/>
      <c r="WMZ213"/>
      <c r="WNA213"/>
      <c r="WNB213"/>
      <c r="WNC213"/>
      <c r="WND213"/>
      <c r="WNE213"/>
      <c r="WNF213"/>
      <c r="WNG213"/>
      <c r="WNH213"/>
      <c r="WNI213"/>
      <c r="WNJ213"/>
      <c r="WNK213"/>
      <c r="WNL213"/>
      <c r="WNM213"/>
      <c r="WNN213"/>
      <c r="WNO213"/>
      <c r="WNP213"/>
      <c r="WNQ213"/>
      <c r="WNR213"/>
      <c r="WNS213"/>
      <c r="WNT213"/>
      <c r="WNU213"/>
      <c r="WNV213"/>
      <c r="WNW213"/>
      <c r="WNX213"/>
      <c r="WNY213"/>
      <c r="WNZ213"/>
      <c r="WOA213"/>
      <c r="WOB213"/>
      <c r="WOC213"/>
      <c r="WOD213"/>
      <c r="WOE213"/>
      <c r="WOF213"/>
      <c r="WOG213"/>
      <c r="WOH213"/>
      <c r="WOI213"/>
      <c r="WOJ213"/>
      <c r="WOK213"/>
      <c r="WOL213"/>
      <c r="WOM213"/>
      <c r="WON213"/>
      <c r="WOO213"/>
      <c r="WOP213"/>
      <c r="WOQ213"/>
      <c r="WOR213"/>
      <c r="WOS213"/>
      <c r="WOT213"/>
      <c r="WOU213"/>
      <c r="WOV213"/>
      <c r="WOW213"/>
      <c r="WOX213"/>
      <c r="WOY213"/>
      <c r="WOZ213"/>
      <c r="WPA213"/>
      <c r="WPB213"/>
      <c r="WPC213"/>
      <c r="WPD213"/>
      <c r="WPE213"/>
      <c r="WPF213"/>
      <c r="WPG213"/>
      <c r="WPH213"/>
      <c r="WPI213"/>
      <c r="WPJ213"/>
      <c r="WPK213"/>
      <c r="WPL213"/>
      <c r="WPM213"/>
      <c r="WPN213"/>
      <c r="WPO213"/>
      <c r="WPP213"/>
      <c r="WPQ213"/>
      <c r="WPR213"/>
      <c r="WPS213"/>
      <c r="WPT213"/>
      <c r="WPU213"/>
      <c r="WPV213"/>
      <c r="WPW213"/>
      <c r="WPX213"/>
      <c r="WPY213"/>
      <c r="WPZ213"/>
      <c r="WQA213"/>
      <c r="WQB213"/>
      <c r="WQC213"/>
      <c r="WQD213"/>
      <c r="WQE213"/>
      <c r="WQF213"/>
      <c r="WQG213"/>
      <c r="WQH213"/>
      <c r="WQI213"/>
      <c r="WQJ213"/>
      <c r="WQK213"/>
      <c r="WQL213"/>
      <c r="WQM213"/>
      <c r="WQN213"/>
      <c r="WQO213"/>
      <c r="WQP213"/>
      <c r="WQQ213"/>
      <c r="WQR213"/>
      <c r="WQS213"/>
      <c r="WQT213"/>
      <c r="WQU213"/>
      <c r="WQV213"/>
      <c r="WQW213"/>
      <c r="WQX213"/>
      <c r="WQY213"/>
      <c r="WQZ213"/>
      <c r="WRA213"/>
      <c r="WRB213"/>
      <c r="WRC213"/>
      <c r="WRD213"/>
      <c r="WRE213"/>
      <c r="WRF213"/>
      <c r="WRG213"/>
      <c r="WRH213"/>
      <c r="WRI213"/>
      <c r="WRJ213"/>
      <c r="WRK213"/>
      <c r="WRL213"/>
      <c r="WRM213"/>
      <c r="WRN213"/>
      <c r="WRO213"/>
      <c r="WRP213"/>
      <c r="WRQ213"/>
      <c r="WRR213"/>
      <c r="WRS213"/>
      <c r="WRT213"/>
      <c r="WRU213"/>
      <c r="WRV213"/>
      <c r="WRW213"/>
      <c r="WRX213"/>
      <c r="WRY213"/>
      <c r="WRZ213"/>
      <c r="WSA213"/>
      <c r="WSB213"/>
      <c r="WSC213"/>
      <c r="WSD213"/>
      <c r="WSE213"/>
      <c r="WSF213"/>
      <c r="WSG213"/>
      <c r="WSH213"/>
      <c r="WSI213"/>
      <c r="WSJ213"/>
      <c r="WSK213"/>
      <c r="WSL213"/>
      <c r="WSM213"/>
      <c r="WSN213"/>
      <c r="WSO213"/>
      <c r="WSP213"/>
      <c r="WSQ213"/>
      <c r="WSR213"/>
      <c r="WSS213"/>
      <c r="WST213"/>
      <c r="WSU213"/>
      <c r="WSV213"/>
      <c r="WSW213"/>
      <c r="WSX213"/>
      <c r="WSY213"/>
      <c r="WSZ213"/>
      <c r="WTA213"/>
      <c r="WTB213"/>
      <c r="WTC213"/>
      <c r="WTD213"/>
      <c r="WTE213"/>
      <c r="WTF213"/>
      <c r="WTG213"/>
      <c r="WTH213"/>
      <c r="WTI213"/>
      <c r="WTJ213"/>
      <c r="WTK213"/>
      <c r="WTL213"/>
      <c r="WTM213"/>
      <c r="WTN213"/>
      <c r="WTO213"/>
      <c r="WTP213"/>
      <c r="WTQ213"/>
      <c r="WTR213"/>
      <c r="WTS213"/>
      <c r="WTT213"/>
      <c r="WTU213"/>
      <c r="WTV213"/>
      <c r="WTW213"/>
      <c r="WTX213"/>
      <c r="WTY213"/>
      <c r="WTZ213"/>
      <c r="WUA213"/>
      <c r="WUB213"/>
      <c r="WUC213"/>
      <c r="WUD213"/>
      <c r="WUE213"/>
      <c r="WUF213"/>
      <c r="WUG213"/>
      <c r="WUH213"/>
      <c r="WUI213"/>
      <c r="WUJ213"/>
      <c r="WUK213"/>
      <c r="WUL213"/>
      <c r="WUM213"/>
      <c r="WUN213"/>
      <c r="WUO213"/>
      <c r="WUP213"/>
      <c r="WUQ213"/>
      <c r="WUR213"/>
      <c r="WUS213"/>
      <c r="WUT213"/>
      <c r="WUU213"/>
      <c r="WUV213"/>
      <c r="WUW213"/>
      <c r="WUX213"/>
      <c r="WUY213"/>
      <c r="WUZ213"/>
      <c r="WVA213"/>
      <c r="WVB213"/>
      <c r="WVC213"/>
      <c r="WVD213"/>
      <c r="WVE213"/>
      <c r="WVF213"/>
      <c r="WVG213"/>
      <c r="WVH213"/>
      <c r="WVI213"/>
      <c r="WVJ213"/>
      <c r="WVK213"/>
      <c r="WVL213"/>
      <c r="WVM213"/>
      <c r="WVN213"/>
      <c r="WVO213"/>
      <c r="WVP213"/>
      <c r="WVQ213"/>
      <c r="WVR213"/>
      <c r="WVS213"/>
      <c r="WVT213"/>
      <c r="WVU213"/>
      <c r="WVV213"/>
      <c r="WVW213"/>
      <c r="WVX213"/>
      <c r="WVY213"/>
      <c r="WVZ213"/>
      <c r="WWA213"/>
      <c r="WWB213"/>
      <c r="WWC213"/>
      <c r="WWD213"/>
      <c r="WWE213"/>
      <c r="WWF213"/>
      <c r="WWG213"/>
      <c r="WWH213"/>
      <c r="WWI213"/>
      <c r="WWJ213"/>
      <c r="WWK213"/>
      <c r="WWL213"/>
      <c r="WWM213"/>
      <c r="WWN213"/>
      <c r="WWO213"/>
      <c r="WWP213"/>
      <c r="WWQ213"/>
      <c r="WWR213"/>
      <c r="WWS213"/>
      <c r="WWT213"/>
      <c r="WWU213"/>
      <c r="WWV213"/>
      <c r="WWW213"/>
      <c r="WWX213"/>
      <c r="WWY213"/>
      <c r="WWZ213"/>
      <c r="WXA213"/>
      <c r="WXB213"/>
      <c r="WXC213"/>
      <c r="WXD213"/>
      <c r="WXE213"/>
      <c r="WXF213"/>
      <c r="WXG213"/>
      <c r="WXH213"/>
      <c r="WXI213"/>
      <c r="WXJ213"/>
      <c r="WXK213"/>
      <c r="WXL213"/>
      <c r="WXM213"/>
      <c r="WXN213"/>
      <c r="WXO213"/>
      <c r="WXP213"/>
      <c r="WXQ213"/>
      <c r="WXR213"/>
      <c r="WXS213"/>
      <c r="WXT213"/>
      <c r="WXU213"/>
      <c r="WXV213"/>
      <c r="WXW213"/>
      <c r="WXX213"/>
      <c r="WXY213"/>
      <c r="WXZ213"/>
      <c r="WYA213"/>
      <c r="WYB213"/>
      <c r="WYC213"/>
      <c r="WYD213"/>
      <c r="WYE213"/>
      <c r="WYF213"/>
      <c r="WYG213"/>
      <c r="WYH213"/>
      <c r="WYI213"/>
      <c r="WYJ213"/>
      <c r="WYK213"/>
      <c r="WYL213"/>
      <c r="WYM213"/>
      <c r="WYN213"/>
      <c r="WYO213"/>
      <c r="WYP213"/>
      <c r="WYQ213"/>
      <c r="WYR213"/>
      <c r="WYS213"/>
      <c r="WYT213"/>
      <c r="WYU213"/>
      <c r="WYV213"/>
      <c r="WYW213"/>
      <c r="WYX213"/>
      <c r="WYY213"/>
      <c r="WYZ213"/>
      <c r="WZA213"/>
      <c r="WZB213"/>
      <c r="WZC213"/>
      <c r="WZD213"/>
      <c r="WZE213"/>
      <c r="WZF213"/>
      <c r="WZG213"/>
      <c r="WZH213"/>
      <c r="WZI213"/>
      <c r="WZJ213"/>
      <c r="WZK213"/>
      <c r="WZL213"/>
      <c r="WZM213"/>
      <c r="WZN213"/>
      <c r="WZO213"/>
      <c r="WZP213"/>
      <c r="WZQ213"/>
      <c r="WZR213"/>
      <c r="WZS213"/>
      <c r="WZT213"/>
      <c r="WZU213"/>
      <c r="WZV213"/>
      <c r="WZW213"/>
      <c r="WZX213"/>
      <c r="WZY213"/>
      <c r="WZZ213"/>
      <c r="XAA213"/>
      <c r="XAB213"/>
      <c r="XAC213"/>
      <c r="XAD213"/>
      <c r="XAE213"/>
      <c r="XAF213"/>
      <c r="XAG213"/>
      <c r="XAH213"/>
      <c r="XAI213"/>
      <c r="XAJ213"/>
      <c r="XAK213"/>
      <c r="XAL213"/>
      <c r="XAM213"/>
      <c r="XAN213"/>
      <c r="XAO213"/>
      <c r="XAP213"/>
      <c r="XAQ213"/>
      <c r="XAR213"/>
      <c r="XAS213"/>
      <c r="XAT213"/>
      <c r="XAU213"/>
      <c r="XAV213"/>
      <c r="XAW213"/>
      <c r="XAX213"/>
      <c r="XAY213"/>
      <c r="XAZ213"/>
      <c r="XBA213"/>
      <c r="XBB213"/>
      <c r="XBC213"/>
      <c r="XBD213"/>
      <c r="XBE213"/>
      <c r="XBF213"/>
      <c r="XBG213"/>
      <c r="XBH213"/>
      <c r="XBI213"/>
      <c r="XBJ213"/>
      <c r="XBK213"/>
      <c r="XBL213"/>
      <c r="XBM213"/>
      <c r="XBN213"/>
      <c r="XBO213"/>
      <c r="XBP213"/>
      <c r="XBQ213"/>
      <c r="XBR213"/>
      <c r="XBS213"/>
      <c r="XBT213"/>
      <c r="XBU213"/>
      <c r="XBV213"/>
      <c r="XBW213"/>
      <c r="XBX213"/>
      <c r="XBY213"/>
      <c r="XBZ213"/>
      <c r="XCA213"/>
      <c r="XCB213"/>
      <c r="XCC213"/>
      <c r="XCD213"/>
      <c r="XCE213"/>
      <c r="XCF213"/>
      <c r="XCG213"/>
      <c r="XCH213"/>
      <c r="XCI213"/>
      <c r="XCJ213"/>
      <c r="XCK213"/>
      <c r="XCL213"/>
      <c r="XCM213"/>
      <c r="XCN213"/>
      <c r="XCO213"/>
      <c r="XCP213"/>
      <c r="XCQ213"/>
      <c r="XCR213"/>
      <c r="XCS213"/>
      <c r="XCT213"/>
      <c r="XCU213"/>
      <c r="XCV213"/>
      <c r="XCW213"/>
      <c r="XCX213"/>
      <c r="XCY213"/>
      <c r="XCZ213"/>
      <c r="XDA213"/>
      <c r="XDB213"/>
      <c r="XDC213"/>
      <c r="XDD213"/>
      <c r="XDE213"/>
      <c r="XDF213"/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  <c r="XEE213"/>
      <c r="XEF213"/>
      <c r="XEG213"/>
      <c r="XEH213"/>
      <c r="XEI213"/>
      <c r="XEJ213"/>
      <c r="XEK213"/>
      <c r="XEL213"/>
      <c r="XEM213"/>
      <c r="XEN213"/>
      <c r="XEO213"/>
      <c r="XEP213"/>
      <c r="XEQ213"/>
      <c r="XER213"/>
      <c r="XES213"/>
      <c r="XET213"/>
      <c r="XEU213"/>
      <c r="XEV213"/>
      <c r="XEW213"/>
      <c r="XEX213"/>
      <c r="XEY213"/>
      <c r="XEZ213"/>
      <c r="XFA213"/>
      <c r="XFB213"/>
      <c r="XFC213"/>
      <c r="XFD213"/>
    </row>
    <row r="214" s="29" customFormat="1" spans="1:1638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 s="30"/>
      <c r="AN214" s="73"/>
      <c r="AO214" s="31"/>
      <c r="AP214"/>
      <c r="AQ214"/>
      <c r="AR214" s="32"/>
      <c r="AS214" s="30"/>
      <c r="AT214" s="30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/>
      <c r="VUC214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  <c r="WER214"/>
      <c r="WES214"/>
      <c r="WET214"/>
      <c r="WEU214"/>
      <c r="WEV214"/>
      <c r="WEW214"/>
      <c r="WEX214"/>
      <c r="WEY214"/>
      <c r="WEZ214"/>
      <c r="WFA214"/>
      <c r="WFB214"/>
      <c r="WFC214"/>
      <c r="WFD214"/>
      <c r="WFE214"/>
      <c r="WFF214"/>
      <c r="WFG214"/>
      <c r="WFH214"/>
      <c r="WFI214"/>
      <c r="WFJ214"/>
      <c r="WFK214"/>
      <c r="WFL214"/>
      <c r="WFM214"/>
      <c r="WFN214"/>
      <c r="WFO214"/>
      <c r="WFP214"/>
      <c r="WFQ214"/>
      <c r="WFR214"/>
      <c r="WFS214"/>
      <c r="WFT214"/>
      <c r="WFU214"/>
      <c r="WFV214"/>
      <c r="WFW214"/>
      <c r="WFX214"/>
      <c r="WFY214"/>
      <c r="WFZ214"/>
      <c r="WGA214"/>
      <c r="WGB214"/>
      <c r="WGC214"/>
      <c r="WGD214"/>
      <c r="WGE214"/>
      <c r="WGF214"/>
      <c r="WGG214"/>
      <c r="WGH214"/>
      <c r="WGI214"/>
      <c r="WGJ214"/>
      <c r="WGK214"/>
      <c r="WGL214"/>
      <c r="WGM214"/>
      <c r="WGN214"/>
      <c r="WGO214"/>
      <c r="WGP214"/>
      <c r="WGQ214"/>
      <c r="WGR214"/>
      <c r="WGS214"/>
      <c r="WGT214"/>
      <c r="WGU214"/>
      <c r="WGV214"/>
      <c r="WGW214"/>
      <c r="WGX214"/>
      <c r="WGY214"/>
      <c r="WGZ214"/>
      <c r="WHA214"/>
      <c r="WHB214"/>
      <c r="WHC214"/>
      <c r="WHD214"/>
      <c r="WHE214"/>
      <c r="WHF214"/>
      <c r="WHG214"/>
      <c r="WHH214"/>
      <c r="WHI214"/>
      <c r="WHJ214"/>
      <c r="WHK214"/>
      <c r="WHL214"/>
      <c r="WHM214"/>
      <c r="WHN214"/>
      <c r="WHO214"/>
      <c r="WHP214"/>
      <c r="WHQ214"/>
      <c r="WHR214"/>
      <c r="WHS214"/>
      <c r="WHT214"/>
      <c r="WHU214"/>
      <c r="WHV214"/>
      <c r="WHW214"/>
      <c r="WHX214"/>
      <c r="WHY214"/>
      <c r="WHZ214"/>
      <c r="WIA214"/>
      <c r="WIB214"/>
      <c r="WIC214"/>
      <c r="WID214"/>
      <c r="WIE214"/>
      <c r="WIF214"/>
      <c r="WIG214"/>
      <c r="WIH214"/>
      <c r="WII214"/>
      <c r="WIJ214"/>
      <c r="WIK214"/>
      <c r="WIL214"/>
      <c r="WIM214"/>
      <c r="WIN214"/>
      <c r="WIO214"/>
      <c r="WIP214"/>
      <c r="WIQ214"/>
      <c r="WIR214"/>
      <c r="WIS214"/>
      <c r="WIT214"/>
      <c r="WIU214"/>
      <c r="WIV214"/>
      <c r="WIW214"/>
      <c r="WIX214"/>
      <c r="WIY214"/>
      <c r="WIZ214"/>
      <c r="WJA214"/>
      <c r="WJB214"/>
      <c r="WJC214"/>
      <c r="WJD214"/>
      <c r="WJE214"/>
      <c r="WJF214"/>
      <c r="WJG214"/>
      <c r="WJH214"/>
      <c r="WJI214"/>
      <c r="WJJ214"/>
      <c r="WJK214"/>
      <c r="WJL214"/>
      <c r="WJM214"/>
      <c r="WJN214"/>
      <c r="WJO214"/>
      <c r="WJP214"/>
      <c r="WJQ214"/>
      <c r="WJR214"/>
      <c r="WJS214"/>
      <c r="WJT214"/>
      <c r="WJU214"/>
      <c r="WJV214"/>
      <c r="WJW214"/>
      <c r="WJX214"/>
      <c r="WJY214"/>
      <c r="WJZ214"/>
      <c r="WKA214"/>
      <c r="WKB214"/>
      <c r="WKC214"/>
      <c r="WKD214"/>
      <c r="WKE214"/>
      <c r="WKF214"/>
      <c r="WKG214"/>
      <c r="WKH214"/>
      <c r="WKI214"/>
      <c r="WKJ214"/>
      <c r="WKK214"/>
      <c r="WKL214"/>
      <c r="WKM214"/>
      <c r="WKN214"/>
      <c r="WKO214"/>
      <c r="WKP214"/>
      <c r="WKQ214"/>
      <c r="WKR214"/>
      <c r="WKS214"/>
      <c r="WKT214"/>
      <c r="WKU214"/>
      <c r="WKV214"/>
      <c r="WKW214"/>
      <c r="WKX214"/>
      <c r="WKY214"/>
      <c r="WKZ214"/>
      <c r="WLA214"/>
      <c r="WLB214"/>
      <c r="WLC214"/>
      <c r="WLD214"/>
      <c r="WLE214"/>
      <c r="WLF214"/>
      <c r="WLG214"/>
      <c r="WLH214"/>
      <c r="WLI214"/>
      <c r="WLJ214"/>
      <c r="WLK214"/>
      <c r="WLL214"/>
      <c r="WLM214"/>
      <c r="WLN214"/>
      <c r="WLO214"/>
      <c r="WLP214"/>
      <c r="WLQ214"/>
      <c r="WLR214"/>
      <c r="WLS214"/>
      <c r="WLT214"/>
      <c r="WLU214"/>
      <c r="WLV214"/>
      <c r="WLW214"/>
      <c r="WLX214"/>
      <c r="WLY214"/>
      <c r="WLZ214"/>
      <c r="WMA214"/>
      <c r="WMB214"/>
      <c r="WMC214"/>
      <c r="WMD214"/>
      <c r="WME214"/>
      <c r="WMF214"/>
      <c r="WMG214"/>
      <c r="WMH214"/>
      <c r="WMI214"/>
      <c r="WMJ214"/>
      <c r="WMK214"/>
      <c r="WML214"/>
      <c r="WMM214"/>
      <c r="WMN214"/>
      <c r="WMO214"/>
      <c r="WMP214"/>
      <c r="WMQ214"/>
      <c r="WMR214"/>
      <c r="WMS214"/>
      <c r="WMT214"/>
      <c r="WMU214"/>
      <c r="WMV214"/>
      <c r="WMW214"/>
      <c r="WMX214"/>
      <c r="WMY214"/>
      <c r="WMZ214"/>
      <c r="WNA214"/>
      <c r="WNB214"/>
      <c r="WNC214"/>
      <c r="WND214"/>
      <c r="WNE214"/>
      <c r="WNF214"/>
      <c r="WNG214"/>
      <c r="WNH214"/>
      <c r="WNI214"/>
      <c r="WNJ214"/>
      <c r="WNK214"/>
      <c r="WNL214"/>
      <c r="WNM214"/>
      <c r="WNN214"/>
      <c r="WNO214"/>
      <c r="WNP214"/>
      <c r="WNQ214"/>
      <c r="WNR214"/>
      <c r="WNS214"/>
      <c r="WNT214"/>
      <c r="WNU214"/>
      <c r="WNV214"/>
      <c r="WNW214"/>
      <c r="WNX214"/>
      <c r="WNY214"/>
      <c r="WNZ214"/>
      <c r="WOA214"/>
      <c r="WOB214"/>
      <c r="WOC214"/>
      <c r="WOD214"/>
      <c r="WOE214"/>
      <c r="WOF214"/>
      <c r="WOG214"/>
      <c r="WOH214"/>
      <c r="WOI214"/>
      <c r="WOJ214"/>
      <c r="WOK214"/>
      <c r="WOL214"/>
      <c r="WOM214"/>
      <c r="WON214"/>
      <c r="WOO214"/>
      <c r="WOP214"/>
      <c r="WOQ214"/>
      <c r="WOR214"/>
      <c r="WOS214"/>
      <c r="WOT214"/>
      <c r="WOU214"/>
      <c r="WOV214"/>
      <c r="WOW214"/>
      <c r="WOX214"/>
      <c r="WOY214"/>
      <c r="WOZ214"/>
      <c r="WPA214"/>
      <c r="WPB214"/>
      <c r="WPC214"/>
      <c r="WPD214"/>
      <c r="WPE214"/>
      <c r="WPF214"/>
      <c r="WPG214"/>
      <c r="WPH214"/>
      <c r="WPI214"/>
      <c r="WPJ214"/>
      <c r="WPK214"/>
      <c r="WPL214"/>
      <c r="WPM214"/>
      <c r="WPN214"/>
      <c r="WPO214"/>
      <c r="WPP214"/>
      <c r="WPQ214"/>
      <c r="WPR214"/>
      <c r="WPS214"/>
      <c r="WPT214"/>
      <c r="WPU214"/>
      <c r="WPV214"/>
      <c r="WPW214"/>
      <c r="WPX214"/>
      <c r="WPY214"/>
      <c r="WPZ214"/>
      <c r="WQA214"/>
      <c r="WQB214"/>
      <c r="WQC214"/>
      <c r="WQD214"/>
      <c r="WQE214"/>
      <c r="WQF214"/>
      <c r="WQG214"/>
      <c r="WQH214"/>
      <c r="WQI214"/>
      <c r="WQJ214"/>
      <c r="WQK214"/>
      <c r="WQL214"/>
      <c r="WQM214"/>
      <c r="WQN214"/>
      <c r="WQO214"/>
      <c r="WQP214"/>
      <c r="WQQ214"/>
      <c r="WQR214"/>
      <c r="WQS214"/>
      <c r="WQT214"/>
      <c r="WQU214"/>
      <c r="WQV214"/>
      <c r="WQW214"/>
      <c r="WQX214"/>
      <c r="WQY214"/>
      <c r="WQZ214"/>
      <c r="WRA214"/>
      <c r="WRB214"/>
      <c r="WRC214"/>
      <c r="WRD214"/>
      <c r="WRE214"/>
      <c r="WRF214"/>
      <c r="WRG214"/>
      <c r="WRH214"/>
      <c r="WRI214"/>
      <c r="WRJ214"/>
      <c r="WRK214"/>
      <c r="WRL214"/>
      <c r="WRM214"/>
      <c r="WRN214"/>
      <c r="WRO214"/>
      <c r="WRP214"/>
      <c r="WRQ214"/>
      <c r="WRR214"/>
      <c r="WRS214"/>
      <c r="WRT214"/>
      <c r="WRU214"/>
      <c r="WRV214"/>
      <c r="WRW214"/>
      <c r="WRX214"/>
      <c r="WRY214"/>
      <c r="WRZ214"/>
      <c r="WSA214"/>
      <c r="WSB214"/>
      <c r="WSC214"/>
      <c r="WSD214"/>
      <c r="WSE214"/>
      <c r="WSF214"/>
      <c r="WSG214"/>
      <c r="WSH214"/>
      <c r="WSI214"/>
      <c r="WSJ214"/>
      <c r="WSK214"/>
      <c r="WSL214"/>
      <c r="WSM214"/>
      <c r="WSN214"/>
      <c r="WSO214"/>
      <c r="WSP214"/>
      <c r="WSQ214"/>
      <c r="WSR214"/>
      <c r="WSS214"/>
      <c r="WST214"/>
      <c r="WSU214"/>
      <c r="WSV214"/>
      <c r="WSW214"/>
      <c r="WSX214"/>
      <c r="WSY214"/>
      <c r="WSZ214"/>
      <c r="WTA214"/>
      <c r="WTB214"/>
      <c r="WTC214"/>
      <c r="WTD214"/>
      <c r="WTE214"/>
      <c r="WTF214"/>
      <c r="WTG214"/>
      <c r="WTH214"/>
      <c r="WTI214"/>
      <c r="WTJ214"/>
      <c r="WTK214"/>
      <c r="WTL214"/>
      <c r="WTM214"/>
      <c r="WTN214"/>
      <c r="WTO214"/>
      <c r="WTP214"/>
      <c r="WTQ214"/>
      <c r="WTR214"/>
      <c r="WTS214"/>
      <c r="WTT214"/>
      <c r="WTU214"/>
      <c r="WTV214"/>
      <c r="WTW214"/>
      <c r="WTX214"/>
      <c r="WTY214"/>
      <c r="WTZ214"/>
      <c r="WUA214"/>
      <c r="WUB214"/>
      <c r="WUC214"/>
      <c r="WUD214"/>
      <c r="WUE214"/>
      <c r="WUF214"/>
      <c r="WUG214"/>
      <c r="WUH214"/>
      <c r="WUI214"/>
      <c r="WUJ214"/>
      <c r="WUK214"/>
      <c r="WUL214"/>
      <c r="WUM214"/>
      <c r="WUN214"/>
      <c r="WUO214"/>
      <c r="WUP214"/>
      <c r="WUQ214"/>
      <c r="WUR214"/>
      <c r="WUS214"/>
      <c r="WUT214"/>
      <c r="WUU214"/>
      <c r="WUV214"/>
      <c r="WUW214"/>
      <c r="WUX214"/>
      <c r="WUY214"/>
      <c r="WUZ214"/>
      <c r="WVA214"/>
      <c r="WVB214"/>
      <c r="WVC214"/>
      <c r="WVD214"/>
      <c r="WVE214"/>
      <c r="WVF214"/>
      <c r="WVG214"/>
      <c r="WVH214"/>
      <c r="WVI214"/>
      <c r="WVJ214"/>
      <c r="WVK214"/>
      <c r="WVL214"/>
      <c r="WVM214"/>
      <c r="WVN214"/>
      <c r="WVO214"/>
      <c r="WVP214"/>
      <c r="WVQ214"/>
      <c r="WVR214"/>
      <c r="WVS214"/>
      <c r="WVT214"/>
      <c r="WVU214"/>
      <c r="WVV214"/>
      <c r="WVW214"/>
      <c r="WVX214"/>
      <c r="WVY214"/>
      <c r="WVZ214"/>
      <c r="WWA214"/>
      <c r="WWB214"/>
      <c r="WWC214"/>
      <c r="WWD214"/>
      <c r="WWE214"/>
      <c r="WWF214"/>
      <c r="WWG214"/>
      <c r="WWH214"/>
      <c r="WWI214"/>
      <c r="WWJ214"/>
      <c r="WWK214"/>
      <c r="WWL214"/>
      <c r="WWM214"/>
      <c r="WWN214"/>
      <c r="WWO214"/>
      <c r="WWP214"/>
      <c r="WWQ214"/>
      <c r="WWR214"/>
      <c r="WWS214"/>
      <c r="WWT214"/>
      <c r="WWU214"/>
      <c r="WWV214"/>
      <c r="WWW214"/>
      <c r="WWX214"/>
      <c r="WWY214"/>
      <c r="WWZ214"/>
      <c r="WXA214"/>
      <c r="WXB214"/>
      <c r="WXC214"/>
      <c r="WXD214"/>
      <c r="WXE214"/>
      <c r="WXF214"/>
      <c r="WXG214"/>
      <c r="WXH214"/>
      <c r="WXI214"/>
      <c r="WXJ214"/>
      <c r="WXK214"/>
      <c r="WXL214"/>
      <c r="WXM214"/>
      <c r="WXN214"/>
      <c r="WXO214"/>
      <c r="WXP214"/>
      <c r="WXQ214"/>
      <c r="WXR214"/>
      <c r="WXS214"/>
      <c r="WXT214"/>
      <c r="WXU214"/>
      <c r="WXV214"/>
      <c r="WXW214"/>
      <c r="WXX214"/>
      <c r="WXY214"/>
      <c r="WXZ214"/>
      <c r="WYA214"/>
      <c r="WYB214"/>
      <c r="WYC214"/>
      <c r="WYD214"/>
      <c r="WYE214"/>
      <c r="WYF214"/>
      <c r="WYG214"/>
      <c r="WYH214"/>
      <c r="WYI214"/>
      <c r="WYJ214"/>
      <c r="WYK214"/>
      <c r="WYL214"/>
      <c r="WYM214"/>
      <c r="WYN214"/>
      <c r="WYO214"/>
      <c r="WYP214"/>
      <c r="WYQ214"/>
      <c r="WYR214"/>
      <c r="WYS214"/>
      <c r="WYT214"/>
      <c r="WYU214"/>
      <c r="WYV214"/>
      <c r="WYW214"/>
      <c r="WYX214"/>
      <c r="WYY214"/>
      <c r="WYZ214"/>
      <c r="WZA214"/>
      <c r="WZB214"/>
      <c r="WZC214"/>
      <c r="WZD214"/>
      <c r="WZE214"/>
      <c r="WZF214"/>
      <c r="WZG214"/>
      <c r="WZH214"/>
      <c r="WZI214"/>
      <c r="WZJ214"/>
      <c r="WZK214"/>
      <c r="WZL214"/>
      <c r="WZM214"/>
      <c r="WZN214"/>
      <c r="WZO214"/>
      <c r="WZP214"/>
      <c r="WZQ214"/>
      <c r="WZR214"/>
      <c r="WZS214"/>
      <c r="WZT214"/>
      <c r="WZU214"/>
      <c r="WZV214"/>
      <c r="WZW214"/>
      <c r="WZX214"/>
      <c r="WZY214"/>
      <c r="WZZ214"/>
      <c r="XAA214"/>
      <c r="XAB214"/>
      <c r="XAC214"/>
      <c r="XAD214"/>
      <c r="XAE214"/>
      <c r="XAF214"/>
      <c r="XAG214"/>
      <c r="XAH214"/>
      <c r="XAI214"/>
      <c r="XAJ214"/>
      <c r="XAK214"/>
      <c r="XAL214"/>
      <c r="XAM214"/>
      <c r="XAN214"/>
      <c r="XAO214"/>
      <c r="XAP214"/>
      <c r="XAQ214"/>
      <c r="XAR214"/>
      <c r="XAS214"/>
      <c r="XAT214"/>
      <c r="XAU214"/>
      <c r="XAV214"/>
      <c r="XAW214"/>
      <c r="XAX214"/>
      <c r="XAY214"/>
      <c r="XAZ214"/>
      <c r="XBA214"/>
      <c r="XBB214"/>
      <c r="XBC214"/>
      <c r="XBD214"/>
      <c r="XBE214"/>
      <c r="XBF214"/>
      <c r="XBG214"/>
      <c r="XBH214"/>
      <c r="XBI214"/>
      <c r="XBJ214"/>
      <c r="XBK214"/>
      <c r="XBL214"/>
      <c r="XBM214"/>
      <c r="XBN214"/>
      <c r="XBO214"/>
      <c r="XBP214"/>
      <c r="XBQ214"/>
      <c r="XBR214"/>
      <c r="XBS214"/>
      <c r="XBT214"/>
      <c r="XBU214"/>
      <c r="XBV214"/>
      <c r="XBW214"/>
      <c r="XBX214"/>
      <c r="XBY214"/>
      <c r="XBZ214"/>
      <c r="XCA214"/>
      <c r="XCB214"/>
      <c r="XCC214"/>
      <c r="XCD214"/>
      <c r="XCE214"/>
      <c r="XCF214"/>
      <c r="XCG214"/>
      <c r="XCH214"/>
      <c r="XCI214"/>
      <c r="XCJ214"/>
      <c r="XCK214"/>
      <c r="XCL214"/>
      <c r="XCM214"/>
      <c r="XCN214"/>
      <c r="XCO214"/>
      <c r="XCP214"/>
      <c r="XCQ214"/>
      <c r="XCR214"/>
      <c r="XCS214"/>
      <c r="XCT214"/>
      <c r="XCU214"/>
      <c r="XCV214"/>
      <c r="XCW214"/>
      <c r="XCX214"/>
      <c r="XCY214"/>
      <c r="XCZ214"/>
      <c r="XDA214"/>
      <c r="XDB214"/>
      <c r="XDC214"/>
      <c r="XDD214"/>
      <c r="XDE214"/>
      <c r="XDF214"/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  <c r="XEM214"/>
      <c r="XEN214"/>
      <c r="XEO214"/>
      <c r="XEP214"/>
      <c r="XEQ214"/>
      <c r="XER214"/>
      <c r="XES214"/>
      <c r="XET214"/>
      <c r="XEU214"/>
      <c r="XEV214"/>
      <c r="XEW214"/>
      <c r="XEX214"/>
      <c r="XEY214"/>
      <c r="XEZ214"/>
      <c r="XFA214"/>
      <c r="XFB214"/>
      <c r="XFC214"/>
      <c r="XFD214"/>
    </row>
    <row r="215" s="29" customFormat="1" spans="1:1638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 s="30"/>
      <c r="AN215" s="73"/>
      <c r="AO215" s="31"/>
      <c r="AP215"/>
      <c r="AQ215"/>
      <c r="AR215" s="32"/>
      <c r="AS215" s="30"/>
      <c r="AT215" s="30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/>
      <c r="VUC215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  <c r="WER215"/>
      <c r="WES215"/>
      <c r="WET215"/>
      <c r="WEU215"/>
      <c r="WEV215"/>
      <c r="WEW215"/>
      <c r="WEX215"/>
      <c r="WEY215"/>
      <c r="WEZ215"/>
      <c r="WFA215"/>
      <c r="WFB215"/>
      <c r="WFC215"/>
      <c r="WFD215"/>
      <c r="WFE215"/>
      <c r="WFF215"/>
      <c r="WFG215"/>
      <c r="WFH215"/>
      <c r="WFI215"/>
      <c r="WFJ215"/>
      <c r="WFK215"/>
      <c r="WFL215"/>
      <c r="WFM215"/>
      <c r="WFN215"/>
      <c r="WFO215"/>
      <c r="WFP215"/>
      <c r="WFQ215"/>
      <c r="WFR215"/>
      <c r="WFS215"/>
      <c r="WFT215"/>
      <c r="WFU215"/>
      <c r="WFV215"/>
      <c r="WFW215"/>
      <c r="WFX215"/>
      <c r="WFY215"/>
      <c r="WFZ215"/>
      <c r="WGA215"/>
      <c r="WGB215"/>
      <c r="WGC215"/>
      <c r="WGD215"/>
      <c r="WGE215"/>
      <c r="WGF215"/>
      <c r="WGG215"/>
      <c r="WGH215"/>
      <c r="WGI215"/>
      <c r="WGJ215"/>
      <c r="WGK215"/>
      <c r="WGL215"/>
      <c r="WGM215"/>
      <c r="WGN215"/>
      <c r="WGO215"/>
      <c r="WGP215"/>
      <c r="WGQ215"/>
      <c r="WGR215"/>
      <c r="WGS215"/>
      <c r="WGT215"/>
      <c r="WGU215"/>
      <c r="WGV215"/>
      <c r="WGW215"/>
      <c r="WGX215"/>
      <c r="WGY215"/>
      <c r="WGZ215"/>
      <c r="WHA215"/>
      <c r="WHB215"/>
      <c r="WHC215"/>
      <c r="WHD215"/>
      <c r="WHE215"/>
      <c r="WHF215"/>
      <c r="WHG215"/>
      <c r="WHH215"/>
      <c r="WHI215"/>
      <c r="WHJ215"/>
      <c r="WHK215"/>
      <c r="WHL215"/>
      <c r="WHM215"/>
      <c r="WHN215"/>
      <c r="WHO215"/>
      <c r="WHP215"/>
      <c r="WHQ215"/>
      <c r="WHR215"/>
      <c r="WHS215"/>
      <c r="WHT215"/>
      <c r="WHU215"/>
      <c r="WHV215"/>
      <c r="WHW215"/>
      <c r="WHX215"/>
      <c r="WHY215"/>
      <c r="WHZ215"/>
      <c r="WIA215"/>
      <c r="WIB215"/>
      <c r="WIC215"/>
      <c r="WID215"/>
      <c r="WIE215"/>
      <c r="WIF215"/>
      <c r="WIG215"/>
      <c r="WIH215"/>
      <c r="WII215"/>
      <c r="WIJ215"/>
      <c r="WIK215"/>
      <c r="WIL215"/>
      <c r="WIM215"/>
      <c r="WIN215"/>
      <c r="WIO215"/>
      <c r="WIP215"/>
      <c r="WIQ215"/>
      <c r="WIR215"/>
      <c r="WIS215"/>
      <c r="WIT215"/>
      <c r="WIU215"/>
      <c r="WIV215"/>
      <c r="WIW215"/>
      <c r="WIX215"/>
      <c r="WIY215"/>
      <c r="WIZ215"/>
      <c r="WJA215"/>
      <c r="WJB215"/>
      <c r="WJC215"/>
      <c r="WJD215"/>
      <c r="WJE215"/>
      <c r="WJF215"/>
      <c r="WJG215"/>
      <c r="WJH215"/>
      <c r="WJI215"/>
      <c r="WJJ215"/>
      <c r="WJK215"/>
      <c r="WJL215"/>
      <c r="WJM215"/>
      <c r="WJN215"/>
      <c r="WJO215"/>
      <c r="WJP215"/>
      <c r="WJQ215"/>
      <c r="WJR215"/>
      <c r="WJS215"/>
      <c r="WJT215"/>
      <c r="WJU215"/>
      <c r="WJV215"/>
      <c r="WJW215"/>
      <c r="WJX215"/>
      <c r="WJY215"/>
      <c r="WJZ215"/>
      <c r="WKA215"/>
      <c r="WKB215"/>
      <c r="WKC215"/>
      <c r="WKD215"/>
      <c r="WKE215"/>
      <c r="WKF215"/>
      <c r="WKG215"/>
      <c r="WKH215"/>
      <c r="WKI215"/>
      <c r="WKJ215"/>
      <c r="WKK215"/>
      <c r="WKL215"/>
      <c r="WKM215"/>
      <c r="WKN215"/>
      <c r="WKO215"/>
      <c r="WKP215"/>
      <c r="WKQ215"/>
      <c r="WKR215"/>
      <c r="WKS215"/>
      <c r="WKT215"/>
      <c r="WKU215"/>
      <c r="WKV215"/>
      <c r="WKW215"/>
      <c r="WKX215"/>
      <c r="WKY215"/>
      <c r="WKZ215"/>
      <c r="WLA215"/>
      <c r="WLB215"/>
      <c r="WLC215"/>
      <c r="WLD215"/>
      <c r="WLE215"/>
      <c r="WLF215"/>
      <c r="WLG215"/>
      <c r="WLH215"/>
      <c r="WLI215"/>
      <c r="WLJ215"/>
      <c r="WLK215"/>
      <c r="WLL215"/>
      <c r="WLM215"/>
      <c r="WLN215"/>
      <c r="WLO215"/>
      <c r="WLP215"/>
      <c r="WLQ215"/>
      <c r="WLR215"/>
      <c r="WLS215"/>
      <c r="WLT215"/>
      <c r="WLU215"/>
      <c r="WLV215"/>
      <c r="WLW215"/>
      <c r="WLX215"/>
      <c r="WLY215"/>
      <c r="WLZ215"/>
      <c r="WMA215"/>
      <c r="WMB215"/>
      <c r="WMC215"/>
      <c r="WMD215"/>
      <c r="WME215"/>
      <c r="WMF215"/>
      <c r="WMG215"/>
      <c r="WMH215"/>
      <c r="WMI215"/>
      <c r="WMJ215"/>
      <c r="WMK215"/>
      <c r="WML215"/>
      <c r="WMM215"/>
      <c r="WMN215"/>
      <c r="WMO215"/>
      <c r="WMP215"/>
      <c r="WMQ215"/>
      <c r="WMR215"/>
      <c r="WMS215"/>
      <c r="WMT215"/>
      <c r="WMU215"/>
      <c r="WMV215"/>
      <c r="WMW215"/>
      <c r="WMX215"/>
      <c r="WMY215"/>
      <c r="WMZ215"/>
      <c r="WNA215"/>
      <c r="WNB215"/>
      <c r="WNC215"/>
      <c r="WND215"/>
      <c r="WNE215"/>
      <c r="WNF215"/>
      <c r="WNG215"/>
      <c r="WNH215"/>
      <c r="WNI215"/>
      <c r="WNJ215"/>
      <c r="WNK215"/>
      <c r="WNL215"/>
      <c r="WNM215"/>
      <c r="WNN215"/>
      <c r="WNO215"/>
      <c r="WNP215"/>
      <c r="WNQ215"/>
      <c r="WNR215"/>
      <c r="WNS215"/>
      <c r="WNT215"/>
      <c r="WNU215"/>
      <c r="WNV215"/>
      <c r="WNW215"/>
      <c r="WNX215"/>
      <c r="WNY215"/>
      <c r="WNZ215"/>
      <c r="WOA215"/>
      <c r="WOB215"/>
      <c r="WOC215"/>
      <c r="WOD215"/>
      <c r="WOE215"/>
      <c r="WOF215"/>
      <c r="WOG215"/>
      <c r="WOH215"/>
      <c r="WOI215"/>
      <c r="WOJ215"/>
      <c r="WOK215"/>
      <c r="WOL215"/>
      <c r="WOM215"/>
      <c r="WON215"/>
      <c r="WOO215"/>
      <c r="WOP215"/>
      <c r="WOQ215"/>
      <c r="WOR215"/>
      <c r="WOS215"/>
      <c r="WOT215"/>
      <c r="WOU215"/>
      <c r="WOV215"/>
      <c r="WOW215"/>
      <c r="WOX215"/>
      <c r="WOY215"/>
      <c r="WOZ215"/>
      <c r="WPA215"/>
      <c r="WPB215"/>
      <c r="WPC215"/>
      <c r="WPD215"/>
      <c r="WPE215"/>
      <c r="WPF215"/>
      <c r="WPG215"/>
      <c r="WPH215"/>
      <c r="WPI215"/>
      <c r="WPJ215"/>
      <c r="WPK215"/>
      <c r="WPL215"/>
      <c r="WPM215"/>
      <c r="WPN215"/>
      <c r="WPO215"/>
      <c r="WPP215"/>
      <c r="WPQ215"/>
      <c r="WPR215"/>
      <c r="WPS215"/>
      <c r="WPT215"/>
      <c r="WPU215"/>
      <c r="WPV215"/>
      <c r="WPW215"/>
      <c r="WPX215"/>
      <c r="WPY215"/>
      <c r="WPZ215"/>
      <c r="WQA215"/>
      <c r="WQB215"/>
      <c r="WQC215"/>
      <c r="WQD215"/>
      <c r="WQE215"/>
      <c r="WQF215"/>
      <c r="WQG215"/>
      <c r="WQH215"/>
      <c r="WQI215"/>
      <c r="WQJ215"/>
      <c r="WQK215"/>
      <c r="WQL215"/>
      <c r="WQM215"/>
      <c r="WQN215"/>
      <c r="WQO215"/>
      <c r="WQP215"/>
      <c r="WQQ215"/>
      <c r="WQR215"/>
      <c r="WQS215"/>
      <c r="WQT215"/>
      <c r="WQU215"/>
      <c r="WQV215"/>
      <c r="WQW215"/>
      <c r="WQX215"/>
      <c r="WQY215"/>
      <c r="WQZ215"/>
      <c r="WRA215"/>
      <c r="WRB215"/>
      <c r="WRC215"/>
      <c r="WRD215"/>
      <c r="WRE215"/>
      <c r="WRF215"/>
      <c r="WRG215"/>
      <c r="WRH215"/>
      <c r="WRI215"/>
      <c r="WRJ215"/>
      <c r="WRK215"/>
      <c r="WRL215"/>
      <c r="WRM215"/>
      <c r="WRN215"/>
      <c r="WRO215"/>
      <c r="WRP215"/>
      <c r="WRQ215"/>
      <c r="WRR215"/>
      <c r="WRS215"/>
      <c r="WRT215"/>
      <c r="WRU215"/>
      <c r="WRV215"/>
      <c r="WRW215"/>
      <c r="WRX215"/>
      <c r="WRY215"/>
      <c r="WRZ215"/>
      <c r="WSA215"/>
      <c r="WSB215"/>
      <c r="WSC215"/>
      <c r="WSD215"/>
      <c r="WSE215"/>
      <c r="WSF215"/>
      <c r="WSG215"/>
      <c r="WSH215"/>
      <c r="WSI215"/>
      <c r="WSJ215"/>
      <c r="WSK215"/>
      <c r="WSL215"/>
      <c r="WSM215"/>
      <c r="WSN215"/>
      <c r="WSO215"/>
      <c r="WSP215"/>
      <c r="WSQ215"/>
      <c r="WSR215"/>
      <c r="WSS215"/>
      <c r="WST215"/>
      <c r="WSU215"/>
      <c r="WSV215"/>
      <c r="WSW215"/>
      <c r="WSX215"/>
      <c r="WSY215"/>
      <c r="WSZ215"/>
      <c r="WTA215"/>
      <c r="WTB215"/>
      <c r="WTC215"/>
      <c r="WTD215"/>
      <c r="WTE215"/>
      <c r="WTF215"/>
      <c r="WTG215"/>
      <c r="WTH215"/>
      <c r="WTI215"/>
      <c r="WTJ215"/>
      <c r="WTK215"/>
      <c r="WTL215"/>
      <c r="WTM215"/>
      <c r="WTN215"/>
      <c r="WTO215"/>
      <c r="WTP215"/>
      <c r="WTQ215"/>
      <c r="WTR215"/>
      <c r="WTS215"/>
      <c r="WTT215"/>
      <c r="WTU215"/>
      <c r="WTV215"/>
      <c r="WTW215"/>
      <c r="WTX215"/>
      <c r="WTY215"/>
      <c r="WTZ215"/>
      <c r="WUA215"/>
      <c r="WUB215"/>
      <c r="WUC215"/>
      <c r="WUD215"/>
      <c r="WUE215"/>
      <c r="WUF215"/>
      <c r="WUG215"/>
      <c r="WUH215"/>
      <c r="WUI215"/>
      <c r="WUJ215"/>
      <c r="WUK215"/>
      <c r="WUL215"/>
      <c r="WUM215"/>
      <c r="WUN215"/>
      <c r="WUO215"/>
      <c r="WUP215"/>
      <c r="WUQ215"/>
      <c r="WUR215"/>
      <c r="WUS215"/>
      <c r="WUT215"/>
      <c r="WUU215"/>
      <c r="WUV215"/>
      <c r="WUW215"/>
      <c r="WUX215"/>
      <c r="WUY215"/>
      <c r="WUZ215"/>
      <c r="WVA215"/>
      <c r="WVB215"/>
      <c r="WVC215"/>
      <c r="WVD215"/>
      <c r="WVE215"/>
      <c r="WVF215"/>
      <c r="WVG215"/>
      <c r="WVH215"/>
      <c r="WVI215"/>
      <c r="WVJ215"/>
      <c r="WVK215"/>
      <c r="WVL215"/>
      <c r="WVM215"/>
      <c r="WVN215"/>
      <c r="WVO215"/>
      <c r="WVP215"/>
      <c r="WVQ215"/>
      <c r="WVR215"/>
      <c r="WVS215"/>
      <c r="WVT215"/>
      <c r="WVU215"/>
      <c r="WVV215"/>
      <c r="WVW215"/>
      <c r="WVX215"/>
      <c r="WVY215"/>
      <c r="WVZ215"/>
      <c r="WWA215"/>
      <c r="WWB215"/>
      <c r="WWC215"/>
      <c r="WWD215"/>
      <c r="WWE215"/>
      <c r="WWF215"/>
      <c r="WWG215"/>
      <c r="WWH215"/>
      <c r="WWI215"/>
      <c r="WWJ215"/>
      <c r="WWK215"/>
      <c r="WWL215"/>
      <c r="WWM215"/>
      <c r="WWN215"/>
      <c r="WWO215"/>
      <c r="WWP215"/>
      <c r="WWQ215"/>
      <c r="WWR215"/>
      <c r="WWS215"/>
      <c r="WWT215"/>
      <c r="WWU215"/>
      <c r="WWV215"/>
      <c r="WWW215"/>
      <c r="WWX215"/>
      <c r="WWY215"/>
      <c r="WWZ215"/>
      <c r="WXA215"/>
      <c r="WXB215"/>
      <c r="WXC215"/>
      <c r="WXD215"/>
      <c r="WXE215"/>
      <c r="WXF215"/>
      <c r="WXG215"/>
      <c r="WXH215"/>
      <c r="WXI215"/>
      <c r="WXJ215"/>
      <c r="WXK215"/>
      <c r="WXL215"/>
      <c r="WXM215"/>
      <c r="WXN215"/>
      <c r="WXO215"/>
      <c r="WXP215"/>
      <c r="WXQ215"/>
      <c r="WXR215"/>
      <c r="WXS215"/>
      <c r="WXT215"/>
      <c r="WXU215"/>
      <c r="WXV215"/>
      <c r="WXW215"/>
      <c r="WXX215"/>
      <c r="WXY215"/>
      <c r="WXZ215"/>
      <c r="WYA215"/>
      <c r="WYB215"/>
      <c r="WYC215"/>
      <c r="WYD215"/>
      <c r="WYE215"/>
      <c r="WYF215"/>
      <c r="WYG215"/>
      <c r="WYH215"/>
      <c r="WYI215"/>
      <c r="WYJ215"/>
      <c r="WYK215"/>
      <c r="WYL215"/>
      <c r="WYM215"/>
      <c r="WYN215"/>
      <c r="WYO215"/>
      <c r="WYP215"/>
      <c r="WYQ215"/>
      <c r="WYR215"/>
      <c r="WYS215"/>
      <c r="WYT215"/>
      <c r="WYU215"/>
      <c r="WYV215"/>
      <c r="WYW215"/>
      <c r="WYX215"/>
      <c r="WYY215"/>
      <c r="WYZ215"/>
      <c r="WZA215"/>
      <c r="WZB215"/>
      <c r="WZC215"/>
      <c r="WZD215"/>
      <c r="WZE215"/>
      <c r="WZF215"/>
      <c r="WZG215"/>
      <c r="WZH215"/>
      <c r="WZI215"/>
      <c r="WZJ215"/>
      <c r="WZK215"/>
      <c r="WZL215"/>
      <c r="WZM215"/>
      <c r="WZN215"/>
      <c r="WZO215"/>
      <c r="WZP215"/>
      <c r="WZQ215"/>
      <c r="WZR215"/>
      <c r="WZS215"/>
      <c r="WZT215"/>
      <c r="WZU215"/>
      <c r="WZV215"/>
      <c r="WZW215"/>
      <c r="WZX215"/>
      <c r="WZY215"/>
      <c r="WZZ215"/>
      <c r="XAA215"/>
      <c r="XAB215"/>
      <c r="XAC215"/>
      <c r="XAD215"/>
      <c r="XAE215"/>
      <c r="XAF215"/>
      <c r="XAG215"/>
      <c r="XAH215"/>
      <c r="XAI215"/>
      <c r="XAJ215"/>
      <c r="XAK215"/>
      <c r="XAL215"/>
      <c r="XAM215"/>
      <c r="XAN215"/>
      <c r="XAO215"/>
      <c r="XAP215"/>
      <c r="XAQ215"/>
      <c r="XAR215"/>
      <c r="XAS215"/>
      <c r="XAT215"/>
      <c r="XAU215"/>
      <c r="XAV215"/>
      <c r="XAW215"/>
      <c r="XAX215"/>
      <c r="XAY215"/>
      <c r="XAZ215"/>
      <c r="XBA215"/>
      <c r="XBB215"/>
      <c r="XBC215"/>
      <c r="XBD215"/>
      <c r="XBE215"/>
      <c r="XBF215"/>
      <c r="XBG215"/>
      <c r="XBH215"/>
      <c r="XBI215"/>
      <c r="XBJ215"/>
      <c r="XBK215"/>
      <c r="XBL215"/>
      <c r="XBM215"/>
      <c r="XBN215"/>
      <c r="XBO215"/>
      <c r="XBP215"/>
      <c r="XBQ215"/>
      <c r="XBR215"/>
      <c r="XBS215"/>
      <c r="XBT215"/>
      <c r="XBU215"/>
      <c r="XBV215"/>
      <c r="XBW215"/>
      <c r="XBX215"/>
      <c r="XBY215"/>
      <c r="XBZ215"/>
      <c r="XCA215"/>
      <c r="XCB215"/>
      <c r="XCC215"/>
      <c r="XCD215"/>
      <c r="XCE215"/>
      <c r="XCF215"/>
      <c r="XCG215"/>
      <c r="XCH215"/>
      <c r="XCI215"/>
      <c r="XCJ215"/>
      <c r="XCK215"/>
      <c r="XCL215"/>
      <c r="XCM215"/>
      <c r="XCN215"/>
      <c r="XCO215"/>
      <c r="XCP215"/>
      <c r="XCQ215"/>
      <c r="XCR215"/>
      <c r="XCS215"/>
      <c r="XCT215"/>
      <c r="XCU215"/>
      <c r="XCV215"/>
      <c r="XCW215"/>
      <c r="XCX215"/>
      <c r="XCY215"/>
      <c r="XCZ215"/>
      <c r="XDA215"/>
      <c r="XDB215"/>
      <c r="XDC215"/>
      <c r="XDD215"/>
      <c r="XDE215"/>
      <c r="XDF215"/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  <c r="XEM215"/>
      <c r="XEN215"/>
      <c r="XEO215"/>
      <c r="XEP215"/>
      <c r="XEQ215"/>
      <c r="XER215"/>
      <c r="XES215"/>
      <c r="XET215"/>
      <c r="XEU215"/>
      <c r="XEV215"/>
      <c r="XEW215"/>
      <c r="XEX215"/>
      <c r="XEY215"/>
      <c r="XEZ215"/>
      <c r="XFA215"/>
      <c r="XFB215"/>
      <c r="XFC215"/>
      <c r="XFD215"/>
    </row>
    <row r="216" s="29" customFormat="1" spans="1:1638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 s="30"/>
      <c r="AN216" s="73"/>
      <c r="AO216" s="31"/>
      <c r="AP216"/>
      <c r="AQ216"/>
      <c r="AR216" s="32"/>
      <c r="AS216" s="30"/>
      <c r="AT216" s="30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  <c r="BZT216"/>
      <c r="BZU216"/>
      <c r="BZV216"/>
      <c r="BZW216"/>
      <c r="BZX216"/>
      <c r="BZY216"/>
      <c r="BZZ216"/>
      <c r="CAA216"/>
      <c r="CAB216"/>
      <c r="CAC216"/>
      <c r="CAD216"/>
      <c r="CAE216"/>
      <c r="CAF216"/>
      <c r="CAG216"/>
      <c r="CAH216"/>
      <c r="CAI216"/>
      <c r="CAJ216"/>
      <c r="CAK216"/>
      <c r="CAL216"/>
      <c r="CAM216"/>
      <c r="CAN216"/>
      <c r="CAO216"/>
      <c r="CAP216"/>
      <c r="CAQ216"/>
      <c r="CAR216"/>
      <c r="CAS216"/>
      <c r="CAT216"/>
      <c r="CAU216"/>
      <c r="CAV216"/>
      <c r="CAW216"/>
      <c r="CAX216"/>
      <c r="CAY216"/>
      <c r="CAZ216"/>
      <c r="CBA216"/>
      <c r="CBB216"/>
      <c r="CBC216"/>
      <c r="CBD216"/>
      <c r="CBE216"/>
      <c r="CBF216"/>
      <c r="CBG216"/>
      <c r="CBH216"/>
      <c r="CBI216"/>
      <c r="CBJ216"/>
      <c r="CBK216"/>
      <c r="CBL216"/>
      <c r="CBM216"/>
      <c r="CBN216"/>
      <c r="CBO216"/>
      <c r="CBP216"/>
      <c r="CBQ216"/>
      <c r="CBR216"/>
      <c r="CBS216"/>
      <c r="CBT216"/>
      <c r="CBU216"/>
      <c r="CBV216"/>
      <c r="CBW216"/>
      <c r="CBX216"/>
      <c r="CBY216"/>
      <c r="CBZ216"/>
      <c r="CCA216"/>
      <c r="CCB216"/>
      <c r="CCC216"/>
      <c r="CCD216"/>
      <c r="CCE216"/>
      <c r="CCF216"/>
      <c r="CCG216"/>
      <c r="CCH216"/>
      <c r="CCI216"/>
      <c r="CCJ216"/>
      <c r="CCK216"/>
      <c r="CCL216"/>
      <c r="CCM216"/>
      <c r="CCN216"/>
      <c r="CCO216"/>
      <c r="CCP216"/>
      <c r="CCQ216"/>
      <c r="CCR216"/>
      <c r="CCS216"/>
      <c r="CCT216"/>
      <c r="CCU216"/>
      <c r="CCV216"/>
      <c r="CCW216"/>
      <c r="CCX216"/>
      <c r="CCY216"/>
      <c r="CCZ216"/>
      <c r="CDA216"/>
      <c r="CDB216"/>
      <c r="CDC216"/>
      <c r="CDD216"/>
      <c r="CDE216"/>
      <c r="CDF216"/>
      <c r="CDG216"/>
      <c r="CDH216"/>
      <c r="CDI216"/>
      <c r="CDJ216"/>
      <c r="CDK216"/>
      <c r="CDL216"/>
      <c r="CDM216"/>
      <c r="CDN216"/>
      <c r="CDO216"/>
      <c r="CDP216"/>
      <c r="CDQ216"/>
      <c r="CDR216"/>
      <c r="CDS216"/>
      <c r="CDT216"/>
      <c r="CDU216"/>
      <c r="CDV216"/>
      <c r="CDW216"/>
      <c r="CDX216"/>
      <c r="CDY216"/>
      <c r="CDZ216"/>
      <c r="CEA216"/>
      <c r="CEB216"/>
      <c r="CEC216"/>
      <c r="CED216"/>
      <c r="CEE216"/>
      <c r="CEF216"/>
      <c r="CEG216"/>
      <c r="CEH216"/>
      <c r="CEI216"/>
      <c r="CEJ216"/>
      <c r="CEK216"/>
      <c r="CEL216"/>
      <c r="CEM216"/>
      <c r="CEN216"/>
      <c r="CEO216"/>
      <c r="CEP216"/>
      <c r="CEQ216"/>
      <c r="CER216"/>
      <c r="CES216"/>
      <c r="CET216"/>
      <c r="CEU216"/>
      <c r="CEV216"/>
      <c r="CEW216"/>
      <c r="CEX216"/>
      <c r="CEY216"/>
      <c r="CEZ216"/>
      <c r="CFA216"/>
      <c r="CFB216"/>
      <c r="CFC216"/>
      <c r="CFD216"/>
      <c r="CFE216"/>
      <c r="CFF216"/>
      <c r="CFG216"/>
      <c r="CFH216"/>
      <c r="CFI216"/>
      <c r="CFJ216"/>
      <c r="CFK216"/>
      <c r="CFL216"/>
      <c r="CFM216"/>
      <c r="CFN216"/>
      <c r="CFO216"/>
      <c r="CFP216"/>
      <c r="CFQ216"/>
      <c r="CFR216"/>
      <c r="CFS216"/>
      <c r="CFT216"/>
      <c r="CFU216"/>
      <c r="CFV216"/>
      <c r="CFW216"/>
      <c r="CFX216"/>
      <c r="CFY216"/>
      <c r="CFZ216"/>
      <c r="CGA216"/>
      <c r="CGB216"/>
      <c r="CGC216"/>
      <c r="CGD216"/>
      <c r="CGE216"/>
      <c r="CGF216"/>
      <c r="CGG216"/>
      <c r="CGH216"/>
      <c r="CGI216"/>
      <c r="CGJ216"/>
      <c r="CGK216"/>
      <c r="CGL216"/>
      <c r="CGM216"/>
      <c r="CGN216"/>
      <c r="CGO216"/>
      <c r="CGP216"/>
      <c r="CGQ216"/>
      <c r="CGR216"/>
      <c r="CGS216"/>
      <c r="CGT216"/>
      <c r="CGU216"/>
      <c r="CGV216"/>
      <c r="CGW216"/>
      <c r="CGX216"/>
      <c r="CGY216"/>
      <c r="CGZ216"/>
      <c r="CHA216"/>
      <c r="CHB216"/>
      <c r="CHC216"/>
      <c r="CHD216"/>
      <c r="CHE216"/>
      <c r="CHF216"/>
      <c r="CHG216"/>
      <c r="CHH216"/>
      <c r="CHI216"/>
      <c r="CHJ216"/>
      <c r="CHK216"/>
      <c r="CHL216"/>
      <c r="CHM216"/>
      <c r="CHN216"/>
      <c r="CHO216"/>
      <c r="CHP216"/>
      <c r="CHQ216"/>
      <c r="CHR216"/>
      <c r="CHS216"/>
      <c r="CHT216"/>
      <c r="CHU216"/>
      <c r="CHV216"/>
      <c r="CHW216"/>
      <c r="CHX216"/>
      <c r="CHY216"/>
      <c r="CHZ216"/>
      <c r="CIA216"/>
      <c r="CIB216"/>
      <c r="CIC216"/>
      <c r="CID216"/>
      <c r="CIE216"/>
      <c r="CIF216"/>
      <c r="CIG216"/>
      <c r="CIH216"/>
      <c r="CII216"/>
      <c r="CIJ216"/>
      <c r="CIK216"/>
      <c r="CIL216"/>
      <c r="CIM216"/>
      <c r="CIN216"/>
      <c r="CIO216"/>
      <c r="CIP216"/>
      <c r="CIQ216"/>
      <c r="CIR216"/>
      <c r="CIS216"/>
      <c r="CIT216"/>
      <c r="CIU216"/>
      <c r="CIV216"/>
      <c r="CIW216"/>
      <c r="CIX216"/>
      <c r="CIY216"/>
      <c r="CIZ216"/>
      <c r="CJA216"/>
      <c r="CJB216"/>
      <c r="CJC216"/>
      <c r="CJD216"/>
      <c r="CJE216"/>
      <c r="CJF216"/>
      <c r="CJG216"/>
      <c r="CJH216"/>
      <c r="CJI216"/>
      <c r="CJJ216"/>
      <c r="CJK216"/>
      <c r="CJL216"/>
      <c r="CJM216"/>
      <c r="CJN216"/>
      <c r="CJO216"/>
      <c r="CJP216"/>
      <c r="CJQ216"/>
      <c r="CJR216"/>
      <c r="CJS216"/>
      <c r="CJT216"/>
      <c r="CJU216"/>
      <c r="CJV216"/>
      <c r="CJW216"/>
      <c r="CJX216"/>
      <c r="CJY216"/>
      <c r="CJZ216"/>
      <c r="CKA216"/>
      <c r="CKB216"/>
      <c r="CKC216"/>
      <c r="CKD216"/>
      <c r="CKE216"/>
      <c r="CKF216"/>
      <c r="CKG216"/>
      <c r="CKH216"/>
      <c r="CKI216"/>
      <c r="CKJ216"/>
      <c r="CKK216"/>
      <c r="CKL216"/>
      <c r="CKM216"/>
      <c r="CKN216"/>
      <c r="CKO216"/>
      <c r="CKP216"/>
      <c r="CKQ216"/>
      <c r="CKR216"/>
      <c r="CKS216"/>
      <c r="CKT216"/>
      <c r="CKU216"/>
      <c r="CKV216"/>
      <c r="CKW216"/>
      <c r="CKX216"/>
      <c r="CKY216"/>
      <c r="CKZ216"/>
      <c r="CLA216"/>
      <c r="CLB216"/>
      <c r="CLC216"/>
      <c r="CLD216"/>
      <c r="CLE216"/>
      <c r="CLF216"/>
      <c r="CLG216"/>
      <c r="CLH216"/>
      <c r="CLI216"/>
      <c r="CLJ216"/>
      <c r="CLK216"/>
      <c r="CLL216"/>
      <c r="CLM216"/>
      <c r="CLN216"/>
      <c r="CLO216"/>
      <c r="CLP216"/>
      <c r="CLQ216"/>
      <c r="CLR216"/>
      <c r="CLS216"/>
      <c r="CLT216"/>
      <c r="CLU216"/>
      <c r="CLV216"/>
      <c r="CLW216"/>
      <c r="CLX216"/>
      <c r="CLY216"/>
      <c r="CLZ216"/>
      <c r="CMA216"/>
      <c r="CMB216"/>
      <c r="CMC216"/>
      <c r="CMD216"/>
      <c r="CME216"/>
      <c r="CMF216"/>
      <c r="CMG216"/>
      <c r="CMH216"/>
      <c r="CMI216"/>
      <c r="CMJ216"/>
      <c r="CMK216"/>
      <c r="CML216"/>
      <c r="CMM216"/>
      <c r="CMN216"/>
      <c r="CMO216"/>
      <c r="CMP216"/>
      <c r="CMQ216"/>
      <c r="CMR216"/>
      <c r="CMS216"/>
      <c r="CMT216"/>
      <c r="CMU216"/>
      <c r="CMV216"/>
      <c r="CMW216"/>
      <c r="CMX216"/>
      <c r="CMY216"/>
      <c r="CMZ216"/>
      <c r="CNA216"/>
      <c r="CNB216"/>
      <c r="CNC216"/>
      <c r="CND216"/>
      <c r="CNE216"/>
      <c r="CNF216"/>
      <c r="CNG216"/>
      <c r="CNH216"/>
      <c r="CNI216"/>
      <c r="CNJ216"/>
      <c r="CNK216"/>
      <c r="CNL216"/>
      <c r="CNM216"/>
      <c r="CNN216"/>
      <c r="CNO216"/>
      <c r="CNP216"/>
      <c r="CNQ216"/>
      <c r="CNR216"/>
      <c r="CNS216"/>
      <c r="CNT216"/>
      <c r="CNU216"/>
      <c r="CNV216"/>
      <c r="CNW216"/>
      <c r="CNX216"/>
      <c r="CNY216"/>
      <c r="CNZ216"/>
      <c r="COA216"/>
      <c r="COB216"/>
      <c r="COC216"/>
      <c r="COD216"/>
      <c r="COE216"/>
      <c r="COF216"/>
      <c r="COG216"/>
      <c r="COH216"/>
      <c r="COI216"/>
      <c r="COJ216"/>
      <c r="COK216"/>
      <c r="COL216"/>
      <c r="COM216"/>
      <c r="CON216"/>
      <c r="COO216"/>
      <c r="COP216"/>
      <c r="COQ216"/>
      <c r="COR216"/>
      <c r="COS216"/>
      <c r="COT216"/>
      <c r="COU216"/>
      <c r="COV216"/>
      <c r="COW216"/>
      <c r="COX216"/>
      <c r="COY216"/>
      <c r="COZ216"/>
      <c r="CPA216"/>
      <c r="CPB216"/>
      <c r="CPC216"/>
      <c r="CPD216"/>
      <c r="CPE216"/>
      <c r="CPF216"/>
      <c r="CPG216"/>
      <c r="CPH216"/>
      <c r="CPI216"/>
      <c r="CPJ216"/>
      <c r="CPK216"/>
      <c r="CPL216"/>
      <c r="CPM216"/>
      <c r="CPN216"/>
      <c r="CPO216"/>
      <c r="CPP216"/>
      <c r="CPQ216"/>
      <c r="CPR216"/>
      <c r="CPS216"/>
      <c r="CPT216"/>
      <c r="CPU216"/>
      <c r="CPV216"/>
      <c r="CPW216"/>
      <c r="CPX216"/>
      <c r="CPY216"/>
      <c r="CPZ216"/>
      <c r="CQA216"/>
      <c r="CQB216"/>
      <c r="CQC216"/>
      <c r="CQD216"/>
      <c r="CQE216"/>
      <c r="CQF216"/>
      <c r="CQG216"/>
      <c r="CQH216"/>
      <c r="CQI216"/>
      <c r="CQJ216"/>
      <c r="CQK216"/>
      <c r="CQL216"/>
      <c r="CQM216"/>
      <c r="CQN216"/>
      <c r="CQO216"/>
      <c r="CQP216"/>
      <c r="CQQ216"/>
      <c r="CQR216"/>
      <c r="CQS216"/>
      <c r="CQT216"/>
      <c r="CQU216"/>
      <c r="CQV216"/>
      <c r="CQW216"/>
      <c r="CQX216"/>
      <c r="CQY216"/>
      <c r="CQZ216"/>
      <c r="CRA216"/>
      <c r="CRB216"/>
      <c r="CRC216"/>
      <c r="CRD216"/>
      <c r="CRE216"/>
      <c r="CRF216"/>
      <c r="CRG216"/>
      <c r="CRH216"/>
      <c r="CRI216"/>
      <c r="CRJ216"/>
      <c r="CRK216"/>
      <c r="CRL216"/>
      <c r="CRM216"/>
      <c r="CRN216"/>
      <c r="CRO216"/>
      <c r="CRP216"/>
      <c r="CRQ216"/>
      <c r="CRR216"/>
      <c r="CRS216"/>
      <c r="CRT216"/>
      <c r="CRU216"/>
      <c r="CRV216"/>
      <c r="CRW216"/>
      <c r="CRX216"/>
      <c r="CRY216"/>
      <c r="CRZ216"/>
      <c r="CSA216"/>
      <c r="CSB216"/>
      <c r="CSC216"/>
      <c r="CSD216"/>
      <c r="CSE216"/>
      <c r="CSF216"/>
      <c r="CSG216"/>
      <c r="CSH216"/>
      <c r="CSI216"/>
      <c r="CSJ216"/>
      <c r="CSK216"/>
      <c r="CSL216"/>
      <c r="CSM216"/>
      <c r="CSN216"/>
      <c r="CSO216"/>
      <c r="CSP216"/>
      <c r="CSQ216"/>
      <c r="CSR216"/>
      <c r="CSS216"/>
      <c r="CST216"/>
      <c r="CSU216"/>
      <c r="CSV216"/>
      <c r="CSW216"/>
      <c r="CSX216"/>
      <c r="CSY216"/>
      <c r="CSZ216"/>
      <c r="CTA216"/>
      <c r="CTB216"/>
      <c r="CTC216"/>
      <c r="CTD216"/>
      <c r="CTE216"/>
      <c r="CTF216"/>
      <c r="CTG216"/>
      <c r="CTH216"/>
      <c r="CTI216"/>
      <c r="CTJ216"/>
      <c r="CTK216"/>
      <c r="CTL216"/>
      <c r="CTM216"/>
      <c r="CTN216"/>
      <c r="CTO216"/>
      <c r="CTP216"/>
      <c r="CTQ216"/>
      <c r="CTR216"/>
      <c r="CTS216"/>
      <c r="CTT216"/>
      <c r="CTU216"/>
      <c r="CTV216"/>
      <c r="CTW216"/>
      <c r="CTX216"/>
      <c r="CTY216"/>
      <c r="CTZ216"/>
      <c r="CUA216"/>
      <c r="CUB216"/>
      <c r="CUC216"/>
      <c r="CUD216"/>
      <c r="CUE216"/>
      <c r="CUF216"/>
      <c r="CUG216"/>
      <c r="CUH216"/>
      <c r="CUI216"/>
      <c r="CUJ216"/>
      <c r="CUK216"/>
      <c r="CUL216"/>
      <c r="CUM216"/>
      <c r="CUN216"/>
      <c r="CUO216"/>
      <c r="CUP216"/>
      <c r="CUQ216"/>
      <c r="CUR216"/>
      <c r="CUS216"/>
      <c r="CUT216"/>
      <c r="CUU216"/>
      <c r="CUV216"/>
      <c r="CUW216"/>
      <c r="CUX216"/>
      <c r="CUY216"/>
      <c r="CUZ216"/>
      <c r="CVA216"/>
      <c r="CVB216"/>
      <c r="CVC216"/>
      <c r="CVD216"/>
      <c r="CVE216"/>
      <c r="CVF216"/>
      <c r="CVG216"/>
      <c r="CVH216"/>
      <c r="CVI216"/>
      <c r="CVJ216"/>
      <c r="CVK216"/>
      <c r="CVL216"/>
      <c r="CVM216"/>
      <c r="CVN216"/>
      <c r="CVO216"/>
      <c r="CVP216"/>
      <c r="CVQ216"/>
      <c r="CVR216"/>
      <c r="CVS216"/>
      <c r="CVT216"/>
      <c r="CVU216"/>
      <c r="CVV216"/>
      <c r="CVW216"/>
      <c r="CVX216"/>
      <c r="CVY216"/>
      <c r="CVZ216"/>
      <c r="CWA216"/>
      <c r="CWB216"/>
      <c r="CWC216"/>
      <c r="CWD216"/>
      <c r="CWE216"/>
      <c r="CWF216"/>
      <c r="CWG216"/>
      <c r="CWH216"/>
      <c r="CWI216"/>
      <c r="CWJ216"/>
      <c r="CWK216"/>
      <c r="CWL216"/>
      <c r="CWM216"/>
      <c r="CWN216"/>
      <c r="CWO216"/>
      <c r="CWP216"/>
      <c r="CWQ216"/>
      <c r="CWR216"/>
      <c r="CWS216"/>
      <c r="CWT216"/>
      <c r="CWU216"/>
      <c r="CWV216"/>
      <c r="CWW216"/>
      <c r="CWX216"/>
      <c r="CWY216"/>
      <c r="CWZ216"/>
      <c r="CXA216"/>
      <c r="CXB216"/>
      <c r="CXC216"/>
      <c r="CXD216"/>
      <c r="CXE216"/>
      <c r="CXF216"/>
      <c r="CXG216"/>
      <c r="CXH216"/>
      <c r="CXI216"/>
      <c r="CXJ216"/>
      <c r="CXK216"/>
      <c r="CXL216"/>
      <c r="CXM216"/>
      <c r="CXN216"/>
      <c r="CXO216"/>
      <c r="CXP216"/>
      <c r="CXQ216"/>
      <c r="CXR216"/>
      <c r="CXS216"/>
      <c r="CXT216"/>
      <c r="CXU216"/>
      <c r="CXV216"/>
      <c r="CXW216"/>
      <c r="CXX216"/>
      <c r="CXY216"/>
      <c r="CXZ216"/>
      <c r="CYA216"/>
      <c r="CYB216"/>
      <c r="CYC216"/>
      <c r="CYD216"/>
      <c r="CYE216"/>
      <c r="CYF216"/>
      <c r="CYG216"/>
      <c r="CYH216"/>
      <c r="CYI216"/>
      <c r="CYJ216"/>
      <c r="CYK216"/>
      <c r="CYL216"/>
      <c r="CYM216"/>
      <c r="CYN216"/>
      <c r="CYO216"/>
      <c r="CYP216"/>
      <c r="CYQ216"/>
      <c r="CYR216"/>
      <c r="CYS216"/>
      <c r="CYT216"/>
      <c r="CYU216"/>
      <c r="CYV216"/>
      <c r="CYW216"/>
      <c r="CYX216"/>
      <c r="CYY216"/>
      <c r="CYZ216"/>
      <c r="CZA216"/>
      <c r="CZB216"/>
      <c r="CZC216"/>
      <c r="CZD216"/>
      <c r="CZE216"/>
      <c r="CZF216"/>
      <c r="CZG216"/>
      <c r="CZH216"/>
      <c r="CZI216"/>
      <c r="CZJ216"/>
      <c r="CZK216"/>
      <c r="CZL216"/>
      <c r="CZM216"/>
      <c r="CZN216"/>
      <c r="CZO216"/>
      <c r="CZP216"/>
      <c r="CZQ216"/>
      <c r="CZR216"/>
      <c r="CZS216"/>
      <c r="CZT216"/>
      <c r="CZU216"/>
      <c r="CZV216"/>
      <c r="CZW216"/>
      <c r="CZX216"/>
      <c r="CZY216"/>
      <c r="CZZ216"/>
      <c r="DAA216"/>
      <c r="DAB216"/>
      <c r="DAC216"/>
      <c r="DAD216"/>
      <c r="DAE216"/>
      <c r="DAF216"/>
      <c r="DAG216"/>
      <c r="DAH216"/>
      <c r="DAI216"/>
      <c r="DAJ216"/>
      <c r="DAK216"/>
      <c r="DAL216"/>
      <c r="DAM216"/>
      <c r="DAN216"/>
      <c r="DAO216"/>
      <c r="DAP216"/>
      <c r="DAQ216"/>
      <c r="DAR216"/>
      <c r="DAS216"/>
      <c r="DAT216"/>
      <c r="DAU216"/>
      <c r="DAV216"/>
      <c r="DAW216"/>
      <c r="DAX216"/>
      <c r="DAY216"/>
      <c r="DAZ216"/>
      <c r="DBA216"/>
      <c r="DBB216"/>
      <c r="DBC216"/>
      <c r="DBD216"/>
      <c r="DBE216"/>
      <c r="DBF216"/>
      <c r="DBG216"/>
      <c r="DBH216"/>
      <c r="DBI216"/>
      <c r="DBJ216"/>
      <c r="DBK216"/>
      <c r="DBL216"/>
      <c r="DBM216"/>
      <c r="DBN216"/>
      <c r="DBO216"/>
      <c r="DBP216"/>
      <c r="DBQ216"/>
      <c r="DBR216"/>
      <c r="DBS216"/>
      <c r="DBT216"/>
      <c r="DBU216"/>
      <c r="DBV216"/>
      <c r="DBW216"/>
      <c r="DBX216"/>
      <c r="DBY216"/>
      <c r="DBZ216"/>
      <c r="DCA216"/>
      <c r="DCB216"/>
      <c r="DCC216"/>
      <c r="DCD216"/>
      <c r="DCE216"/>
      <c r="DCF216"/>
      <c r="DCG216"/>
      <c r="DCH216"/>
      <c r="DCI216"/>
      <c r="DCJ216"/>
      <c r="DCK216"/>
      <c r="DCL216"/>
      <c r="DCM216"/>
      <c r="DCN216"/>
      <c r="DCO216"/>
      <c r="DCP216"/>
      <c r="DCQ216"/>
      <c r="DCR216"/>
      <c r="DCS216"/>
      <c r="DCT216"/>
      <c r="DCU216"/>
      <c r="DCV216"/>
      <c r="DCW216"/>
      <c r="DCX216"/>
      <c r="DCY216"/>
      <c r="DCZ216"/>
      <c r="DDA216"/>
      <c r="DDB216"/>
      <c r="DDC216"/>
      <c r="DDD216"/>
      <c r="DDE216"/>
      <c r="DDF216"/>
      <c r="DDG216"/>
      <c r="DDH216"/>
      <c r="DDI216"/>
      <c r="DDJ216"/>
      <c r="DDK216"/>
      <c r="DDL216"/>
      <c r="DDM216"/>
      <c r="DDN216"/>
      <c r="DDO216"/>
      <c r="DDP216"/>
      <c r="DDQ216"/>
      <c r="DDR216"/>
      <c r="DDS216"/>
      <c r="DDT216"/>
      <c r="DDU216"/>
      <c r="DDV216"/>
      <c r="DDW216"/>
      <c r="DDX216"/>
      <c r="DDY216"/>
      <c r="DDZ216"/>
      <c r="DEA216"/>
      <c r="DEB216"/>
      <c r="DEC216"/>
      <c r="DED216"/>
      <c r="DEE216"/>
      <c r="DEF216"/>
      <c r="DEG216"/>
      <c r="DEH216"/>
      <c r="DEI216"/>
      <c r="DEJ216"/>
      <c r="DEK216"/>
      <c r="DEL216"/>
      <c r="DEM216"/>
      <c r="DEN216"/>
      <c r="DEO216"/>
      <c r="DEP216"/>
      <c r="DEQ216"/>
      <c r="DER216"/>
      <c r="DES216"/>
      <c r="DET216"/>
      <c r="DEU216"/>
      <c r="DEV216"/>
      <c r="DEW216"/>
      <c r="DEX216"/>
      <c r="DEY216"/>
      <c r="DEZ216"/>
      <c r="DFA216"/>
      <c r="DFB216"/>
      <c r="DFC216"/>
      <c r="DFD216"/>
      <c r="DFE216"/>
      <c r="DFF216"/>
      <c r="DFG216"/>
      <c r="DFH216"/>
      <c r="DFI216"/>
      <c r="DFJ216"/>
      <c r="DFK216"/>
      <c r="DFL216"/>
      <c r="DFM216"/>
      <c r="DFN216"/>
      <c r="DFO216"/>
      <c r="DFP216"/>
      <c r="DFQ216"/>
      <c r="DFR216"/>
      <c r="DFS216"/>
      <c r="DFT216"/>
      <c r="DFU216"/>
      <c r="DFV216"/>
      <c r="DFW216"/>
      <c r="DFX216"/>
      <c r="DFY216"/>
      <c r="DFZ216"/>
      <c r="DGA216"/>
      <c r="DGB216"/>
      <c r="DGC216"/>
      <c r="DGD216"/>
      <c r="DGE216"/>
      <c r="DGF216"/>
      <c r="DGG216"/>
      <c r="DGH216"/>
      <c r="DGI216"/>
      <c r="DGJ216"/>
      <c r="DGK216"/>
      <c r="DGL216"/>
      <c r="DGM216"/>
      <c r="DGN216"/>
      <c r="DGO216"/>
      <c r="DGP216"/>
      <c r="DGQ216"/>
      <c r="DGR216"/>
      <c r="DGS216"/>
      <c r="DGT216"/>
      <c r="DGU216"/>
      <c r="DGV216"/>
      <c r="DGW216"/>
      <c r="DGX216"/>
      <c r="DGY216"/>
      <c r="DGZ216"/>
      <c r="DHA216"/>
      <c r="DHB216"/>
      <c r="DHC216"/>
      <c r="DHD216"/>
      <c r="DHE216"/>
      <c r="DHF216"/>
      <c r="DHG216"/>
      <c r="DHH216"/>
      <c r="DHI216"/>
      <c r="DHJ216"/>
      <c r="DHK216"/>
      <c r="DHL216"/>
      <c r="DHM216"/>
      <c r="DHN216"/>
      <c r="DHO216"/>
      <c r="DHP216"/>
      <c r="DHQ216"/>
      <c r="DHR216"/>
      <c r="DHS216"/>
      <c r="DHT216"/>
      <c r="DHU216"/>
      <c r="DHV216"/>
      <c r="DHW216"/>
      <c r="DHX216"/>
      <c r="DHY216"/>
      <c r="DHZ216"/>
      <c r="DIA216"/>
      <c r="DIB216"/>
      <c r="DIC216"/>
      <c r="DID216"/>
      <c r="DIE216"/>
      <c r="DIF216"/>
      <c r="DIG216"/>
      <c r="DIH216"/>
      <c r="DII216"/>
      <c r="DIJ216"/>
      <c r="DIK216"/>
      <c r="DIL216"/>
      <c r="DIM216"/>
      <c r="DIN216"/>
      <c r="DIO216"/>
      <c r="DIP216"/>
      <c r="DIQ216"/>
      <c r="DIR216"/>
      <c r="DIS216"/>
      <c r="DIT216"/>
      <c r="DIU216"/>
      <c r="DIV216"/>
      <c r="DIW216"/>
      <c r="DIX216"/>
      <c r="DIY216"/>
      <c r="DIZ216"/>
      <c r="DJA216"/>
      <c r="DJB216"/>
      <c r="DJC216"/>
      <c r="DJD216"/>
      <c r="DJE216"/>
      <c r="DJF216"/>
      <c r="DJG216"/>
      <c r="DJH216"/>
      <c r="DJI216"/>
      <c r="DJJ216"/>
      <c r="DJK216"/>
      <c r="DJL216"/>
      <c r="DJM216"/>
      <c r="DJN216"/>
      <c r="DJO216"/>
      <c r="DJP216"/>
      <c r="DJQ216"/>
      <c r="DJR216"/>
      <c r="DJS216"/>
      <c r="DJT216"/>
      <c r="DJU216"/>
      <c r="DJV216"/>
      <c r="DJW216"/>
      <c r="DJX216"/>
      <c r="DJY216"/>
      <c r="DJZ216"/>
      <c r="DKA216"/>
      <c r="DKB216"/>
      <c r="DKC216"/>
      <c r="DKD216"/>
      <c r="DKE216"/>
      <c r="DKF216"/>
      <c r="DKG216"/>
      <c r="DKH216"/>
      <c r="DKI216"/>
      <c r="DKJ216"/>
      <c r="DKK216"/>
      <c r="DKL216"/>
      <c r="DKM216"/>
      <c r="DKN216"/>
      <c r="DKO216"/>
      <c r="DKP216"/>
      <c r="DKQ216"/>
      <c r="DKR216"/>
      <c r="DKS216"/>
      <c r="DKT216"/>
      <c r="DKU216"/>
      <c r="DKV216"/>
      <c r="DKW216"/>
      <c r="DKX216"/>
      <c r="DKY216"/>
      <c r="DKZ216"/>
      <c r="DLA216"/>
      <c r="DLB216"/>
      <c r="DLC216"/>
      <c r="DLD216"/>
      <c r="DLE216"/>
      <c r="DLF216"/>
      <c r="DLG216"/>
      <c r="DLH216"/>
      <c r="DLI216"/>
      <c r="DLJ216"/>
      <c r="DLK216"/>
      <c r="DLL216"/>
      <c r="DLM216"/>
      <c r="DLN216"/>
      <c r="DLO216"/>
      <c r="DLP216"/>
      <c r="DLQ216"/>
      <c r="DLR216"/>
      <c r="DLS216"/>
      <c r="DLT216"/>
      <c r="DLU216"/>
      <c r="DLV216"/>
      <c r="DLW216"/>
      <c r="DLX216"/>
      <c r="DLY216"/>
      <c r="DLZ216"/>
      <c r="DMA216"/>
      <c r="DMB216"/>
      <c r="DMC216"/>
      <c r="DMD216"/>
      <c r="DME216"/>
      <c r="DMF216"/>
      <c r="DMG216"/>
      <c r="DMH216"/>
      <c r="DMI216"/>
      <c r="DMJ216"/>
      <c r="DMK216"/>
      <c r="DML216"/>
      <c r="DMM216"/>
      <c r="DMN216"/>
      <c r="DMO216"/>
      <c r="DMP216"/>
      <c r="DMQ216"/>
      <c r="DMR216"/>
      <c r="DMS216"/>
      <c r="DMT216"/>
      <c r="DMU216"/>
      <c r="DMV216"/>
      <c r="DMW216"/>
      <c r="DMX216"/>
      <c r="DMY216"/>
      <c r="DMZ216"/>
      <c r="DNA216"/>
      <c r="DNB216"/>
      <c r="DNC216"/>
      <c r="DND216"/>
      <c r="DNE216"/>
      <c r="DNF216"/>
      <c r="DNG216"/>
      <c r="DNH216"/>
      <c r="DNI216"/>
      <c r="DNJ216"/>
      <c r="DNK216"/>
      <c r="DNL216"/>
      <c r="DNM216"/>
      <c r="DNN216"/>
      <c r="DNO216"/>
      <c r="DNP216"/>
      <c r="DNQ216"/>
      <c r="DNR216"/>
      <c r="DNS216"/>
      <c r="DNT216"/>
      <c r="DNU216"/>
      <c r="DNV216"/>
      <c r="DNW216"/>
      <c r="DNX216"/>
      <c r="DNY216"/>
      <c r="DNZ216"/>
      <c r="DOA216"/>
      <c r="DOB216"/>
      <c r="DOC216"/>
      <c r="DOD216"/>
      <c r="DOE216"/>
      <c r="DOF216"/>
      <c r="DOG216"/>
      <c r="DOH216"/>
      <c r="DOI216"/>
      <c r="DOJ216"/>
      <c r="DOK216"/>
      <c r="DOL216"/>
      <c r="DOM216"/>
      <c r="DON216"/>
      <c r="DOO216"/>
      <c r="DOP216"/>
      <c r="DOQ216"/>
      <c r="DOR216"/>
      <c r="DOS216"/>
      <c r="DOT216"/>
      <c r="DOU216"/>
      <c r="DOV216"/>
      <c r="DOW216"/>
      <c r="DOX216"/>
      <c r="DOY216"/>
      <c r="DOZ216"/>
      <c r="DPA216"/>
      <c r="DPB216"/>
      <c r="DPC216"/>
      <c r="DPD216"/>
      <c r="DPE216"/>
      <c r="DPF216"/>
      <c r="DPG216"/>
      <c r="DPH216"/>
      <c r="DPI216"/>
      <c r="DPJ216"/>
      <c r="DPK216"/>
      <c r="DPL216"/>
      <c r="DPM216"/>
      <c r="DPN216"/>
      <c r="DPO216"/>
      <c r="DPP216"/>
      <c r="DPQ216"/>
      <c r="DPR216"/>
      <c r="DPS216"/>
      <c r="DPT216"/>
      <c r="DPU216"/>
      <c r="DPV216"/>
      <c r="DPW216"/>
      <c r="DPX216"/>
      <c r="DPY216"/>
      <c r="DPZ216"/>
      <c r="DQA216"/>
      <c r="DQB216"/>
      <c r="DQC216"/>
      <c r="DQD216"/>
      <c r="DQE216"/>
      <c r="DQF216"/>
      <c r="DQG216"/>
      <c r="DQH216"/>
      <c r="DQI216"/>
      <c r="DQJ216"/>
      <c r="DQK216"/>
      <c r="DQL216"/>
      <c r="DQM216"/>
      <c r="DQN216"/>
      <c r="DQO216"/>
      <c r="DQP216"/>
      <c r="DQQ216"/>
      <c r="DQR216"/>
      <c r="DQS216"/>
      <c r="DQT216"/>
      <c r="DQU216"/>
      <c r="DQV216"/>
      <c r="DQW216"/>
      <c r="DQX216"/>
      <c r="DQY216"/>
      <c r="DQZ216"/>
      <c r="DRA216"/>
      <c r="DRB216"/>
      <c r="DRC216"/>
      <c r="DRD216"/>
      <c r="DRE216"/>
      <c r="DRF216"/>
      <c r="DRG216"/>
      <c r="DRH216"/>
      <c r="DRI216"/>
      <c r="DRJ216"/>
      <c r="DRK216"/>
      <c r="DRL216"/>
      <c r="DRM216"/>
      <c r="DRN216"/>
      <c r="DRO216"/>
      <c r="DRP216"/>
      <c r="DRQ216"/>
      <c r="DRR216"/>
      <c r="DRS216"/>
      <c r="DRT216"/>
      <c r="DRU216"/>
      <c r="DRV216"/>
      <c r="DRW216"/>
      <c r="DRX216"/>
      <c r="DRY216"/>
      <c r="DRZ216"/>
      <c r="DSA216"/>
      <c r="DSB216"/>
      <c r="DSC216"/>
      <c r="DSD216"/>
      <c r="DSE216"/>
      <c r="DSF216"/>
      <c r="DSG216"/>
      <c r="DSH216"/>
      <c r="DSI216"/>
      <c r="DSJ216"/>
      <c r="DSK216"/>
      <c r="DSL216"/>
      <c r="DSM216"/>
      <c r="DSN216"/>
      <c r="DSO216"/>
      <c r="DSP216"/>
      <c r="DSQ216"/>
      <c r="DSR216"/>
      <c r="DSS216"/>
      <c r="DST216"/>
      <c r="DSU216"/>
      <c r="DSV216"/>
      <c r="DSW216"/>
      <c r="DSX216"/>
      <c r="DSY216"/>
      <c r="DSZ216"/>
      <c r="DTA216"/>
      <c r="DTB216"/>
      <c r="DTC216"/>
      <c r="DTD216"/>
      <c r="DTE216"/>
      <c r="DTF216"/>
      <c r="DTG216"/>
      <c r="DTH216"/>
      <c r="DTI216"/>
      <c r="DTJ216"/>
      <c r="DTK216"/>
      <c r="DTL216"/>
      <c r="DTM216"/>
      <c r="DTN216"/>
      <c r="DTO216"/>
      <c r="DTP216"/>
      <c r="DTQ216"/>
      <c r="DTR216"/>
      <c r="DTS216"/>
      <c r="DTT216"/>
      <c r="DTU216"/>
      <c r="DTV216"/>
      <c r="DTW216"/>
      <c r="DTX216"/>
      <c r="DTY216"/>
      <c r="DTZ216"/>
      <c r="DUA216"/>
      <c r="DUB216"/>
      <c r="DUC216"/>
      <c r="DUD216"/>
      <c r="DUE216"/>
      <c r="DUF216"/>
      <c r="DUG216"/>
      <c r="DUH216"/>
      <c r="DUI216"/>
      <c r="DUJ216"/>
      <c r="DUK216"/>
      <c r="DUL216"/>
      <c r="DUM216"/>
      <c r="DUN216"/>
      <c r="DUO216"/>
      <c r="DUP216"/>
      <c r="DUQ216"/>
      <c r="DUR216"/>
      <c r="DUS216"/>
      <c r="DUT216"/>
      <c r="DUU216"/>
      <c r="DUV216"/>
      <c r="DUW216"/>
      <c r="DUX216"/>
      <c r="DUY216"/>
      <c r="DUZ216"/>
      <c r="DVA216"/>
      <c r="DVB216"/>
      <c r="DVC216"/>
      <c r="DVD216"/>
      <c r="DVE216"/>
      <c r="DVF216"/>
      <c r="DVG216"/>
      <c r="DVH216"/>
      <c r="DVI216"/>
      <c r="DVJ216"/>
      <c r="DVK216"/>
      <c r="DVL216"/>
      <c r="DVM216"/>
      <c r="DVN216"/>
      <c r="DVO216"/>
      <c r="DVP216"/>
      <c r="DVQ216"/>
      <c r="DVR216"/>
      <c r="DVS216"/>
      <c r="DVT216"/>
      <c r="DVU216"/>
      <c r="DVV216"/>
      <c r="DVW216"/>
      <c r="DVX216"/>
      <c r="DVY216"/>
      <c r="DVZ216"/>
      <c r="DWA216"/>
      <c r="DWB216"/>
      <c r="DWC216"/>
      <c r="DWD216"/>
      <c r="DWE216"/>
      <c r="DWF216"/>
      <c r="DWG216"/>
      <c r="DWH216"/>
      <c r="DWI216"/>
      <c r="DWJ216"/>
      <c r="DWK216"/>
      <c r="DWL216"/>
      <c r="DWM216"/>
      <c r="DWN216"/>
      <c r="DWO216"/>
      <c r="DWP216"/>
      <c r="DWQ216"/>
      <c r="DWR216"/>
      <c r="DWS216"/>
      <c r="DWT216"/>
      <c r="DWU216"/>
      <c r="DWV216"/>
      <c r="DWW216"/>
      <c r="DWX216"/>
      <c r="DWY216"/>
      <c r="DWZ216"/>
      <c r="DXA216"/>
      <c r="DXB216"/>
      <c r="DXC216"/>
      <c r="DXD216"/>
      <c r="DXE216"/>
      <c r="DXF216"/>
      <c r="DXG216"/>
      <c r="DXH216"/>
      <c r="DXI216"/>
      <c r="DXJ216"/>
      <c r="DXK216"/>
      <c r="DXL216"/>
      <c r="DXM216"/>
      <c r="DXN216"/>
      <c r="DXO216"/>
      <c r="DXP216"/>
      <c r="DXQ216"/>
      <c r="DXR216"/>
      <c r="DXS216"/>
      <c r="DXT216"/>
      <c r="DXU216"/>
      <c r="DXV216"/>
      <c r="DXW216"/>
      <c r="DXX216"/>
      <c r="DXY216"/>
      <c r="DXZ216"/>
      <c r="DYA216"/>
      <c r="DYB216"/>
      <c r="DYC216"/>
      <c r="DYD216"/>
      <c r="DYE216"/>
      <c r="DYF216"/>
      <c r="DYG216"/>
      <c r="DYH216"/>
      <c r="DYI216"/>
      <c r="DYJ216"/>
      <c r="DYK216"/>
      <c r="DYL216"/>
      <c r="DYM216"/>
      <c r="DYN216"/>
      <c r="DYO216"/>
      <c r="DYP216"/>
      <c r="DYQ216"/>
      <c r="DYR216"/>
      <c r="DYS216"/>
      <c r="DYT216"/>
      <c r="DYU216"/>
      <c r="DYV216"/>
      <c r="DYW216"/>
      <c r="DYX216"/>
      <c r="DYY216"/>
      <c r="DYZ216"/>
      <c r="DZA216"/>
      <c r="DZB216"/>
      <c r="DZC216"/>
      <c r="DZD216"/>
      <c r="DZE216"/>
      <c r="DZF216"/>
      <c r="DZG216"/>
      <c r="DZH216"/>
      <c r="DZI216"/>
      <c r="DZJ216"/>
      <c r="DZK216"/>
      <c r="DZL216"/>
      <c r="DZM216"/>
      <c r="DZN216"/>
      <c r="DZO216"/>
      <c r="DZP216"/>
      <c r="DZQ216"/>
      <c r="DZR216"/>
      <c r="DZS216"/>
      <c r="DZT216"/>
      <c r="DZU216"/>
      <c r="DZV216"/>
      <c r="DZW216"/>
      <c r="DZX216"/>
      <c r="DZY216"/>
      <c r="DZZ216"/>
      <c r="EAA216"/>
      <c r="EAB216"/>
      <c r="EAC216"/>
      <c r="EAD216"/>
      <c r="EAE216"/>
      <c r="EAF216"/>
      <c r="EAG216"/>
      <c r="EAH216"/>
      <c r="EAI216"/>
      <c r="EAJ216"/>
      <c r="EAK216"/>
      <c r="EAL216"/>
      <c r="EAM216"/>
      <c r="EAN216"/>
      <c r="EAO216"/>
      <c r="EAP216"/>
      <c r="EAQ216"/>
      <c r="EAR216"/>
      <c r="EAS216"/>
      <c r="EAT216"/>
      <c r="EAU216"/>
      <c r="EAV216"/>
      <c r="EAW216"/>
      <c r="EAX216"/>
      <c r="EAY216"/>
      <c r="EAZ216"/>
      <c r="EBA216"/>
      <c r="EBB216"/>
      <c r="EBC216"/>
      <c r="EBD216"/>
      <c r="EBE216"/>
      <c r="EBF216"/>
      <c r="EBG216"/>
      <c r="EBH216"/>
      <c r="EBI216"/>
      <c r="EBJ216"/>
      <c r="EBK216"/>
      <c r="EBL216"/>
      <c r="EBM216"/>
      <c r="EBN216"/>
      <c r="EBO216"/>
      <c r="EBP216"/>
      <c r="EBQ216"/>
      <c r="EBR216"/>
      <c r="EBS216"/>
      <c r="EBT216"/>
      <c r="EBU216"/>
      <c r="EBV216"/>
      <c r="EBW216"/>
      <c r="EBX216"/>
      <c r="EBY216"/>
      <c r="EBZ216"/>
      <c r="ECA216"/>
      <c r="ECB216"/>
      <c r="ECC216"/>
      <c r="ECD216"/>
      <c r="ECE216"/>
      <c r="ECF216"/>
      <c r="ECG216"/>
      <c r="ECH216"/>
      <c r="ECI216"/>
      <c r="ECJ216"/>
      <c r="ECK216"/>
      <c r="ECL216"/>
      <c r="ECM216"/>
      <c r="ECN216"/>
      <c r="ECO216"/>
      <c r="ECP216"/>
      <c r="ECQ216"/>
      <c r="ECR216"/>
      <c r="ECS216"/>
      <c r="ECT216"/>
      <c r="ECU216"/>
      <c r="ECV216"/>
      <c r="ECW216"/>
      <c r="ECX216"/>
      <c r="ECY216"/>
      <c r="ECZ216"/>
      <c r="EDA216"/>
      <c r="EDB216"/>
      <c r="EDC216"/>
      <c r="EDD216"/>
      <c r="EDE216"/>
      <c r="EDF216"/>
      <c r="EDG216"/>
      <c r="EDH216"/>
      <c r="EDI216"/>
      <c r="EDJ216"/>
      <c r="EDK216"/>
      <c r="EDL216"/>
      <c r="EDM216"/>
      <c r="EDN216"/>
      <c r="EDO216"/>
      <c r="EDP216"/>
      <c r="EDQ216"/>
      <c r="EDR216"/>
      <c r="EDS216"/>
      <c r="EDT216"/>
      <c r="EDU216"/>
      <c r="EDV216"/>
      <c r="EDW216"/>
      <c r="EDX216"/>
      <c r="EDY216"/>
      <c r="EDZ216"/>
      <c r="EEA216"/>
      <c r="EEB216"/>
      <c r="EEC216"/>
      <c r="EED216"/>
      <c r="EEE216"/>
      <c r="EEF216"/>
      <c r="EEG216"/>
      <c r="EEH216"/>
      <c r="EEI216"/>
      <c r="EEJ216"/>
      <c r="EEK216"/>
      <c r="EEL216"/>
      <c r="EEM216"/>
      <c r="EEN216"/>
      <c r="EEO216"/>
      <c r="EEP216"/>
      <c r="EEQ216"/>
      <c r="EER216"/>
      <c r="EES216"/>
      <c r="EET216"/>
      <c r="EEU216"/>
      <c r="EEV216"/>
      <c r="EEW216"/>
      <c r="EEX216"/>
      <c r="EEY216"/>
      <c r="EEZ216"/>
      <c r="EFA216"/>
      <c r="EFB216"/>
      <c r="EFC216"/>
      <c r="EFD216"/>
      <c r="EFE216"/>
      <c r="EFF216"/>
      <c r="EFG216"/>
      <c r="EFH216"/>
      <c r="EFI216"/>
      <c r="EFJ216"/>
      <c r="EFK216"/>
      <c r="EFL216"/>
      <c r="EFM216"/>
      <c r="EFN216"/>
      <c r="EFO216"/>
      <c r="EFP216"/>
      <c r="EFQ216"/>
      <c r="EFR216"/>
      <c r="EFS216"/>
      <c r="EFT216"/>
      <c r="EFU216"/>
      <c r="EFV216"/>
      <c r="EFW216"/>
      <c r="EFX216"/>
      <c r="EFY216"/>
      <c r="EFZ216"/>
      <c r="EGA216"/>
      <c r="EGB216"/>
      <c r="EGC216"/>
      <c r="EGD216"/>
      <c r="EGE216"/>
      <c r="EGF216"/>
      <c r="EGG216"/>
      <c r="EGH216"/>
      <c r="EGI216"/>
      <c r="EGJ216"/>
      <c r="EGK216"/>
      <c r="EGL216"/>
      <c r="EGM216"/>
      <c r="EGN216"/>
      <c r="EGO216"/>
      <c r="EGP216"/>
      <c r="EGQ216"/>
      <c r="EGR216"/>
      <c r="EGS216"/>
      <c r="EGT216"/>
      <c r="EGU216"/>
      <c r="EGV216"/>
      <c r="EGW216"/>
      <c r="EGX216"/>
      <c r="EGY216"/>
      <c r="EGZ216"/>
      <c r="EHA216"/>
      <c r="EHB216"/>
      <c r="EHC216"/>
      <c r="EHD216"/>
      <c r="EHE216"/>
      <c r="EHF216"/>
      <c r="EHG216"/>
      <c r="EHH216"/>
      <c r="EHI216"/>
      <c r="EHJ216"/>
      <c r="EHK216"/>
      <c r="EHL216"/>
      <c r="EHM216"/>
      <c r="EHN216"/>
      <c r="EHO216"/>
      <c r="EHP216"/>
      <c r="EHQ216"/>
      <c r="EHR216"/>
      <c r="EHS216"/>
      <c r="EHT216"/>
      <c r="EHU216"/>
      <c r="EHV216"/>
      <c r="EHW216"/>
      <c r="EHX216"/>
      <c r="EHY216"/>
      <c r="EHZ216"/>
      <c r="EIA216"/>
      <c r="EIB216"/>
      <c r="EIC216"/>
      <c r="EID216"/>
      <c r="EIE216"/>
      <c r="EIF216"/>
      <c r="EIG216"/>
      <c r="EIH216"/>
      <c r="EII216"/>
      <c r="EIJ216"/>
      <c r="EIK216"/>
      <c r="EIL216"/>
      <c r="EIM216"/>
      <c r="EIN216"/>
      <c r="EIO216"/>
      <c r="EIP216"/>
      <c r="EIQ216"/>
      <c r="EIR216"/>
      <c r="EIS216"/>
      <c r="EIT216"/>
      <c r="EIU216"/>
      <c r="EIV216"/>
      <c r="EIW216"/>
      <c r="EIX216"/>
      <c r="EIY216"/>
      <c r="EIZ216"/>
      <c r="EJA216"/>
      <c r="EJB216"/>
      <c r="EJC216"/>
      <c r="EJD216"/>
      <c r="EJE216"/>
      <c r="EJF216"/>
      <c r="EJG216"/>
      <c r="EJH216"/>
      <c r="EJI216"/>
      <c r="EJJ216"/>
      <c r="EJK216"/>
      <c r="EJL216"/>
      <c r="EJM216"/>
      <c r="EJN216"/>
      <c r="EJO216"/>
      <c r="EJP216"/>
      <c r="EJQ216"/>
      <c r="EJR216"/>
      <c r="EJS216"/>
      <c r="EJT216"/>
      <c r="EJU216"/>
      <c r="EJV216"/>
      <c r="EJW216"/>
      <c r="EJX216"/>
      <c r="EJY216"/>
      <c r="EJZ216"/>
      <c r="EKA216"/>
      <c r="EKB216"/>
      <c r="EKC216"/>
      <c r="EKD216"/>
      <c r="EKE216"/>
      <c r="EKF216"/>
      <c r="EKG216"/>
      <c r="EKH216"/>
      <c r="EKI216"/>
      <c r="EKJ216"/>
      <c r="EKK216"/>
      <c r="EKL216"/>
      <c r="EKM216"/>
      <c r="EKN216"/>
      <c r="EKO216"/>
      <c r="EKP216"/>
      <c r="EKQ216"/>
      <c r="EKR216"/>
      <c r="EKS216"/>
      <c r="EKT216"/>
      <c r="EKU216"/>
      <c r="EKV216"/>
      <c r="EKW216"/>
      <c r="EKX216"/>
      <c r="EKY216"/>
      <c r="EKZ216"/>
      <c r="ELA216"/>
      <c r="ELB216"/>
      <c r="ELC216"/>
      <c r="ELD216"/>
      <c r="ELE216"/>
      <c r="ELF216"/>
      <c r="ELG216"/>
      <c r="ELH216"/>
      <c r="ELI216"/>
      <c r="ELJ216"/>
      <c r="ELK216"/>
      <c r="ELL216"/>
      <c r="ELM216"/>
      <c r="ELN216"/>
      <c r="ELO216"/>
      <c r="ELP216"/>
      <c r="ELQ216"/>
      <c r="ELR216"/>
      <c r="ELS216"/>
      <c r="ELT216"/>
      <c r="ELU216"/>
      <c r="ELV216"/>
      <c r="ELW216"/>
      <c r="ELX216"/>
      <c r="ELY216"/>
      <c r="ELZ216"/>
      <c r="EMA216"/>
      <c r="EMB216"/>
      <c r="EMC216"/>
      <c r="EMD216"/>
      <c r="EME216"/>
      <c r="EMF216"/>
      <c r="EMG216"/>
      <c r="EMH216"/>
      <c r="EMI216"/>
      <c r="EMJ216"/>
      <c r="EMK216"/>
      <c r="EML216"/>
      <c r="EMM216"/>
      <c r="EMN216"/>
      <c r="EMO216"/>
      <c r="EMP216"/>
      <c r="EMQ216"/>
      <c r="EMR216"/>
      <c r="EMS216"/>
      <c r="EMT216"/>
      <c r="EMU216"/>
      <c r="EMV216"/>
      <c r="EMW216"/>
      <c r="EMX216"/>
      <c r="EMY216"/>
      <c r="EMZ216"/>
      <c r="ENA216"/>
      <c r="ENB216"/>
      <c r="ENC216"/>
      <c r="END216"/>
      <c r="ENE216"/>
      <c r="ENF216"/>
      <c r="ENG216"/>
      <c r="ENH216"/>
      <c r="ENI216"/>
      <c r="ENJ216"/>
      <c r="ENK216"/>
      <c r="ENL216"/>
      <c r="ENM216"/>
      <c r="ENN216"/>
      <c r="ENO216"/>
      <c r="ENP216"/>
      <c r="ENQ216"/>
      <c r="ENR216"/>
      <c r="ENS216"/>
      <c r="ENT216"/>
      <c r="ENU216"/>
      <c r="ENV216"/>
      <c r="ENW216"/>
      <c r="ENX216"/>
      <c r="ENY216"/>
      <c r="ENZ216"/>
      <c r="EOA216"/>
      <c r="EOB216"/>
      <c r="EOC216"/>
      <c r="EOD216"/>
      <c r="EOE216"/>
      <c r="EOF216"/>
      <c r="EOG216"/>
      <c r="EOH216"/>
      <c r="EOI216"/>
      <c r="EOJ216"/>
      <c r="EOK216"/>
      <c r="EOL216"/>
      <c r="EOM216"/>
      <c r="EON216"/>
      <c r="EOO216"/>
      <c r="EOP216"/>
      <c r="EOQ216"/>
      <c r="EOR216"/>
      <c r="EOS216"/>
      <c r="EOT216"/>
      <c r="EOU216"/>
      <c r="EOV216"/>
      <c r="EOW216"/>
      <c r="EOX216"/>
      <c r="EOY216"/>
      <c r="EOZ216"/>
      <c r="EPA216"/>
      <c r="EPB216"/>
      <c r="EPC216"/>
      <c r="EPD216"/>
      <c r="EPE216"/>
      <c r="EPF216"/>
      <c r="EPG216"/>
      <c r="EPH216"/>
      <c r="EPI216"/>
      <c r="EPJ216"/>
      <c r="EPK216"/>
      <c r="EPL216"/>
      <c r="EPM216"/>
      <c r="EPN216"/>
      <c r="EPO216"/>
      <c r="EPP216"/>
      <c r="EPQ216"/>
      <c r="EPR216"/>
      <c r="EPS216"/>
      <c r="EPT216"/>
      <c r="EPU216"/>
      <c r="EPV216"/>
      <c r="EPW216"/>
      <c r="EPX216"/>
      <c r="EPY216"/>
      <c r="EPZ216"/>
      <c r="EQA216"/>
      <c r="EQB216"/>
      <c r="EQC216"/>
      <c r="EQD216"/>
      <c r="EQE216"/>
      <c r="EQF216"/>
      <c r="EQG216"/>
      <c r="EQH216"/>
      <c r="EQI216"/>
      <c r="EQJ216"/>
      <c r="EQK216"/>
      <c r="EQL216"/>
      <c r="EQM216"/>
      <c r="EQN216"/>
      <c r="EQO216"/>
      <c r="EQP216"/>
      <c r="EQQ216"/>
      <c r="EQR216"/>
      <c r="EQS216"/>
      <c r="EQT216"/>
      <c r="EQU216"/>
      <c r="EQV216"/>
      <c r="EQW216"/>
      <c r="EQX216"/>
      <c r="EQY216"/>
      <c r="EQZ216"/>
      <c r="ERA216"/>
      <c r="ERB216"/>
      <c r="ERC216"/>
      <c r="ERD216"/>
      <c r="ERE216"/>
      <c r="ERF216"/>
      <c r="ERG216"/>
      <c r="ERH216"/>
      <c r="ERI216"/>
      <c r="ERJ216"/>
      <c r="ERK216"/>
      <c r="ERL216"/>
      <c r="ERM216"/>
      <c r="ERN216"/>
      <c r="ERO216"/>
      <c r="ERP216"/>
      <c r="ERQ216"/>
      <c r="ERR216"/>
      <c r="ERS216"/>
      <c r="ERT216"/>
      <c r="ERU216"/>
      <c r="ERV216"/>
      <c r="ERW216"/>
      <c r="ERX216"/>
      <c r="ERY216"/>
      <c r="ERZ216"/>
      <c r="ESA216"/>
      <c r="ESB216"/>
      <c r="ESC216"/>
      <c r="ESD216"/>
      <c r="ESE216"/>
      <c r="ESF216"/>
      <c r="ESG216"/>
      <c r="ESH216"/>
      <c r="ESI216"/>
      <c r="ESJ216"/>
      <c r="ESK216"/>
      <c r="ESL216"/>
      <c r="ESM216"/>
      <c r="ESN216"/>
      <c r="ESO216"/>
      <c r="ESP216"/>
      <c r="ESQ216"/>
      <c r="ESR216"/>
      <c r="ESS216"/>
      <c r="EST216"/>
      <c r="ESU216"/>
      <c r="ESV216"/>
      <c r="ESW216"/>
      <c r="ESX216"/>
      <c r="ESY216"/>
      <c r="ESZ216"/>
      <c r="ETA216"/>
      <c r="ETB216"/>
      <c r="ETC216"/>
      <c r="ETD216"/>
      <c r="ETE216"/>
      <c r="ETF216"/>
      <c r="ETG216"/>
      <c r="ETH216"/>
      <c r="ETI216"/>
      <c r="ETJ216"/>
      <c r="ETK216"/>
      <c r="ETL216"/>
      <c r="ETM216"/>
      <c r="ETN216"/>
      <c r="ETO216"/>
      <c r="ETP216"/>
      <c r="ETQ216"/>
      <c r="ETR216"/>
      <c r="ETS216"/>
      <c r="ETT216"/>
      <c r="ETU216"/>
      <c r="ETV216"/>
      <c r="ETW216"/>
      <c r="ETX216"/>
      <c r="ETY216"/>
      <c r="ETZ216"/>
      <c r="EUA216"/>
      <c r="EUB216"/>
      <c r="EUC216"/>
      <c r="EUD216"/>
      <c r="EUE216"/>
      <c r="EUF216"/>
      <c r="EUG216"/>
      <c r="EUH216"/>
      <c r="EUI216"/>
      <c r="EUJ216"/>
      <c r="EUK216"/>
      <c r="EUL216"/>
      <c r="EUM216"/>
      <c r="EUN216"/>
      <c r="EUO216"/>
      <c r="EUP216"/>
      <c r="EUQ216"/>
      <c r="EUR216"/>
      <c r="EUS216"/>
      <c r="EUT216"/>
      <c r="EUU216"/>
      <c r="EUV216"/>
      <c r="EUW216"/>
      <c r="EUX216"/>
      <c r="EUY216"/>
      <c r="EUZ216"/>
      <c r="EVA216"/>
      <c r="EVB216"/>
      <c r="EVC216"/>
      <c r="EVD216"/>
      <c r="EVE216"/>
      <c r="EVF216"/>
      <c r="EVG216"/>
      <c r="EVH216"/>
      <c r="EVI216"/>
      <c r="EVJ216"/>
      <c r="EVK216"/>
      <c r="EVL216"/>
      <c r="EVM216"/>
      <c r="EVN216"/>
      <c r="EVO216"/>
      <c r="EVP216"/>
      <c r="EVQ216"/>
      <c r="EVR216"/>
      <c r="EVS216"/>
      <c r="EVT216"/>
      <c r="EVU216"/>
      <c r="EVV216"/>
      <c r="EVW216"/>
      <c r="EVX216"/>
      <c r="EVY216"/>
      <c r="EVZ216"/>
      <c r="EWA216"/>
      <c r="EWB216"/>
      <c r="EWC216"/>
      <c r="EWD216"/>
      <c r="EWE216"/>
      <c r="EWF216"/>
      <c r="EWG216"/>
      <c r="EWH216"/>
      <c r="EWI216"/>
      <c r="EWJ216"/>
      <c r="EWK216"/>
      <c r="EWL216"/>
      <c r="EWM216"/>
      <c r="EWN216"/>
      <c r="EWO216"/>
      <c r="EWP216"/>
      <c r="EWQ216"/>
      <c r="EWR216"/>
      <c r="EWS216"/>
      <c r="EWT216"/>
      <c r="EWU216"/>
      <c r="EWV216"/>
      <c r="EWW216"/>
      <c r="EWX216"/>
      <c r="EWY216"/>
      <c r="EWZ216"/>
      <c r="EXA216"/>
      <c r="EXB216"/>
      <c r="EXC216"/>
      <c r="EXD216"/>
      <c r="EXE216"/>
      <c r="EXF216"/>
      <c r="EXG216"/>
      <c r="EXH216"/>
      <c r="EXI216"/>
      <c r="EXJ216"/>
      <c r="EXK216"/>
      <c r="EXL216"/>
      <c r="EXM216"/>
      <c r="EXN216"/>
      <c r="EXO216"/>
      <c r="EXP216"/>
      <c r="EXQ216"/>
      <c r="EXR216"/>
      <c r="EXS216"/>
      <c r="EXT216"/>
      <c r="EXU216"/>
      <c r="EXV216"/>
      <c r="EXW216"/>
      <c r="EXX216"/>
      <c r="EXY216"/>
      <c r="EXZ216"/>
      <c r="EYA216"/>
      <c r="EYB216"/>
      <c r="EYC216"/>
      <c r="EYD216"/>
      <c r="EYE216"/>
      <c r="EYF216"/>
      <c r="EYG216"/>
      <c r="EYH216"/>
      <c r="EYI216"/>
      <c r="EYJ216"/>
      <c r="EYK216"/>
      <c r="EYL216"/>
      <c r="EYM216"/>
      <c r="EYN216"/>
      <c r="EYO216"/>
      <c r="EYP216"/>
      <c r="EYQ216"/>
      <c r="EYR216"/>
      <c r="EYS216"/>
      <c r="EYT216"/>
      <c r="EYU216"/>
      <c r="EYV216"/>
      <c r="EYW216"/>
      <c r="EYX216"/>
      <c r="EYY216"/>
      <c r="EYZ216"/>
      <c r="EZA216"/>
      <c r="EZB216"/>
      <c r="EZC216"/>
      <c r="EZD216"/>
      <c r="EZE216"/>
      <c r="EZF216"/>
      <c r="EZG216"/>
      <c r="EZH216"/>
      <c r="EZI216"/>
      <c r="EZJ216"/>
      <c r="EZK216"/>
      <c r="EZL216"/>
      <c r="EZM216"/>
      <c r="EZN216"/>
      <c r="EZO216"/>
      <c r="EZP216"/>
      <c r="EZQ216"/>
      <c r="EZR216"/>
      <c r="EZS216"/>
      <c r="EZT216"/>
      <c r="EZU216"/>
      <c r="EZV216"/>
      <c r="EZW216"/>
      <c r="EZX216"/>
      <c r="EZY216"/>
      <c r="EZZ216"/>
      <c r="FAA216"/>
      <c r="FAB216"/>
      <c r="FAC216"/>
      <c r="FAD216"/>
      <c r="FAE216"/>
      <c r="FAF216"/>
      <c r="FAG216"/>
      <c r="FAH216"/>
      <c r="FAI216"/>
      <c r="FAJ216"/>
      <c r="FAK216"/>
      <c r="FAL216"/>
      <c r="FAM216"/>
      <c r="FAN216"/>
      <c r="FAO216"/>
      <c r="FAP216"/>
      <c r="FAQ216"/>
      <c r="FAR216"/>
      <c r="FAS216"/>
      <c r="FAT216"/>
      <c r="FAU216"/>
      <c r="FAV216"/>
      <c r="FAW216"/>
      <c r="FAX216"/>
      <c r="FAY216"/>
      <c r="FAZ216"/>
      <c r="FBA216"/>
      <c r="FBB216"/>
      <c r="FBC216"/>
      <c r="FBD216"/>
      <c r="FBE216"/>
      <c r="FBF216"/>
      <c r="FBG216"/>
      <c r="FBH216"/>
      <c r="FBI216"/>
      <c r="FBJ216"/>
      <c r="FBK216"/>
      <c r="FBL216"/>
      <c r="FBM216"/>
      <c r="FBN216"/>
      <c r="FBO216"/>
      <c r="FBP216"/>
      <c r="FBQ216"/>
      <c r="FBR216"/>
      <c r="FBS216"/>
      <c r="FBT216"/>
      <c r="FBU216"/>
      <c r="FBV216"/>
      <c r="FBW216"/>
      <c r="FBX216"/>
      <c r="FBY216"/>
      <c r="FBZ216"/>
      <c r="FCA216"/>
      <c r="FCB216"/>
      <c r="FCC216"/>
      <c r="FCD216"/>
      <c r="FCE216"/>
      <c r="FCF216"/>
      <c r="FCG216"/>
      <c r="FCH216"/>
      <c r="FCI216"/>
      <c r="FCJ216"/>
      <c r="FCK216"/>
      <c r="FCL216"/>
      <c r="FCM216"/>
      <c r="FCN216"/>
      <c r="FCO216"/>
      <c r="FCP216"/>
      <c r="FCQ216"/>
      <c r="FCR216"/>
      <c r="FCS216"/>
      <c r="FCT216"/>
      <c r="FCU216"/>
      <c r="FCV216"/>
      <c r="FCW216"/>
      <c r="FCX216"/>
      <c r="FCY216"/>
      <c r="FCZ216"/>
      <c r="FDA216"/>
      <c r="FDB216"/>
      <c r="FDC216"/>
      <c r="FDD216"/>
      <c r="FDE216"/>
      <c r="FDF216"/>
      <c r="FDG216"/>
      <c r="FDH216"/>
      <c r="FDI216"/>
      <c r="FDJ216"/>
      <c r="FDK216"/>
      <c r="FDL216"/>
      <c r="FDM216"/>
      <c r="FDN216"/>
      <c r="FDO216"/>
      <c r="FDP216"/>
      <c r="FDQ216"/>
      <c r="FDR216"/>
      <c r="FDS216"/>
      <c r="FDT216"/>
      <c r="FDU216"/>
      <c r="FDV216"/>
      <c r="FDW216"/>
      <c r="FDX216"/>
      <c r="FDY216"/>
      <c r="FDZ216"/>
      <c r="FEA216"/>
      <c r="FEB216"/>
      <c r="FEC216"/>
      <c r="FED216"/>
      <c r="FEE216"/>
      <c r="FEF216"/>
      <c r="FEG216"/>
      <c r="FEH216"/>
      <c r="FEI216"/>
      <c r="FEJ216"/>
      <c r="FEK216"/>
      <c r="FEL216"/>
      <c r="FEM216"/>
      <c r="FEN216"/>
      <c r="FEO216"/>
      <c r="FEP216"/>
      <c r="FEQ216"/>
      <c r="FER216"/>
      <c r="FES216"/>
      <c r="FET216"/>
      <c r="FEU216"/>
      <c r="FEV216"/>
      <c r="FEW216"/>
      <c r="FEX216"/>
      <c r="FEY216"/>
      <c r="FEZ216"/>
      <c r="FFA216"/>
      <c r="FFB216"/>
      <c r="FFC216"/>
      <c r="FFD216"/>
      <c r="FFE216"/>
      <c r="FFF216"/>
      <c r="FFG216"/>
      <c r="FFH216"/>
      <c r="FFI216"/>
      <c r="FFJ216"/>
      <c r="FFK216"/>
      <c r="FFL216"/>
      <c r="FFM216"/>
      <c r="FFN216"/>
      <c r="FFO216"/>
      <c r="FFP216"/>
      <c r="FFQ216"/>
      <c r="FFR216"/>
      <c r="FFS216"/>
      <c r="FFT216"/>
      <c r="FFU216"/>
      <c r="FFV216"/>
      <c r="FFW216"/>
      <c r="FFX216"/>
      <c r="FFY216"/>
      <c r="FFZ216"/>
      <c r="FGA216"/>
      <c r="FGB216"/>
      <c r="FGC216"/>
      <c r="FGD216"/>
      <c r="FGE216"/>
      <c r="FGF216"/>
      <c r="FGG216"/>
      <c r="FGH216"/>
      <c r="FGI216"/>
      <c r="FGJ216"/>
      <c r="FGK216"/>
      <c r="FGL216"/>
      <c r="FGM216"/>
      <c r="FGN216"/>
      <c r="FGO216"/>
      <c r="FGP216"/>
      <c r="FGQ216"/>
      <c r="FGR216"/>
      <c r="FGS216"/>
      <c r="FGT216"/>
      <c r="FGU216"/>
      <c r="FGV216"/>
      <c r="FGW216"/>
      <c r="FGX216"/>
      <c r="FGY216"/>
      <c r="FGZ216"/>
      <c r="FHA216"/>
      <c r="FHB216"/>
      <c r="FHC216"/>
      <c r="FHD216"/>
      <c r="FHE216"/>
      <c r="FHF216"/>
      <c r="FHG216"/>
      <c r="FHH216"/>
      <c r="FHI216"/>
      <c r="FHJ216"/>
      <c r="FHK216"/>
      <c r="FHL216"/>
      <c r="FHM216"/>
      <c r="FHN216"/>
      <c r="FHO216"/>
      <c r="FHP216"/>
      <c r="FHQ216"/>
      <c r="FHR216"/>
      <c r="FHS216"/>
      <c r="FHT216"/>
      <c r="FHU216"/>
      <c r="FHV216"/>
      <c r="FHW216"/>
      <c r="FHX216"/>
      <c r="FHY216"/>
      <c r="FHZ216"/>
      <c r="FIA216"/>
      <c r="FIB216"/>
      <c r="FIC216"/>
      <c r="FID216"/>
      <c r="FIE216"/>
      <c r="FIF216"/>
      <c r="FIG216"/>
      <c r="FIH216"/>
      <c r="FII216"/>
      <c r="FIJ216"/>
      <c r="FIK216"/>
      <c r="FIL216"/>
      <c r="FIM216"/>
      <c r="FIN216"/>
      <c r="FIO216"/>
      <c r="FIP216"/>
      <c r="FIQ216"/>
      <c r="FIR216"/>
      <c r="FIS216"/>
      <c r="FIT216"/>
      <c r="FIU216"/>
      <c r="FIV216"/>
      <c r="FIW216"/>
      <c r="FIX216"/>
      <c r="FIY216"/>
      <c r="FIZ216"/>
      <c r="FJA216"/>
      <c r="FJB216"/>
      <c r="FJC216"/>
      <c r="FJD216"/>
      <c r="FJE216"/>
      <c r="FJF216"/>
      <c r="FJG216"/>
      <c r="FJH216"/>
      <c r="FJI216"/>
      <c r="FJJ216"/>
      <c r="FJK216"/>
      <c r="FJL216"/>
      <c r="FJM216"/>
      <c r="FJN216"/>
      <c r="FJO216"/>
      <c r="FJP216"/>
      <c r="FJQ216"/>
      <c r="FJR216"/>
      <c r="FJS216"/>
      <c r="FJT216"/>
      <c r="FJU216"/>
      <c r="FJV216"/>
      <c r="FJW216"/>
      <c r="FJX216"/>
      <c r="FJY216"/>
      <c r="FJZ216"/>
      <c r="FKA216"/>
      <c r="FKB216"/>
      <c r="FKC216"/>
      <c r="FKD216"/>
      <c r="FKE216"/>
      <c r="FKF216"/>
      <c r="FKG216"/>
      <c r="FKH216"/>
      <c r="FKI216"/>
      <c r="FKJ216"/>
      <c r="FKK216"/>
      <c r="FKL216"/>
      <c r="FKM216"/>
      <c r="FKN216"/>
      <c r="FKO216"/>
      <c r="FKP216"/>
      <c r="FKQ216"/>
      <c r="FKR216"/>
      <c r="FKS216"/>
      <c r="FKT216"/>
      <c r="FKU216"/>
      <c r="FKV216"/>
      <c r="FKW216"/>
      <c r="FKX216"/>
      <c r="FKY216"/>
      <c r="FKZ216"/>
      <c r="FLA216"/>
      <c r="FLB216"/>
      <c r="FLC216"/>
      <c r="FLD216"/>
      <c r="FLE216"/>
      <c r="FLF216"/>
      <c r="FLG216"/>
      <c r="FLH216"/>
      <c r="FLI216"/>
      <c r="FLJ216"/>
      <c r="FLK216"/>
      <c r="FLL216"/>
      <c r="FLM216"/>
      <c r="FLN216"/>
      <c r="FLO216"/>
      <c r="FLP216"/>
      <c r="FLQ216"/>
      <c r="FLR216"/>
      <c r="FLS216"/>
      <c r="FLT216"/>
      <c r="FLU216"/>
      <c r="FLV216"/>
      <c r="FLW216"/>
      <c r="FLX216"/>
      <c r="FLY216"/>
      <c r="FLZ216"/>
      <c r="FMA216"/>
      <c r="FMB216"/>
      <c r="FMC216"/>
      <c r="FMD216"/>
      <c r="FME216"/>
      <c r="FMF216"/>
      <c r="FMG216"/>
      <c r="FMH216"/>
      <c r="FMI216"/>
      <c r="FMJ216"/>
      <c r="FMK216"/>
      <c r="FML216"/>
      <c r="FMM216"/>
      <c r="FMN216"/>
      <c r="FMO216"/>
      <c r="FMP216"/>
      <c r="FMQ216"/>
      <c r="FMR216"/>
      <c r="FMS216"/>
      <c r="FMT216"/>
      <c r="FMU216"/>
      <c r="FMV216"/>
      <c r="FMW216"/>
      <c r="FMX216"/>
      <c r="FMY216"/>
      <c r="FMZ216"/>
      <c r="FNA216"/>
      <c r="FNB216"/>
      <c r="FNC216"/>
      <c r="FND216"/>
      <c r="FNE216"/>
      <c r="FNF216"/>
      <c r="FNG216"/>
      <c r="FNH216"/>
      <c r="FNI216"/>
      <c r="FNJ216"/>
      <c r="FNK216"/>
      <c r="FNL216"/>
      <c r="FNM216"/>
      <c r="FNN216"/>
      <c r="FNO216"/>
      <c r="FNP216"/>
      <c r="FNQ216"/>
      <c r="FNR216"/>
      <c r="FNS216"/>
      <c r="FNT216"/>
      <c r="FNU216"/>
      <c r="FNV216"/>
      <c r="FNW216"/>
      <c r="FNX216"/>
      <c r="FNY216"/>
      <c r="FNZ216"/>
      <c r="FOA216"/>
      <c r="FOB216"/>
      <c r="FOC216"/>
      <c r="FOD216"/>
      <c r="FOE216"/>
      <c r="FOF216"/>
      <c r="FOG216"/>
      <c r="FOH216"/>
      <c r="FOI216"/>
      <c r="FOJ216"/>
      <c r="FOK216"/>
      <c r="FOL216"/>
      <c r="FOM216"/>
      <c r="FON216"/>
      <c r="FOO216"/>
      <c r="FOP216"/>
      <c r="FOQ216"/>
      <c r="FOR216"/>
      <c r="FOS216"/>
      <c r="FOT216"/>
      <c r="FOU216"/>
      <c r="FOV216"/>
      <c r="FOW216"/>
      <c r="FOX216"/>
      <c r="FOY216"/>
      <c r="FOZ216"/>
      <c r="FPA216"/>
      <c r="FPB216"/>
      <c r="FPC216"/>
      <c r="FPD216"/>
      <c r="FPE216"/>
      <c r="FPF216"/>
      <c r="FPG216"/>
      <c r="FPH216"/>
      <c r="FPI216"/>
      <c r="FPJ216"/>
      <c r="FPK216"/>
      <c r="FPL216"/>
      <c r="FPM216"/>
      <c r="FPN216"/>
      <c r="FPO216"/>
      <c r="FPP216"/>
      <c r="FPQ216"/>
      <c r="FPR216"/>
      <c r="FPS216"/>
      <c r="FPT216"/>
      <c r="FPU216"/>
      <c r="FPV216"/>
      <c r="FPW216"/>
      <c r="FPX216"/>
      <c r="FPY216"/>
      <c r="FPZ216"/>
      <c r="FQA216"/>
      <c r="FQB216"/>
      <c r="FQC216"/>
      <c r="FQD216"/>
      <c r="FQE216"/>
      <c r="FQF216"/>
      <c r="FQG216"/>
      <c r="FQH216"/>
      <c r="FQI216"/>
      <c r="FQJ216"/>
      <c r="FQK216"/>
      <c r="FQL216"/>
      <c r="FQM216"/>
      <c r="FQN216"/>
      <c r="FQO216"/>
      <c r="FQP216"/>
      <c r="FQQ216"/>
      <c r="FQR216"/>
      <c r="FQS216"/>
      <c r="FQT216"/>
      <c r="FQU216"/>
      <c r="FQV216"/>
      <c r="FQW216"/>
      <c r="FQX216"/>
      <c r="FQY216"/>
      <c r="FQZ216"/>
      <c r="FRA216"/>
      <c r="FRB216"/>
      <c r="FRC216"/>
      <c r="FRD216"/>
      <c r="FRE216"/>
      <c r="FRF216"/>
      <c r="FRG216"/>
      <c r="FRH216"/>
      <c r="FRI216"/>
      <c r="FRJ216"/>
      <c r="FRK216"/>
      <c r="FRL216"/>
      <c r="FRM216"/>
      <c r="FRN216"/>
      <c r="FRO216"/>
      <c r="FRP216"/>
      <c r="FRQ216"/>
      <c r="FRR216"/>
      <c r="FRS216"/>
      <c r="FRT216"/>
      <c r="FRU216"/>
      <c r="FRV216"/>
      <c r="FRW216"/>
      <c r="FRX216"/>
      <c r="FRY216"/>
      <c r="FRZ216"/>
      <c r="FSA216"/>
      <c r="FSB216"/>
      <c r="FSC216"/>
      <c r="FSD216"/>
      <c r="FSE216"/>
      <c r="FSF216"/>
      <c r="FSG216"/>
      <c r="FSH216"/>
      <c r="FSI216"/>
      <c r="FSJ216"/>
      <c r="FSK216"/>
      <c r="FSL216"/>
      <c r="FSM216"/>
      <c r="FSN216"/>
      <c r="FSO216"/>
      <c r="FSP216"/>
      <c r="FSQ216"/>
      <c r="FSR216"/>
      <c r="FSS216"/>
      <c r="FST216"/>
      <c r="FSU216"/>
      <c r="FSV216"/>
      <c r="FSW216"/>
      <c r="FSX216"/>
      <c r="FSY216"/>
      <c r="FSZ216"/>
      <c r="FTA216"/>
      <c r="FTB216"/>
      <c r="FTC216"/>
      <c r="FTD216"/>
      <c r="FTE216"/>
      <c r="FTF216"/>
      <c r="FTG216"/>
      <c r="FTH216"/>
      <c r="FTI216"/>
      <c r="FTJ216"/>
      <c r="FTK216"/>
      <c r="FTL216"/>
      <c r="FTM216"/>
      <c r="FTN216"/>
      <c r="FTO216"/>
      <c r="FTP216"/>
      <c r="FTQ216"/>
      <c r="FTR216"/>
      <c r="FTS216"/>
      <c r="FTT216"/>
      <c r="FTU216"/>
      <c r="FTV216"/>
      <c r="FTW216"/>
      <c r="FTX216"/>
      <c r="FTY216"/>
      <c r="FTZ216"/>
      <c r="FUA216"/>
      <c r="FUB216"/>
      <c r="FUC216"/>
      <c r="FUD216"/>
      <c r="FUE216"/>
      <c r="FUF216"/>
      <c r="FUG216"/>
      <c r="FUH216"/>
      <c r="FUI216"/>
      <c r="FUJ216"/>
      <c r="FUK216"/>
      <c r="FUL216"/>
      <c r="FUM216"/>
      <c r="FUN216"/>
      <c r="FUO216"/>
      <c r="FUP216"/>
      <c r="FUQ216"/>
      <c r="FUR216"/>
      <c r="FUS216"/>
      <c r="FUT216"/>
      <c r="FUU216"/>
      <c r="FUV216"/>
      <c r="FUW216"/>
      <c r="FUX216"/>
      <c r="FUY216"/>
      <c r="FUZ216"/>
      <c r="FVA216"/>
      <c r="FVB216"/>
      <c r="FVC216"/>
      <c r="FVD216"/>
      <c r="FVE216"/>
      <c r="FVF216"/>
      <c r="FVG216"/>
      <c r="FVH216"/>
      <c r="FVI216"/>
      <c r="FVJ216"/>
      <c r="FVK216"/>
      <c r="FVL216"/>
      <c r="FVM216"/>
      <c r="FVN216"/>
      <c r="FVO216"/>
      <c r="FVP216"/>
      <c r="FVQ216"/>
      <c r="FVR216"/>
      <c r="FVS216"/>
      <c r="FVT216"/>
      <c r="FVU216"/>
      <c r="FVV216"/>
      <c r="FVW216"/>
      <c r="FVX216"/>
      <c r="FVY216"/>
      <c r="FVZ216"/>
      <c r="FWA216"/>
      <c r="FWB216"/>
      <c r="FWC216"/>
      <c r="FWD216"/>
      <c r="FWE216"/>
      <c r="FWF216"/>
      <c r="FWG216"/>
      <c r="FWH216"/>
      <c r="FWI216"/>
      <c r="FWJ216"/>
      <c r="FWK216"/>
      <c r="FWL216"/>
      <c r="FWM216"/>
      <c r="FWN216"/>
      <c r="FWO216"/>
      <c r="FWP216"/>
      <c r="FWQ216"/>
      <c r="FWR216"/>
      <c r="FWS216"/>
      <c r="FWT216"/>
      <c r="FWU216"/>
      <c r="FWV216"/>
      <c r="FWW216"/>
      <c r="FWX216"/>
      <c r="FWY216"/>
      <c r="FWZ216"/>
      <c r="FXA216"/>
      <c r="FXB216"/>
      <c r="FXC216"/>
      <c r="FXD216"/>
      <c r="FXE216"/>
      <c r="FXF216"/>
      <c r="FXG216"/>
      <c r="FXH216"/>
      <c r="FXI216"/>
      <c r="FXJ216"/>
      <c r="FXK216"/>
      <c r="FXL216"/>
      <c r="FXM216"/>
      <c r="FXN216"/>
      <c r="FXO216"/>
      <c r="FXP216"/>
      <c r="FXQ216"/>
      <c r="FXR216"/>
      <c r="FXS216"/>
      <c r="FXT216"/>
      <c r="FXU216"/>
      <c r="FXV216"/>
      <c r="FXW216"/>
      <c r="FXX216"/>
      <c r="FXY216"/>
      <c r="FXZ216"/>
      <c r="FYA216"/>
      <c r="FYB216"/>
      <c r="FYC216"/>
      <c r="FYD216"/>
      <c r="FYE216"/>
      <c r="FYF216"/>
      <c r="FYG216"/>
      <c r="FYH216"/>
      <c r="FYI216"/>
      <c r="FYJ216"/>
      <c r="FYK216"/>
      <c r="FYL216"/>
      <c r="FYM216"/>
      <c r="FYN216"/>
      <c r="FYO216"/>
      <c r="FYP216"/>
      <c r="FYQ216"/>
      <c r="FYR216"/>
      <c r="FYS216"/>
      <c r="FYT216"/>
      <c r="FYU216"/>
      <c r="FYV216"/>
      <c r="FYW216"/>
      <c r="FYX216"/>
      <c r="FYY216"/>
      <c r="FYZ216"/>
      <c r="FZA216"/>
      <c r="FZB216"/>
      <c r="FZC216"/>
      <c r="FZD216"/>
      <c r="FZE216"/>
      <c r="FZF216"/>
      <c r="FZG216"/>
      <c r="FZH216"/>
      <c r="FZI216"/>
      <c r="FZJ216"/>
      <c r="FZK216"/>
      <c r="FZL216"/>
      <c r="FZM216"/>
      <c r="FZN216"/>
      <c r="FZO216"/>
      <c r="FZP216"/>
      <c r="FZQ216"/>
      <c r="FZR216"/>
      <c r="FZS216"/>
      <c r="FZT216"/>
      <c r="FZU216"/>
      <c r="FZV216"/>
      <c r="FZW216"/>
      <c r="FZX216"/>
      <c r="FZY216"/>
      <c r="FZZ216"/>
      <c r="GAA216"/>
      <c r="GAB216"/>
      <c r="GAC216"/>
      <c r="GAD216"/>
      <c r="GAE216"/>
      <c r="GAF216"/>
      <c r="GAG216"/>
      <c r="GAH216"/>
      <c r="GAI216"/>
      <c r="GAJ216"/>
      <c r="GAK216"/>
      <c r="GAL216"/>
      <c r="GAM216"/>
      <c r="GAN216"/>
      <c r="GAO216"/>
      <c r="GAP216"/>
      <c r="GAQ216"/>
      <c r="GAR216"/>
      <c r="GAS216"/>
      <c r="GAT216"/>
      <c r="GAU216"/>
      <c r="GAV216"/>
      <c r="GAW216"/>
      <c r="GAX216"/>
      <c r="GAY216"/>
      <c r="GAZ216"/>
      <c r="GBA216"/>
      <c r="GBB216"/>
      <c r="GBC216"/>
      <c r="GBD216"/>
      <c r="GBE216"/>
      <c r="GBF216"/>
      <c r="GBG216"/>
      <c r="GBH216"/>
      <c r="GBI216"/>
      <c r="GBJ216"/>
      <c r="GBK216"/>
      <c r="GBL216"/>
      <c r="GBM216"/>
      <c r="GBN216"/>
      <c r="GBO216"/>
      <c r="GBP216"/>
      <c r="GBQ216"/>
      <c r="GBR216"/>
      <c r="GBS216"/>
      <c r="GBT216"/>
      <c r="GBU216"/>
      <c r="GBV216"/>
      <c r="GBW216"/>
      <c r="GBX216"/>
      <c r="GBY216"/>
      <c r="GBZ216"/>
      <c r="GCA216"/>
      <c r="GCB216"/>
      <c r="GCC216"/>
      <c r="GCD216"/>
      <c r="GCE216"/>
      <c r="GCF216"/>
      <c r="GCG216"/>
      <c r="GCH216"/>
      <c r="GCI216"/>
      <c r="GCJ216"/>
      <c r="GCK216"/>
      <c r="GCL216"/>
      <c r="GCM216"/>
      <c r="GCN216"/>
      <c r="GCO216"/>
      <c r="GCP216"/>
      <c r="GCQ216"/>
      <c r="GCR216"/>
      <c r="GCS216"/>
      <c r="GCT216"/>
      <c r="GCU216"/>
      <c r="GCV216"/>
      <c r="GCW216"/>
      <c r="GCX216"/>
      <c r="GCY216"/>
      <c r="GCZ216"/>
      <c r="GDA216"/>
      <c r="GDB216"/>
      <c r="GDC216"/>
      <c r="GDD216"/>
      <c r="GDE216"/>
      <c r="GDF216"/>
      <c r="GDG216"/>
      <c r="GDH216"/>
      <c r="GDI216"/>
      <c r="GDJ216"/>
      <c r="GDK216"/>
      <c r="GDL216"/>
      <c r="GDM216"/>
      <c r="GDN216"/>
      <c r="GDO216"/>
      <c r="GDP216"/>
      <c r="GDQ216"/>
      <c r="GDR216"/>
      <c r="GDS216"/>
      <c r="GDT216"/>
      <c r="GDU216"/>
      <c r="GDV216"/>
      <c r="GDW216"/>
      <c r="GDX216"/>
      <c r="GDY216"/>
      <c r="GDZ216"/>
      <c r="GEA216"/>
      <c r="GEB216"/>
      <c r="GEC216"/>
      <c r="GED216"/>
      <c r="GEE216"/>
      <c r="GEF216"/>
      <c r="GEG216"/>
      <c r="GEH216"/>
      <c r="GEI216"/>
      <c r="GEJ216"/>
      <c r="GEK216"/>
      <c r="GEL216"/>
      <c r="GEM216"/>
      <c r="GEN216"/>
      <c r="GEO216"/>
      <c r="GEP216"/>
      <c r="GEQ216"/>
      <c r="GER216"/>
      <c r="GES216"/>
      <c r="GET216"/>
      <c r="GEU216"/>
      <c r="GEV216"/>
      <c r="GEW216"/>
      <c r="GEX216"/>
      <c r="GEY216"/>
      <c r="GEZ216"/>
      <c r="GFA216"/>
      <c r="GFB216"/>
      <c r="GFC216"/>
      <c r="GFD216"/>
      <c r="GFE216"/>
      <c r="GFF216"/>
      <c r="GFG216"/>
      <c r="GFH216"/>
      <c r="GFI216"/>
      <c r="GFJ216"/>
      <c r="GFK216"/>
      <c r="GFL216"/>
      <c r="GFM216"/>
      <c r="GFN216"/>
      <c r="GFO216"/>
      <c r="GFP216"/>
      <c r="GFQ216"/>
      <c r="GFR216"/>
      <c r="GFS216"/>
      <c r="GFT216"/>
      <c r="GFU216"/>
      <c r="GFV216"/>
      <c r="GFW216"/>
      <c r="GFX216"/>
      <c r="GFY216"/>
      <c r="GFZ216"/>
      <c r="GGA216"/>
      <c r="GGB216"/>
      <c r="GGC216"/>
      <c r="GGD216"/>
      <c r="GGE216"/>
      <c r="GGF216"/>
      <c r="GGG216"/>
      <c r="GGH216"/>
      <c r="GGI216"/>
      <c r="GGJ216"/>
      <c r="GGK216"/>
      <c r="GGL216"/>
      <c r="GGM216"/>
      <c r="GGN216"/>
      <c r="GGO216"/>
      <c r="GGP216"/>
      <c r="GGQ216"/>
      <c r="GGR216"/>
      <c r="GGS216"/>
      <c r="GGT216"/>
      <c r="GGU216"/>
      <c r="GGV216"/>
      <c r="GGW216"/>
      <c r="GGX216"/>
      <c r="GGY216"/>
      <c r="GGZ216"/>
      <c r="GHA216"/>
      <c r="GHB216"/>
      <c r="GHC216"/>
      <c r="GHD216"/>
      <c r="GHE216"/>
      <c r="GHF216"/>
      <c r="GHG216"/>
      <c r="GHH216"/>
      <c r="GHI216"/>
      <c r="GHJ216"/>
      <c r="GHK216"/>
      <c r="GHL216"/>
      <c r="GHM216"/>
      <c r="GHN216"/>
      <c r="GHO216"/>
      <c r="GHP216"/>
      <c r="GHQ216"/>
      <c r="GHR216"/>
      <c r="GHS216"/>
      <c r="GHT216"/>
      <c r="GHU216"/>
      <c r="GHV216"/>
      <c r="GHW216"/>
      <c r="GHX216"/>
      <c r="GHY216"/>
      <c r="GHZ216"/>
      <c r="GIA216"/>
      <c r="GIB216"/>
      <c r="GIC216"/>
      <c r="GID216"/>
      <c r="GIE216"/>
      <c r="GIF216"/>
      <c r="GIG216"/>
      <c r="GIH216"/>
      <c r="GII216"/>
      <c r="GIJ216"/>
      <c r="GIK216"/>
      <c r="GIL216"/>
      <c r="GIM216"/>
      <c r="GIN216"/>
      <c r="GIO216"/>
      <c r="GIP216"/>
      <c r="GIQ216"/>
      <c r="GIR216"/>
      <c r="GIS216"/>
      <c r="GIT216"/>
      <c r="GIU216"/>
      <c r="GIV216"/>
      <c r="GIW216"/>
      <c r="GIX216"/>
      <c r="GIY216"/>
      <c r="GIZ216"/>
      <c r="GJA216"/>
      <c r="GJB216"/>
      <c r="GJC216"/>
      <c r="GJD216"/>
      <c r="GJE216"/>
      <c r="GJF216"/>
      <c r="GJG216"/>
      <c r="GJH216"/>
      <c r="GJI216"/>
      <c r="GJJ216"/>
      <c r="GJK216"/>
      <c r="GJL216"/>
      <c r="GJM216"/>
      <c r="GJN216"/>
      <c r="GJO216"/>
      <c r="GJP216"/>
      <c r="GJQ216"/>
      <c r="GJR216"/>
      <c r="GJS216"/>
      <c r="GJT216"/>
      <c r="GJU216"/>
      <c r="GJV216"/>
      <c r="GJW216"/>
      <c r="GJX216"/>
      <c r="GJY216"/>
      <c r="GJZ216"/>
      <c r="GKA216"/>
      <c r="GKB216"/>
      <c r="GKC216"/>
      <c r="GKD216"/>
      <c r="GKE216"/>
      <c r="GKF216"/>
      <c r="GKG216"/>
      <c r="GKH216"/>
      <c r="GKI216"/>
      <c r="GKJ216"/>
      <c r="GKK216"/>
      <c r="GKL216"/>
      <c r="GKM216"/>
      <c r="GKN216"/>
      <c r="GKO216"/>
      <c r="GKP216"/>
      <c r="GKQ216"/>
      <c r="GKR216"/>
      <c r="GKS216"/>
      <c r="GKT216"/>
      <c r="GKU216"/>
      <c r="GKV216"/>
      <c r="GKW216"/>
      <c r="GKX216"/>
      <c r="GKY216"/>
      <c r="GKZ216"/>
      <c r="GLA216"/>
      <c r="GLB216"/>
      <c r="GLC216"/>
      <c r="GLD216"/>
      <c r="GLE216"/>
      <c r="GLF216"/>
      <c r="GLG216"/>
      <c r="GLH216"/>
      <c r="GLI216"/>
      <c r="GLJ216"/>
      <c r="GLK216"/>
      <c r="GLL216"/>
      <c r="GLM216"/>
      <c r="GLN216"/>
      <c r="GLO216"/>
      <c r="GLP216"/>
      <c r="GLQ216"/>
      <c r="GLR216"/>
      <c r="GLS216"/>
      <c r="GLT216"/>
      <c r="GLU216"/>
      <c r="GLV216"/>
      <c r="GLW216"/>
      <c r="GLX216"/>
      <c r="GLY216"/>
      <c r="GLZ216"/>
      <c r="GMA216"/>
      <c r="GMB216"/>
      <c r="GMC216"/>
      <c r="GMD216"/>
      <c r="GME216"/>
      <c r="GMF216"/>
      <c r="GMG216"/>
      <c r="GMH216"/>
      <c r="GMI216"/>
      <c r="GMJ216"/>
      <c r="GMK216"/>
      <c r="GML216"/>
      <c r="GMM216"/>
      <c r="GMN216"/>
      <c r="GMO216"/>
      <c r="GMP216"/>
      <c r="GMQ216"/>
      <c r="GMR216"/>
      <c r="GMS216"/>
      <c r="GMT216"/>
      <c r="GMU216"/>
      <c r="GMV216"/>
      <c r="GMW216"/>
      <c r="GMX216"/>
      <c r="GMY216"/>
      <c r="GMZ216"/>
      <c r="GNA216"/>
      <c r="GNB216"/>
      <c r="GNC216"/>
      <c r="GND216"/>
      <c r="GNE216"/>
      <c r="GNF216"/>
      <c r="GNG216"/>
      <c r="GNH216"/>
      <c r="GNI216"/>
      <c r="GNJ216"/>
      <c r="GNK216"/>
      <c r="GNL216"/>
      <c r="GNM216"/>
      <c r="GNN216"/>
      <c r="GNO216"/>
      <c r="GNP216"/>
      <c r="GNQ216"/>
      <c r="GNR216"/>
      <c r="GNS216"/>
      <c r="GNT216"/>
      <c r="GNU216"/>
      <c r="GNV216"/>
      <c r="GNW216"/>
      <c r="GNX216"/>
      <c r="GNY216"/>
      <c r="GNZ216"/>
      <c r="GOA216"/>
      <c r="GOB216"/>
      <c r="GOC216"/>
      <c r="GOD216"/>
      <c r="GOE216"/>
      <c r="GOF216"/>
      <c r="GOG216"/>
      <c r="GOH216"/>
      <c r="GOI216"/>
      <c r="GOJ216"/>
      <c r="GOK216"/>
      <c r="GOL216"/>
      <c r="GOM216"/>
      <c r="GON216"/>
      <c r="GOO216"/>
      <c r="GOP216"/>
      <c r="GOQ216"/>
      <c r="GOR216"/>
      <c r="GOS216"/>
      <c r="GOT216"/>
      <c r="GOU216"/>
      <c r="GOV216"/>
      <c r="GOW216"/>
      <c r="GOX216"/>
      <c r="GOY216"/>
      <c r="GOZ216"/>
      <c r="GPA216"/>
      <c r="GPB216"/>
      <c r="GPC216"/>
      <c r="GPD216"/>
      <c r="GPE216"/>
      <c r="GPF216"/>
      <c r="GPG216"/>
      <c r="GPH216"/>
      <c r="GPI216"/>
      <c r="GPJ216"/>
      <c r="GPK216"/>
      <c r="GPL216"/>
      <c r="GPM216"/>
      <c r="GPN216"/>
      <c r="GPO216"/>
      <c r="GPP216"/>
      <c r="GPQ216"/>
      <c r="GPR216"/>
      <c r="GPS216"/>
      <c r="GPT216"/>
      <c r="GPU216"/>
      <c r="GPV216"/>
      <c r="GPW216"/>
      <c r="GPX216"/>
      <c r="GPY216"/>
      <c r="GPZ216"/>
      <c r="GQA216"/>
      <c r="GQB216"/>
      <c r="GQC216"/>
      <c r="GQD216"/>
      <c r="GQE216"/>
      <c r="GQF216"/>
      <c r="GQG216"/>
      <c r="GQH216"/>
      <c r="GQI216"/>
      <c r="GQJ216"/>
      <c r="GQK216"/>
      <c r="GQL216"/>
      <c r="GQM216"/>
      <c r="GQN216"/>
      <c r="GQO216"/>
      <c r="GQP216"/>
      <c r="GQQ216"/>
      <c r="GQR216"/>
      <c r="GQS216"/>
      <c r="GQT216"/>
      <c r="GQU216"/>
      <c r="GQV216"/>
      <c r="GQW216"/>
      <c r="GQX216"/>
      <c r="GQY216"/>
      <c r="GQZ216"/>
      <c r="GRA216"/>
      <c r="GRB216"/>
      <c r="GRC216"/>
      <c r="GRD216"/>
      <c r="GRE216"/>
      <c r="GRF216"/>
      <c r="GRG216"/>
      <c r="GRH216"/>
      <c r="GRI216"/>
      <c r="GRJ216"/>
      <c r="GRK216"/>
      <c r="GRL216"/>
      <c r="GRM216"/>
      <c r="GRN216"/>
      <c r="GRO216"/>
      <c r="GRP216"/>
      <c r="GRQ216"/>
      <c r="GRR216"/>
      <c r="GRS216"/>
      <c r="GRT216"/>
      <c r="GRU216"/>
      <c r="GRV216"/>
      <c r="GRW216"/>
      <c r="GRX216"/>
      <c r="GRY216"/>
      <c r="GRZ216"/>
      <c r="GSA216"/>
      <c r="GSB216"/>
      <c r="GSC216"/>
      <c r="GSD216"/>
      <c r="GSE216"/>
      <c r="GSF216"/>
      <c r="GSG216"/>
      <c r="GSH216"/>
      <c r="GSI216"/>
      <c r="GSJ216"/>
      <c r="GSK216"/>
      <c r="GSL216"/>
      <c r="GSM216"/>
      <c r="GSN216"/>
      <c r="GSO216"/>
      <c r="GSP216"/>
      <c r="GSQ216"/>
      <c r="GSR216"/>
      <c r="GSS216"/>
      <c r="GST216"/>
      <c r="GSU216"/>
      <c r="GSV216"/>
      <c r="GSW216"/>
      <c r="GSX216"/>
      <c r="GSY216"/>
      <c r="GSZ216"/>
      <c r="GTA216"/>
      <c r="GTB216"/>
      <c r="GTC216"/>
      <c r="GTD216"/>
      <c r="GTE216"/>
      <c r="GTF216"/>
      <c r="GTG216"/>
      <c r="GTH216"/>
      <c r="GTI216"/>
      <c r="GTJ216"/>
      <c r="GTK216"/>
      <c r="GTL216"/>
      <c r="GTM216"/>
      <c r="GTN216"/>
      <c r="GTO216"/>
      <c r="GTP216"/>
      <c r="GTQ216"/>
      <c r="GTR216"/>
      <c r="GTS216"/>
      <c r="GTT216"/>
      <c r="GTU216"/>
      <c r="GTV216"/>
      <c r="GTW216"/>
      <c r="GTX216"/>
      <c r="GTY216"/>
      <c r="GTZ216"/>
      <c r="GUA216"/>
      <c r="GUB216"/>
      <c r="GUC216"/>
      <c r="GUD216"/>
      <c r="GUE216"/>
      <c r="GUF216"/>
      <c r="GUG216"/>
      <c r="GUH216"/>
      <c r="GUI216"/>
      <c r="GUJ216"/>
      <c r="GUK216"/>
      <c r="GUL216"/>
      <c r="GUM216"/>
      <c r="GUN216"/>
      <c r="GUO216"/>
      <c r="GUP216"/>
      <c r="GUQ216"/>
      <c r="GUR216"/>
      <c r="GUS216"/>
      <c r="GUT216"/>
      <c r="GUU216"/>
      <c r="GUV216"/>
      <c r="GUW216"/>
      <c r="GUX216"/>
      <c r="GUY216"/>
      <c r="GUZ216"/>
      <c r="GVA216"/>
      <c r="GVB216"/>
      <c r="GVC216"/>
      <c r="GVD216"/>
      <c r="GVE216"/>
      <c r="GVF216"/>
      <c r="GVG216"/>
      <c r="GVH216"/>
      <c r="GVI216"/>
      <c r="GVJ216"/>
      <c r="GVK216"/>
      <c r="GVL216"/>
      <c r="GVM216"/>
      <c r="GVN216"/>
      <c r="GVO216"/>
      <c r="GVP216"/>
      <c r="GVQ216"/>
      <c r="GVR216"/>
      <c r="GVS216"/>
      <c r="GVT216"/>
      <c r="GVU216"/>
      <c r="GVV216"/>
      <c r="GVW216"/>
      <c r="GVX216"/>
      <c r="GVY216"/>
      <c r="GVZ216"/>
      <c r="GWA216"/>
      <c r="GWB216"/>
      <c r="GWC216"/>
      <c r="GWD216"/>
      <c r="GWE216"/>
      <c r="GWF216"/>
      <c r="GWG216"/>
      <c r="GWH216"/>
      <c r="GWI216"/>
      <c r="GWJ216"/>
      <c r="GWK216"/>
      <c r="GWL216"/>
      <c r="GWM216"/>
      <c r="GWN216"/>
      <c r="GWO216"/>
      <c r="GWP216"/>
      <c r="GWQ216"/>
      <c r="GWR216"/>
      <c r="GWS216"/>
      <c r="GWT216"/>
      <c r="GWU216"/>
      <c r="GWV216"/>
      <c r="GWW216"/>
      <c r="GWX216"/>
      <c r="GWY216"/>
      <c r="GWZ216"/>
      <c r="GXA216"/>
      <c r="GXB216"/>
      <c r="GXC216"/>
      <c r="GXD216"/>
      <c r="GXE216"/>
      <c r="GXF216"/>
      <c r="GXG216"/>
      <c r="GXH216"/>
      <c r="GXI216"/>
      <c r="GXJ216"/>
      <c r="GXK216"/>
      <c r="GXL216"/>
      <c r="GXM216"/>
      <c r="GXN216"/>
      <c r="GXO216"/>
      <c r="GXP216"/>
      <c r="GXQ216"/>
      <c r="GXR216"/>
      <c r="GXS216"/>
      <c r="GXT216"/>
      <c r="GXU216"/>
      <c r="GXV216"/>
      <c r="GXW216"/>
      <c r="GXX216"/>
      <c r="GXY216"/>
      <c r="GXZ216"/>
      <c r="GYA216"/>
      <c r="GYB216"/>
      <c r="GYC216"/>
      <c r="GYD216"/>
      <c r="GYE216"/>
      <c r="GYF216"/>
      <c r="GYG216"/>
      <c r="GYH216"/>
      <c r="GYI216"/>
      <c r="GYJ216"/>
      <c r="GYK216"/>
      <c r="GYL216"/>
      <c r="GYM216"/>
      <c r="GYN216"/>
      <c r="GYO216"/>
      <c r="GYP216"/>
      <c r="GYQ216"/>
      <c r="GYR216"/>
      <c r="GYS216"/>
      <c r="GYT216"/>
      <c r="GYU216"/>
      <c r="GYV216"/>
      <c r="GYW216"/>
      <c r="GYX216"/>
      <c r="GYY216"/>
      <c r="GYZ216"/>
      <c r="GZA216"/>
      <c r="GZB216"/>
      <c r="GZC216"/>
      <c r="GZD216"/>
      <c r="GZE216"/>
      <c r="GZF216"/>
      <c r="GZG216"/>
      <c r="GZH216"/>
      <c r="GZI216"/>
      <c r="GZJ216"/>
      <c r="GZK216"/>
      <c r="GZL216"/>
      <c r="GZM216"/>
      <c r="GZN216"/>
      <c r="GZO216"/>
      <c r="GZP216"/>
      <c r="GZQ216"/>
      <c r="GZR216"/>
      <c r="GZS216"/>
      <c r="GZT216"/>
      <c r="GZU216"/>
      <c r="GZV216"/>
      <c r="GZW216"/>
      <c r="GZX216"/>
      <c r="GZY216"/>
      <c r="GZZ216"/>
      <c r="HAA216"/>
      <c r="HAB216"/>
      <c r="HAC216"/>
      <c r="HAD216"/>
      <c r="HAE216"/>
      <c r="HAF216"/>
      <c r="HAG216"/>
      <c r="HAH216"/>
      <c r="HAI216"/>
      <c r="HAJ216"/>
      <c r="HAK216"/>
      <c r="HAL216"/>
      <c r="HAM216"/>
      <c r="HAN216"/>
      <c r="HAO216"/>
      <c r="HAP216"/>
      <c r="HAQ216"/>
      <c r="HAR216"/>
      <c r="HAS216"/>
      <c r="HAT216"/>
      <c r="HAU216"/>
      <c r="HAV216"/>
      <c r="HAW216"/>
      <c r="HAX216"/>
      <c r="HAY216"/>
      <c r="HAZ216"/>
      <c r="HBA216"/>
      <c r="HBB216"/>
      <c r="HBC216"/>
      <c r="HBD216"/>
      <c r="HBE216"/>
      <c r="HBF216"/>
      <c r="HBG216"/>
      <c r="HBH216"/>
      <c r="HBI216"/>
      <c r="HBJ216"/>
      <c r="HBK216"/>
      <c r="HBL216"/>
      <c r="HBM216"/>
      <c r="HBN216"/>
      <c r="HBO216"/>
      <c r="HBP216"/>
      <c r="HBQ216"/>
      <c r="HBR216"/>
      <c r="HBS216"/>
      <c r="HBT216"/>
      <c r="HBU216"/>
      <c r="HBV216"/>
      <c r="HBW216"/>
      <c r="HBX216"/>
      <c r="HBY216"/>
      <c r="HBZ216"/>
      <c r="HCA216"/>
      <c r="HCB216"/>
      <c r="HCC216"/>
      <c r="HCD216"/>
      <c r="HCE216"/>
      <c r="HCF216"/>
      <c r="HCG216"/>
      <c r="HCH216"/>
      <c r="HCI216"/>
      <c r="HCJ216"/>
      <c r="HCK216"/>
      <c r="HCL216"/>
      <c r="HCM216"/>
      <c r="HCN216"/>
      <c r="HCO216"/>
      <c r="HCP216"/>
      <c r="HCQ216"/>
      <c r="HCR216"/>
      <c r="HCS216"/>
      <c r="HCT216"/>
      <c r="HCU216"/>
      <c r="HCV216"/>
      <c r="HCW216"/>
      <c r="HCX216"/>
      <c r="HCY216"/>
      <c r="HCZ216"/>
      <c r="HDA216"/>
      <c r="HDB216"/>
      <c r="HDC216"/>
      <c r="HDD216"/>
      <c r="HDE216"/>
      <c r="HDF216"/>
      <c r="HDG216"/>
      <c r="HDH216"/>
      <c r="HDI216"/>
      <c r="HDJ216"/>
      <c r="HDK216"/>
      <c r="HDL216"/>
      <c r="HDM216"/>
      <c r="HDN216"/>
      <c r="HDO216"/>
      <c r="HDP216"/>
      <c r="HDQ216"/>
      <c r="HDR216"/>
      <c r="HDS216"/>
      <c r="HDT216"/>
      <c r="HDU216"/>
      <c r="HDV216"/>
      <c r="HDW216"/>
      <c r="HDX216"/>
      <c r="HDY216"/>
      <c r="HDZ216"/>
      <c r="HEA216"/>
      <c r="HEB216"/>
      <c r="HEC216"/>
      <c r="HED216"/>
      <c r="HEE216"/>
      <c r="HEF216"/>
      <c r="HEG216"/>
      <c r="HEH216"/>
      <c r="HEI216"/>
      <c r="HEJ216"/>
      <c r="HEK216"/>
      <c r="HEL216"/>
      <c r="HEM216"/>
      <c r="HEN216"/>
      <c r="HEO216"/>
      <c r="HEP216"/>
      <c r="HEQ216"/>
      <c r="HER216"/>
      <c r="HES216"/>
      <c r="HET216"/>
      <c r="HEU216"/>
      <c r="HEV216"/>
      <c r="HEW216"/>
      <c r="HEX216"/>
      <c r="HEY216"/>
      <c r="HEZ216"/>
      <c r="HFA216"/>
      <c r="HFB216"/>
      <c r="HFC216"/>
      <c r="HFD216"/>
      <c r="HFE216"/>
      <c r="HFF216"/>
      <c r="HFG216"/>
      <c r="HFH216"/>
      <c r="HFI216"/>
      <c r="HFJ216"/>
      <c r="HFK216"/>
      <c r="HFL216"/>
      <c r="HFM216"/>
      <c r="HFN216"/>
      <c r="HFO216"/>
      <c r="HFP216"/>
      <c r="HFQ216"/>
      <c r="HFR216"/>
      <c r="HFS216"/>
      <c r="HFT216"/>
      <c r="HFU216"/>
      <c r="HFV216"/>
      <c r="HFW216"/>
      <c r="HFX216"/>
      <c r="HFY216"/>
      <c r="HFZ216"/>
      <c r="HGA216"/>
      <c r="HGB216"/>
      <c r="HGC216"/>
      <c r="HGD216"/>
      <c r="HGE216"/>
      <c r="HGF216"/>
      <c r="HGG216"/>
      <c r="HGH216"/>
      <c r="HGI216"/>
      <c r="HGJ216"/>
      <c r="HGK216"/>
      <c r="HGL216"/>
      <c r="HGM216"/>
      <c r="HGN216"/>
      <c r="HGO216"/>
      <c r="HGP216"/>
      <c r="HGQ216"/>
      <c r="HGR216"/>
      <c r="HGS216"/>
      <c r="HGT216"/>
      <c r="HGU216"/>
      <c r="HGV216"/>
      <c r="HGW216"/>
      <c r="HGX216"/>
      <c r="HGY216"/>
      <c r="HGZ216"/>
      <c r="HHA216"/>
      <c r="HHB216"/>
      <c r="HHC216"/>
      <c r="HHD216"/>
      <c r="HHE216"/>
      <c r="HHF216"/>
      <c r="HHG216"/>
      <c r="HHH216"/>
      <c r="HHI216"/>
      <c r="HHJ216"/>
      <c r="HHK216"/>
      <c r="HHL216"/>
      <c r="HHM216"/>
      <c r="HHN216"/>
      <c r="HHO216"/>
      <c r="HHP216"/>
      <c r="HHQ216"/>
      <c r="HHR216"/>
      <c r="HHS216"/>
      <c r="HHT216"/>
      <c r="HHU216"/>
      <c r="HHV216"/>
      <c r="HHW216"/>
      <c r="HHX216"/>
      <c r="HHY216"/>
      <c r="HHZ216"/>
      <c r="HIA216"/>
      <c r="HIB216"/>
      <c r="HIC216"/>
      <c r="HID216"/>
      <c r="HIE216"/>
      <c r="HIF216"/>
      <c r="HIG216"/>
      <c r="HIH216"/>
      <c r="HII216"/>
      <c r="HIJ216"/>
      <c r="HIK216"/>
      <c r="HIL216"/>
      <c r="HIM216"/>
      <c r="HIN216"/>
      <c r="HIO216"/>
      <c r="HIP216"/>
      <c r="HIQ216"/>
      <c r="HIR216"/>
      <c r="HIS216"/>
      <c r="HIT216"/>
      <c r="HIU216"/>
      <c r="HIV216"/>
      <c r="HIW216"/>
      <c r="HIX216"/>
      <c r="HIY216"/>
      <c r="HIZ216"/>
      <c r="HJA216"/>
      <c r="HJB216"/>
      <c r="HJC216"/>
      <c r="HJD216"/>
      <c r="HJE216"/>
      <c r="HJF216"/>
      <c r="HJG216"/>
      <c r="HJH216"/>
      <c r="HJI216"/>
      <c r="HJJ216"/>
      <c r="HJK216"/>
      <c r="HJL216"/>
      <c r="HJM216"/>
      <c r="HJN216"/>
      <c r="HJO216"/>
      <c r="HJP216"/>
      <c r="HJQ216"/>
      <c r="HJR216"/>
      <c r="HJS216"/>
      <c r="HJT216"/>
      <c r="HJU216"/>
      <c r="HJV216"/>
      <c r="HJW216"/>
      <c r="HJX216"/>
      <c r="HJY216"/>
      <c r="HJZ216"/>
      <c r="HKA216"/>
      <c r="HKB216"/>
      <c r="HKC216"/>
      <c r="HKD216"/>
      <c r="HKE216"/>
      <c r="HKF216"/>
      <c r="HKG216"/>
      <c r="HKH216"/>
      <c r="HKI216"/>
      <c r="HKJ216"/>
      <c r="HKK216"/>
      <c r="HKL216"/>
      <c r="HKM216"/>
      <c r="HKN216"/>
      <c r="HKO216"/>
      <c r="HKP216"/>
      <c r="HKQ216"/>
      <c r="HKR216"/>
      <c r="HKS216"/>
      <c r="HKT216"/>
      <c r="HKU216"/>
      <c r="HKV216"/>
      <c r="HKW216"/>
      <c r="HKX216"/>
      <c r="HKY216"/>
      <c r="HKZ216"/>
      <c r="HLA216"/>
      <c r="HLB216"/>
      <c r="HLC216"/>
      <c r="HLD216"/>
      <c r="HLE216"/>
      <c r="HLF216"/>
      <c r="HLG216"/>
      <c r="HLH216"/>
      <c r="HLI216"/>
      <c r="HLJ216"/>
      <c r="HLK216"/>
      <c r="HLL216"/>
      <c r="HLM216"/>
      <c r="HLN216"/>
      <c r="HLO216"/>
      <c r="HLP216"/>
      <c r="HLQ216"/>
      <c r="HLR216"/>
      <c r="HLS216"/>
      <c r="HLT216"/>
      <c r="HLU216"/>
      <c r="HLV216"/>
      <c r="HLW216"/>
      <c r="HLX216"/>
      <c r="HLY216"/>
      <c r="HLZ216"/>
      <c r="HMA216"/>
      <c r="HMB216"/>
      <c r="HMC216"/>
      <c r="HMD216"/>
      <c r="HME216"/>
      <c r="HMF216"/>
      <c r="HMG216"/>
      <c r="HMH216"/>
      <c r="HMI216"/>
      <c r="HMJ216"/>
      <c r="HMK216"/>
      <c r="HML216"/>
      <c r="HMM216"/>
      <c r="HMN216"/>
      <c r="HMO216"/>
      <c r="HMP216"/>
      <c r="HMQ216"/>
      <c r="HMR216"/>
      <c r="HMS216"/>
      <c r="HMT216"/>
      <c r="HMU216"/>
      <c r="HMV216"/>
      <c r="HMW216"/>
      <c r="HMX216"/>
      <c r="HMY216"/>
      <c r="HMZ216"/>
      <c r="HNA216"/>
      <c r="HNB216"/>
      <c r="HNC216"/>
      <c r="HND216"/>
      <c r="HNE216"/>
      <c r="HNF216"/>
      <c r="HNG216"/>
      <c r="HNH216"/>
      <c r="HNI216"/>
      <c r="HNJ216"/>
      <c r="HNK216"/>
      <c r="HNL216"/>
      <c r="HNM216"/>
      <c r="HNN216"/>
      <c r="HNO216"/>
      <c r="HNP216"/>
      <c r="HNQ216"/>
      <c r="HNR216"/>
      <c r="HNS216"/>
      <c r="HNT216"/>
      <c r="HNU216"/>
      <c r="HNV216"/>
      <c r="HNW216"/>
      <c r="HNX216"/>
      <c r="HNY216"/>
      <c r="HNZ216"/>
      <c r="HOA216"/>
      <c r="HOB216"/>
      <c r="HOC216"/>
      <c r="HOD216"/>
      <c r="HOE216"/>
      <c r="HOF216"/>
      <c r="HOG216"/>
      <c r="HOH216"/>
      <c r="HOI216"/>
      <c r="HOJ216"/>
      <c r="HOK216"/>
      <c r="HOL216"/>
      <c r="HOM216"/>
      <c r="HON216"/>
      <c r="HOO216"/>
      <c r="HOP216"/>
      <c r="HOQ216"/>
      <c r="HOR216"/>
      <c r="HOS216"/>
      <c r="HOT216"/>
      <c r="HOU216"/>
      <c r="HOV216"/>
      <c r="HOW216"/>
      <c r="HOX216"/>
      <c r="HOY216"/>
      <c r="HOZ216"/>
      <c r="HPA216"/>
      <c r="HPB216"/>
      <c r="HPC216"/>
      <c r="HPD216"/>
      <c r="HPE216"/>
      <c r="HPF216"/>
      <c r="HPG216"/>
      <c r="HPH216"/>
      <c r="HPI216"/>
      <c r="HPJ216"/>
      <c r="HPK216"/>
      <c r="HPL216"/>
      <c r="HPM216"/>
      <c r="HPN216"/>
      <c r="HPO216"/>
      <c r="HPP216"/>
      <c r="HPQ216"/>
      <c r="HPR216"/>
      <c r="HPS216"/>
      <c r="HPT216"/>
      <c r="HPU216"/>
      <c r="HPV216"/>
      <c r="HPW216"/>
      <c r="HPX216"/>
      <c r="HPY216"/>
      <c r="HPZ216"/>
      <c r="HQA216"/>
      <c r="HQB216"/>
      <c r="HQC216"/>
      <c r="HQD216"/>
      <c r="HQE216"/>
      <c r="HQF216"/>
      <c r="HQG216"/>
      <c r="HQH216"/>
      <c r="HQI216"/>
      <c r="HQJ216"/>
      <c r="HQK216"/>
      <c r="HQL216"/>
      <c r="HQM216"/>
      <c r="HQN216"/>
      <c r="HQO216"/>
      <c r="HQP216"/>
      <c r="HQQ216"/>
      <c r="HQR216"/>
      <c r="HQS216"/>
      <c r="HQT216"/>
      <c r="HQU216"/>
      <c r="HQV216"/>
      <c r="HQW216"/>
      <c r="HQX216"/>
      <c r="HQY216"/>
      <c r="HQZ216"/>
      <c r="HRA216"/>
      <c r="HRB216"/>
      <c r="HRC216"/>
      <c r="HRD216"/>
      <c r="HRE216"/>
      <c r="HRF216"/>
      <c r="HRG216"/>
      <c r="HRH216"/>
      <c r="HRI216"/>
      <c r="HRJ216"/>
      <c r="HRK216"/>
      <c r="HRL216"/>
      <c r="HRM216"/>
      <c r="HRN216"/>
      <c r="HRO216"/>
      <c r="HRP216"/>
      <c r="HRQ216"/>
      <c r="HRR216"/>
      <c r="HRS216"/>
      <c r="HRT216"/>
      <c r="HRU216"/>
      <c r="HRV216"/>
      <c r="HRW216"/>
      <c r="HRX216"/>
      <c r="HRY216"/>
      <c r="HRZ216"/>
      <c r="HSA216"/>
      <c r="HSB216"/>
      <c r="HSC216"/>
      <c r="HSD216"/>
      <c r="HSE216"/>
      <c r="HSF216"/>
      <c r="HSG216"/>
      <c r="HSH216"/>
      <c r="HSI216"/>
      <c r="HSJ216"/>
      <c r="HSK216"/>
      <c r="HSL216"/>
      <c r="HSM216"/>
      <c r="HSN216"/>
      <c r="HSO216"/>
      <c r="HSP216"/>
      <c r="HSQ216"/>
      <c r="HSR216"/>
      <c r="HSS216"/>
      <c r="HST216"/>
      <c r="HSU216"/>
      <c r="HSV216"/>
      <c r="HSW216"/>
      <c r="HSX216"/>
      <c r="HSY216"/>
      <c r="HSZ216"/>
      <c r="HTA216"/>
      <c r="HTB216"/>
      <c r="HTC216"/>
      <c r="HTD216"/>
      <c r="HTE216"/>
      <c r="HTF216"/>
      <c r="HTG216"/>
      <c r="HTH216"/>
      <c r="HTI216"/>
      <c r="HTJ216"/>
      <c r="HTK216"/>
      <c r="HTL216"/>
      <c r="HTM216"/>
      <c r="HTN216"/>
      <c r="HTO216"/>
      <c r="HTP216"/>
      <c r="HTQ216"/>
      <c r="HTR216"/>
      <c r="HTS216"/>
      <c r="HTT216"/>
      <c r="HTU216"/>
      <c r="HTV216"/>
      <c r="HTW216"/>
      <c r="HTX216"/>
      <c r="HTY216"/>
      <c r="HTZ216"/>
      <c r="HUA216"/>
      <c r="HUB216"/>
      <c r="HUC216"/>
      <c r="HUD216"/>
      <c r="HUE216"/>
      <c r="HUF216"/>
      <c r="HUG216"/>
      <c r="HUH216"/>
      <c r="HUI216"/>
      <c r="HUJ216"/>
      <c r="HUK216"/>
      <c r="HUL216"/>
      <c r="HUM216"/>
      <c r="HUN216"/>
      <c r="HUO216"/>
      <c r="HUP216"/>
      <c r="HUQ216"/>
      <c r="HUR216"/>
      <c r="HUS216"/>
      <c r="HUT216"/>
      <c r="HUU216"/>
      <c r="HUV216"/>
      <c r="HUW216"/>
      <c r="HUX216"/>
      <c r="HUY216"/>
      <c r="HUZ216"/>
      <c r="HVA216"/>
      <c r="HVB216"/>
      <c r="HVC216"/>
      <c r="HVD216"/>
      <c r="HVE216"/>
      <c r="HVF216"/>
      <c r="HVG216"/>
      <c r="HVH216"/>
      <c r="HVI216"/>
      <c r="HVJ216"/>
      <c r="HVK216"/>
      <c r="HVL216"/>
      <c r="HVM216"/>
      <c r="HVN216"/>
      <c r="HVO216"/>
      <c r="HVP216"/>
      <c r="HVQ216"/>
      <c r="HVR216"/>
      <c r="HVS216"/>
      <c r="HVT216"/>
      <c r="HVU216"/>
      <c r="HVV216"/>
      <c r="HVW216"/>
      <c r="HVX216"/>
      <c r="HVY216"/>
      <c r="HVZ216"/>
      <c r="HWA216"/>
      <c r="HWB216"/>
      <c r="HWC216"/>
      <c r="HWD216"/>
      <c r="HWE216"/>
      <c r="HWF216"/>
      <c r="HWG216"/>
      <c r="HWH216"/>
      <c r="HWI216"/>
      <c r="HWJ216"/>
      <c r="HWK216"/>
      <c r="HWL216"/>
      <c r="HWM216"/>
      <c r="HWN216"/>
      <c r="HWO216"/>
      <c r="HWP216"/>
      <c r="HWQ216"/>
      <c r="HWR216"/>
      <c r="HWS216"/>
      <c r="HWT216"/>
      <c r="HWU216"/>
      <c r="HWV216"/>
      <c r="HWW216"/>
      <c r="HWX216"/>
      <c r="HWY216"/>
      <c r="HWZ216"/>
      <c r="HXA216"/>
      <c r="HXB216"/>
      <c r="HXC216"/>
      <c r="HXD216"/>
      <c r="HXE216"/>
      <c r="HXF216"/>
      <c r="HXG216"/>
      <c r="HXH216"/>
      <c r="HXI216"/>
      <c r="HXJ216"/>
      <c r="HXK216"/>
      <c r="HXL216"/>
      <c r="HXM216"/>
      <c r="HXN216"/>
      <c r="HXO216"/>
      <c r="HXP216"/>
      <c r="HXQ216"/>
      <c r="HXR216"/>
      <c r="HXS216"/>
      <c r="HXT216"/>
      <c r="HXU216"/>
      <c r="HXV216"/>
      <c r="HXW216"/>
      <c r="HXX216"/>
      <c r="HXY216"/>
      <c r="HXZ216"/>
      <c r="HYA216"/>
      <c r="HYB216"/>
      <c r="HYC216"/>
      <c r="HYD216"/>
      <c r="HYE216"/>
      <c r="HYF216"/>
      <c r="HYG216"/>
      <c r="HYH216"/>
      <c r="HYI216"/>
      <c r="HYJ216"/>
      <c r="HYK216"/>
      <c r="HYL216"/>
      <c r="HYM216"/>
      <c r="HYN216"/>
      <c r="HYO216"/>
      <c r="HYP216"/>
      <c r="HYQ216"/>
      <c r="HYR216"/>
      <c r="HYS216"/>
      <c r="HYT216"/>
      <c r="HYU216"/>
      <c r="HYV216"/>
      <c r="HYW216"/>
      <c r="HYX216"/>
      <c r="HYY216"/>
      <c r="HYZ216"/>
      <c r="HZA216"/>
      <c r="HZB216"/>
      <c r="HZC216"/>
      <c r="HZD216"/>
      <c r="HZE216"/>
      <c r="HZF216"/>
      <c r="HZG216"/>
      <c r="HZH216"/>
      <c r="HZI216"/>
      <c r="HZJ216"/>
      <c r="HZK216"/>
      <c r="HZL216"/>
      <c r="HZM216"/>
      <c r="HZN216"/>
      <c r="HZO216"/>
      <c r="HZP216"/>
      <c r="HZQ216"/>
      <c r="HZR216"/>
      <c r="HZS216"/>
      <c r="HZT216"/>
      <c r="HZU216"/>
      <c r="HZV216"/>
      <c r="HZW216"/>
      <c r="HZX216"/>
      <c r="HZY216"/>
      <c r="HZZ216"/>
      <c r="IAA216"/>
      <c r="IAB216"/>
      <c r="IAC216"/>
      <c r="IAD216"/>
      <c r="IAE216"/>
      <c r="IAF216"/>
      <c r="IAG216"/>
      <c r="IAH216"/>
      <c r="IAI216"/>
      <c r="IAJ216"/>
      <c r="IAK216"/>
      <c r="IAL216"/>
      <c r="IAM216"/>
      <c r="IAN216"/>
      <c r="IAO216"/>
      <c r="IAP216"/>
      <c r="IAQ216"/>
      <c r="IAR216"/>
      <c r="IAS216"/>
      <c r="IAT216"/>
      <c r="IAU216"/>
      <c r="IAV216"/>
      <c r="IAW216"/>
      <c r="IAX216"/>
      <c r="IAY216"/>
      <c r="IAZ216"/>
      <c r="IBA216"/>
      <c r="IBB216"/>
      <c r="IBC216"/>
      <c r="IBD216"/>
      <c r="IBE216"/>
      <c r="IBF216"/>
      <c r="IBG216"/>
      <c r="IBH216"/>
      <c r="IBI216"/>
      <c r="IBJ216"/>
      <c r="IBK216"/>
      <c r="IBL216"/>
      <c r="IBM216"/>
      <c r="IBN216"/>
      <c r="IBO216"/>
      <c r="IBP216"/>
      <c r="IBQ216"/>
      <c r="IBR216"/>
      <c r="IBS216"/>
      <c r="IBT216"/>
      <c r="IBU216"/>
      <c r="IBV216"/>
      <c r="IBW216"/>
      <c r="IBX216"/>
      <c r="IBY216"/>
      <c r="IBZ216"/>
      <c r="ICA216"/>
      <c r="ICB216"/>
      <c r="ICC216"/>
      <c r="ICD216"/>
      <c r="ICE216"/>
      <c r="ICF216"/>
      <c r="ICG216"/>
      <c r="ICH216"/>
      <c r="ICI216"/>
      <c r="ICJ216"/>
      <c r="ICK216"/>
      <c r="ICL216"/>
      <c r="ICM216"/>
      <c r="ICN216"/>
      <c r="ICO216"/>
      <c r="ICP216"/>
      <c r="ICQ216"/>
      <c r="ICR216"/>
      <c r="ICS216"/>
      <c r="ICT216"/>
      <c r="ICU216"/>
      <c r="ICV216"/>
      <c r="ICW216"/>
      <c r="ICX216"/>
      <c r="ICY216"/>
      <c r="ICZ216"/>
      <c r="IDA216"/>
      <c r="IDB216"/>
      <c r="IDC216"/>
      <c r="IDD216"/>
      <c r="IDE216"/>
      <c r="IDF216"/>
      <c r="IDG216"/>
      <c r="IDH216"/>
      <c r="IDI216"/>
      <c r="IDJ216"/>
      <c r="IDK216"/>
      <c r="IDL216"/>
      <c r="IDM216"/>
      <c r="IDN216"/>
      <c r="IDO216"/>
      <c r="IDP216"/>
      <c r="IDQ216"/>
      <c r="IDR216"/>
      <c r="IDS216"/>
      <c r="IDT216"/>
      <c r="IDU216"/>
      <c r="IDV216"/>
      <c r="IDW216"/>
      <c r="IDX216"/>
      <c r="IDY216"/>
      <c r="IDZ216"/>
      <c r="IEA216"/>
      <c r="IEB216"/>
      <c r="IEC216"/>
      <c r="IED216"/>
      <c r="IEE216"/>
      <c r="IEF216"/>
      <c r="IEG216"/>
      <c r="IEH216"/>
      <c r="IEI216"/>
      <c r="IEJ216"/>
      <c r="IEK216"/>
      <c r="IEL216"/>
      <c r="IEM216"/>
      <c r="IEN216"/>
      <c r="IEO216"/>
      <c r="IEP216"/>
      <c r="IEQ216"/>
      <c r="IER216"/>
      <c r="IES216"/>
      <c r="IET216"/>
      <c r="IEU216"/>
      <c r="IEV216"/>
      <c r="IEW216"/>
      <c r="IEX216"/>
      <c r="IEY216"/>
      <c r="IEZ216"/>
      <c r="IFA216"/>
      <c r="IFB216"/>
      <c r="IFC216"/>
      <c r="IFD216"/>
      <c r="IFE216"/>
      <c r="IFF216"/>
      <c r="IFG216"/>
      <c r="IFH216"/>
      <c r="IFI216"/>
      <c r="IFJ216"/>
      <c r="IFK216"/>
      <c r="IFL216"/>
      <c r="IFM216"/>
      <c r="IFN216"/>
      <c r="IFO216"/>
      <c r="IFP216"/>
      <c r="IFQ216"/>
      <c r="IFR216"/>
      <c r="IFS216"/>
      <c r="IFT216"/>
      <c r="IFU216"/>
      <c r="IFV216"/>
      <c r="IFW216"/>
      <c r="IFX216"/>
      <c r="IFY216"/>
      <c r="IFZ216"/>
      <c r="IGA216"/>
      <c r="IGB216"/>
      <c r="IGC216"/>
      <c r="IGD216"/>
      <c r="IGE216"/>
      <c r="IGF216"/>
      <c r="IGG216"/>
      <c r="IGH216"/>
      <c r="IGI216"/>
      <c r="IGJ216"/>
      <c r="IGK216"/>
      <c r="IGL216"/>
      <c r="IGM216"/>
      <c r="IGN216"/>
      <c r="IGO216"/>
      <c r="IGP216"/>
      <c r="IGQ216"/>
      <c r="IGR216"/>
      <c r="IGS216"/>
      <c r="IGT216"/>
      <c r="IGU216"/>
      <c r="IGV216"/>
      <c r="IGW216"/>
      <c r="IGX216"/>
      <c r="IGY216"/>
      <c r="IGZ216"/>
      <c r="IHA216"/>
      <c r="IHB216"/>
      <c r="IHC216"/>
      <c r="IHD216"/>
      <c r="IHE216"/>
      <c r="IHF216"/>
      <c r="IHG216"/>
      <c r="IHH216"/>
      <c r="IHI216"/>
      <c r="IHJ216"/>
      <c r="IHK216"/>
      <c r="IHL216"/>
      <c r="IHM216"/>
      <c r="IHN216"/>
      <c r="IHO216"/>
      <c r="IHP216"/>
      <c r="IHQ216"/>
      <c r="IHR216"/>
      <c r="IHS216"/>
      <c r="IHT216"/>
      <c r="IHU216"/>
      <c r="IHV216"/>
      <c r="IHW216"/>
      <c r="IHX216"/>
      <c r="IHY216"/>
      <c r="IHZ216"/>
      <c r="IIA216"/>
      <c r="IIB216"/>
      <c r="IIC216"/>
      <c r="IID216"/>
      <c r="IIE216"/>
      <c r="IIF216"/>
      <c r="IIG216"/>
      <c r="IIH216"/>
      <c r="III216"/>
      <c r="IIJ216"/>
      <c r="IIK216"/>
      <c r="IIL216"/>
      <c r="IIM216"/>
      <c r="IIN216"/>
      <c r="IIO216"/>
      <c r="IIP216"/>
      <c r="IIQ216"/>
      <c r="IIR216"/>
      <c r="IIS216"/>
      <c r="IIT216"/>
      <c r="IIU216"/>
      <c r="IIV216"/>
      <c r="IIW216"/>
      <c r="IIX216"/>
      <c r="IIY216"/>
      <c r="IIZ216"/>
      <c r="IJA216"/>
      <c r="IJB216"/>
      <c r="IJC216"/>
      <c r="IJD216"/>
      <c r="IJE216"/>
      <c r="IJF216"/>
      <c r="IJG216"/>
      <c r="IJH216"/>
      <c r="IJI216"/>
      <c r="IJJ216"/>
      <c r="IJK216"/>
      <c r="IJL216"/>
      <c r="IJM216"/>
      <c r="IJN216"/>
      <c r="IJO216"/>
      <c r="IJP216"/>
      <c r="IJQ216"/>
      <c r="IJR216"/>
      <c r="IJS216"/>
      <c r="IJT216"/>
      <c r="IJU216"/>
      <c r="IJV216"/>
      <c r="IJW216"/>
      <c r="IJX216"/>
      <c r="IJY216"/>
      <c r="IJZ216"/>
      <c r="IKA216"/>
      <c r="IKB216"/>
      <c r="IKC216"/>
      <c r="IKD216"/>
      <c r="IKE216"/>
      <c r="IKF216"/>
      <c r="IKG216"/>
      <c r="IKH216"/>
      <c r="IKI216"/>
      <c r="IKJ216"/>
      <c r="IKK216"/>
      <c r="IKL216"/>
      <c r="IKM216"/>
      <c r="IKN216"/>
      <c r="IKO216"/>
      <c r="IKP216"/>
      <c r="IKQ216"/>
      <c r="IKR216"/>
      <c r="IKS216"/>
      <c r="IKT216"/>
      <c r="IKU216"/>
      <c r="IKV216"/>
      <c r="IKW216"/>
      <c r="IKX216"/>
      <c r="IKY216"/>
      <c r="IKZ216"/>
      <c r="ILA216"/>
      <c r="ILB216"/>
      <c r="ILC216"/>
      <c r="ILD216"/>
      <c r="ILE216"/>
      <c r="ILF216"/>
      <c r="ILG216"/>
      <c r="ILH216"/>
      <c r="ILI216"/>
      <c r="ILJ216"/>
      <c r="ILK216"/>
      <c r="ILL216"/>
      <c r="ILM216"/>
      <c r="ILN216"/>
      <c r="ILO216"/>
      <c r="ILP216"/>
      <c r="ILQ216"/>
      <c r="ILR216"/>
      <c r="ILS216"/>
      <c r="ILT216"/>
      <c r="ILU216"/>
      <c r="ILV216"/>
      <c r="ILW216"/>
      <c r="ILX216"/>
      <c r="ILY216"/>
      <c r="ILZ216"/>
      <c r="IMA216"/>
      <c r="IMB216"/>
      <c r="IMC216"/>
      <c r="IMD216"/>
      <c r="IME216"/>
      <c r="IMF216"/>
      <c r="IMG216"/>
      <c r="IMH216"/>
      <c r="IMI216"/>
      <c r="IMJ216"/>
      <c r="IMK216"/>
      <c r="IML216"/>
      <c r="IMM216"/>
      <c r="IMN216"/>
      <c r="IMO216"/>
      <c r="IMP216"/>
      <c r="IMQ216"/>
      <c r="IMR216"/>
      <c r="IMS216"/>
      <c r="IMT216"/>
      <c r="IMU216"/>
      <c r="IMV216"/>
      <c r="IMW216"/>
      <c r="IMX216"/>
      <c r="IMY216"/>
      <c r="IMZ216"/>
      <c r="INA216"/>
      <c r="INB216"/>
      <c r="INC216"/>
      <c r="IND216"/>
      <c r="INE216"/>
      <c r="INF216"/>
      <c r="ING216"/>
      <c r="INH216"/>
      <c r="INI216"/>
      <c r="INJ216"/>
      <c r="INK216"/>
      <c r="INL216"/>
      <c r="INM216"/>
      <c r="INN216"/>
      <c r="INO216"/>
      <c r="INP216"/>
      <c r="INQ216"/>
      <c r="INR216"/>
      <c r="INS216"/>
      <c r="INT216"/>
      <c r="INU216"/>
      <c r="INV216"/>
      <c r="INW216"/>
      <c r="INX216"/>
      <c r="INY216"/>
      <c r="INZ216"/>
      <c r="IOA216"/>
      <c r="IOB216"/>
      <c r="IOC216"/>
      <c r="IOD216"/>
      <c r="IOE216"/>
      <c r="IOF216"/>
      <c r="IOG216"/>
      <c r="IOH216"/>
      <c r="IOI216"/>
      <c r="IOJ216"/>
      <c r="IOK216"/>
      <c r="IOL216"/>
      <c r="IOM216"/>
      <c r="ION216"/>
      <c r="IOO216"/>
      <c r="IOP216"/>
      <c r="IOQ216"/>
      <c r="IOR216"/>
      <c r="IOS216"/>
      <c r="IOT216"/>
      <c r="IOU216"/>
      <c r="IOV216"/>
      <c r="IOW216"/>
      <c r="IOX216"/>
      <c r="IOY216"/>
      <c r="IOZ216"/>
      <c r="IPA216"/>
      <c r="IPB216"/>
      <c r="IPC216"/>
      <c r="IPD216"/>
      <c r="IPE216"/>
      <c r="IPF216"/>
      <c r="IPG216"/>
      <c r="IPH216"/>
      <c r="IPI216"/>
      <c r="IPJ216"/>
      <c r="IPK216"/>
      <c r="IPL216"/>
      <c r="IPM216"/>
      <c r="IPN216"/>
      <c r="IPO216"/>
      <c r="IPP216"/>
      <c r="IPQ216"/>
      <c r="IPR216"/>
      <c r="IPS216"/>
      <c r="IPT216"/>
      <c r="IPU216"/>
      <c r="IPV216"/>
      <c r="IPW216"/>
      <c r="IPX216"/>
      <c r="IPY216"/>
      <c r="IPZ216"/>
      <c r="IQA216"/>
      <c r="IQB216"/>
      <c r="IQC216"/>
      <c r="IQD216"/>
      <c r="IQE216"/>
      <c r="IQF216"/>
      <c r="IQG216"/>
      <c r="IQH216"/>
      <c r="IQI216"/>
      <c r="IQJ216"/>
      <c r="IQK216"/>
      <c r="IQL216"/>
      <c r="IQM216"/>
      <c r="IQN216"/>
      <c r="IQO216"/>
      <c r="IQP216"/>
      <c r="IQQ216"/>
      <c r="IQR216"/>
      <c r="IQS216"/>
      <c r="IQT216"/>
      <c r="IQU216"/>
      <c r="IQV216"/>
      <c r="IQW216"/>
      <c r="IQX216"/>
      <c r="IQY216"/>
      <c r="IQZ216"/>
      <c r="IRA216"/>
      <c r="IRB216"/>
      <c r="IRC216"/>
      <c r="IRD216"/>
      <c r="IRE216"/>
      <c r="IRF216"/>
      <c r="IRG216"/>
      <c r="IRH216"/>
      <c r="IRI216"/>
      <c r="IRJ216"/>
      <c r="IRK216"/>
      <c r="IRL216"/>
      <c r="IRM216"/>
      <c r="IRN216"/>
      <c r="IRO216"/>
      <c r="IRP216"/>
      <c r="IRQ216"/>
      <c r="IRR216"/>
      <c r="IRS216"/>
      <c r="IRT216"/>
      <c r="IRU216"/>
      <c r="IRV216"/>
      <c r="IRW216"/>
      <c r="IRX216"/>
      <c r="IRY216"/>
      <c r="IRZ216"/>
      <c r="ISA216"/>
      <c r="ISB216"/>
      <c r="ISC216"/>
      <c r="ISD216"/>
      <c r="ISE216"/>
      <c r="ISF216"/>
      <c r="ISG216"/>
      <c r="ISH216"/>
      <c r="ISI216"/>
      <c r="ISJ216"/>
      <c r="ISK216"/>
      <c r="ISL216"/>
      <c r="ISM216"/>
      <c r="ISN216"/>
      <c r="ISO216"/>
      <c r="ISP216"/>
      <c r="ISQ216"/>
      <c r="ISR216"/>
      <c r="ISS216"/>
      <c r="IST216"/>
      <c r="ISU216"/>
      <c r="ISV216"/>
      <c r="ISW216"/>
      <c r="ISX216"/>
      <c r="ISY216"/>
      <c r="ISZ216"/>
      <c r="ITA216"/>
      <c r="ITB216"/>
      <c r="ITC216"/>
      <c r="ITD216"/>
      <c r="ITE216"/>
      <c r="ITF216"/>
      <c r="ITG216"/>
      <c r="ITH216"/>
      <c r="ITI216"/>
      <c r="ITJ216"/>
      <c r="ITK216"/>
      <c r="ITL216"/>
      <c r="ITM216"/>
      <c r="ITN216"/>
      <c r="ITO216"/>
      <c r="ITP216"/>
      <c r="ITQ216"/>
      <c r="ITR216"/>
      <c r="ITS216"/>
      <c r="ITT216"/>
      <c r="ITU216"/>
      <c r="ITV216"/>
      <c r="ITW216"/>
      <c r="ITX216"/>
      <c r="ITY216"/>
      <c r="ITZ216"/>
      <c r="IUA216"/>
      <c r="IUB216"/>
      <c r="IUC216"/>
      <c r="IUD216"/>
      <c r="IUE216"/>
      <c r="IUF216"/>
      <c r="IUG216"/>
      <c r="IUH216"/>
      <c r="IUI216"/>
      <c r="IUJ216"/>
      <c r="IUK216"/>
      <c r="IUL216"/>
      <c r="IUM216"/>
      <c r="IUN216"/>
      <c r="IUO216"/>
      <c r="IUP216"/>
      <c r="IUQ216"/>
      <c r="IUR216"/>
      <c r="IUS216"/>
      <c r="IUT216"/>
      <c r="IUU216"/>
      <c r="IUV216"/>
      <c r="IUW216"/>
      <c r="IUX216"/>
      <c r="IUY216"/>
      <c r="IUZ216"/>
      <c r="IVA216"/>
      <c r="IVB216"/>
      <c r="IVC216"/>
      <c r="IVD216"/>
      <c r="IVE216"/>
      <c r="IVF216"/>
      <c r="IVG216"/>
      <c r="IVH216"/>
      <c r="IVI216"/>
      <c r="IVJ216"/>
      <c r="IVK216"/>
      <c r="IVL216"/>
      <c r="IVM216"/>
      <c r="IVN216"/>
      <c r="IVO216"/>
      <c r="IVP216"/>
      <c r="IVQ216"/>
      <c r="IVR216"/>
      <c r="IVS216"/>
      <c r="IVT216"/>
      <c r="IVU216"/>
      <c r="IVV216"/>
      <c r="IVW216"/>
      <c r="IVX216"/>
      <c r="IVY216"/>
      <c r="IVZ216"/>
      <c r="IWA216"/>
      <c r="IWB216"/>
      <c r="IWC216"/>
      <c r="IWD216"/>
      <c r="IWE216"/>
      <c r="IWF216"/>
      <c r="IWG216"/>
      <c r="IWH216"/>
      <c r="IWI216"/>
      <c r="IWJ216"/>
      <c r="IWK216"/>
      <c r="IWL216"/>
      <c r="IWM216"/>
      <c r="IWN216"/>
      <c r="IWO216"/>
      <c r="IWP216"/>
      <c r="IWQ216"/>
      <c r="IWR216"/>
      <c r="IWS216"/>
      <c r="IWT216"/>
      <c r="IWU216"/>
      <c r="IWV216"/>
      <c r="IWW216"/>
      <c r="IWX216"/>
      <c r="IWY216"/>
      <c r="IWZ216"/>
      <c r="IXA216"/>
      <c r="IXB216"/>
      <c r="IXC216"/>
      <c r="IXD216"/>
      <c r="IXE216"/>
      <c r="IXF216"/>
      <c r="IXG216"/>
      <c r="IXH216"/>
      <c r="IXI216"/>
      <c r="IXJ216"/>
      <c r="IXK216"/>
      <c r="IXL216"/>
      <c r="IXM216"/>
      <c r="IXN216"/>
      <c r="IXO216"/>
      <c r="IXP216"/>
      <c r="IXQ216"/>
      <c r="IXR216"/>
      <c r="IXS216"/>
      <c r="IXT216"/>
      <c r="IXU216"/>
      <c r="IXV216"/>
      <c r="IXW216"/>
      <c r="IXX216"/>
      <c r="IXY216"/>
      <c r="IXZ216"/>
      <c r="IYA216"/>
      <c r="IYB216"/>
      <c r="IYC216"/>
      <c r="IYD216"/>
      <c r="IYE216"/>
      <c r="IYF216"/>
      <c r="IYG216"/>
      <c r="IYH216"/>
      <c r="IYI216"/>
      <c r="IYJ216"/>
      <c r="IYK216"/>
      <c r="IYL216"/>
      <c r="IYM216"/>
      <c r="IYN216"/>
      <c r="IYO216"/>
      <c r="IYP216"/>
      <c r="IYQ216"/>
      <c r="IYR216"/>
      <c r="IYS216"/>
      <c r="IYT216"/>
      <c r="IYU216"/>
      <c r="IYV216"/>
      <c r="IYW216"/>
      <c r="IYX216"/>
      <c r="IYY216"/>
      <c r="IYZ216"/>
      <c r="IZA216"/>
      <c r="IZB216"/>
      <c r="IZC216"/>
      <c r="IZD216"/>
      <c r="IZE216"/>
      <c r="IZF216"/>
      <c r="IZG216"/>
      <c r="IZH216"/>
      <c r="IZI216"/>
      <c r="IZJ216"/>
      <c r="IZK216"/>
      <c r="IZL216"/>
      <c r="IZM216"/>
      <c r="IZN216"/>
      <c r="IZO216"/>
      <c r="IZP216"/>
      <c r="IZQ216"/>
      <c r="IZR216"/>
      <c r="IZS216"/>
      <c r="IZT216"/>
      <c r="IZU216"/>
      <c r="IZV216"/>
      <c r="IZW216"/>
      <c r="IZX216"/>
      <c r="IZY216"/>
      <c r="IZZ216"/>
      <c r="JAA216"/>
      <c r="JAB216"/>
      <c r="JAC216"/>
      <c r="JAD216"/>
      <c r="JAE216"/>
      <c r="JAF216"/>
      <c r="JAG216"/>
      <c r="JAH216"/>
      <c r="JAI216"/>
      <c r="JAJ216"/>
      <c r="JAK216"/>
      <c r="JAL216"/>
      <c r="JAM216"/>
      <c r="JAN216"/>
      <c r="JAO216"/>
      <c r="JAP216"/>
      <c r="JAQ216"/>
      <c r="JAR216"/>
      <c r="JAS216"/>
      <c r="JAT216"/>
      <c r="JAU216"/>
      <c r="JAV216"/>
      <c r="JAW216"/>
      <c r="JAX216"/>
      <c r="JAY216"/>
      <c r="JAZ216"/>
      <c r="JBA216"/>
      <c r="JBB216"/>
      <c r="JBC216"/>
      <c r="JBD216"/>
      <c r="JBE216"/>
      <c r="JBF216"/>
      <c r="JBG216"/>
      <c r="JBH216"/>
      <c r="JBI216"/>
      <c r="JBJ216"/>
      <c r="JBK216"/>
      <c r="JBL216"/>
      <c r="JBM216"/>
      <c r="JBN216"/>
      <c r="JBO216"/>
      <c r="JBP216"/>
      <c r="JBQ216"/>
      <c r="JBR216"/>
      <c r="JBS216"/>
      <c r="JBT216"/>
      <c r="JBU216"/>
      <c r="JBV216"/>
      <c r="JBW216"/>
      <c r="JBX216"/>
      <c r="JBY216"/>
      <c r="JBZ216"/>
      <c r="JCA216"/>
      <c r="JCB216"/>
      <c r="JCC216"/>
      <c r="JCD216"/>
      <c r="JCE216"/>
      <c r="JCF216"/>
      <c r="JCG216"/>
      <c r="JCH216"/>
      <c r="JCI216"/>
      <c r="JCJ216"/>
      <c r="JCK216"/>
      <c r="JCL216"/>
      <c r="JCM216"/>
      <c r="JCN216"/>
      <c r="JCO216"/>
      <c r="JCP216"/>
      <c r="JCQ216"/>
      <c r="JCR216"/>
      <c r="JCS216"/>
      <c r="JCT216"/>
      <c r="JCU216"/>
      <c r="JCV216"/>
      <c r="JCW216"/>
      <c r="JCX216"/>
      <c r="JCY216"/>
      <c r="JCZ216"/>
      <c r="JDA216"/>
      <c r="JDB216"/>
      <c r="JDC216"/>
      <c r="JDD216"/>
      <c r="JDE216"/>
      <c r="JDF216"/>
      <c r="JDG216"/>
      <c r="JDH216"/>
      <c r="JDI216"/>
      <c r="JDJ216"/>
      <c r="JDK216"/>
      <c r="JDL216"/>
      <c r="JDM216"/>
      <c r="JDN216"/>
      <c r="JDO216"/>
      <c r="JDP216"/>
      <c r="JDQ216"/>
      <c r="JDR216"/>
      <c r="JDS216"/>
      <c r="JDT216"/>
      <c r="JDU216"/>
      <c r="JDV216"/>
      <c r="JDW216"/>
      <c r="JDX216"/>
      <c r="JDY216"/>
      <c r="JDZ216"/>
      <c r="JEA216"/>
      <c r="JEB216"/>
      <c r="JEC216"/>
      <c r="JED216"/>
      <c r="JEE216"/>
      <c r="JEF216"/>
      <c r="JEG216"/>
      <c r="JEH216"/>
      <c r="JEI216"/>
      <c r="JEJ216"/>
      <c r="JEK216"/>
      <c r="JEL216"/>
      <c r="JEM216"/>
      <c r="JEN216"/>
      <c r="JEO216"/>
      <c r="JEP216"/>
      <c r="JEQ216"/>
      <c r="JER216"/>
      <c r="JES216"/>
      <c r="JET216"/>
      <c r="JEU216"/>
      <c r="JEV216"/>
      <c r="JEW216"/>
      <c r="JEX216"/>
      <c r="JEY216"/>
      <c r="JEZ216"/>
      <c r="JFA216"/>
      <c r="JFB216"/>
      <c r="JFC216"/>
      <c r="JFD216"/>
      <c r="JFE216"/>
      <c r="JFF216"/>
      <c r="JFG216"/>
      <c r="JFH216"/>
      <c r="JFI216"/>
      <c r="JFJ216"/>
      <c r="JFK216"/>
      <c r="JFL216"/>
      <c r="JFM216"/>
      <c r="JFN216"/>
      <c r="JFO216"/>
      <c r="JFP216"/>
      <c r="JFQ216"/>
      <c r="JFR216"/>
      <c r="JFS216"/>
      <c r="JFT216"/>
      <c r="JFU216"/>
      <c r="JFV216"/>
      <c r="JFW216"/>
      <c r="JFX216"/>
      <c r="JFY216"/>
      <c r="JFZ216"/>
      <c r="JGA216"/>
      <c r="JGB216"/>
      <c r="JGC216"/>
      <c r="JGD216"/>
      <c r="JGE216"/>
      <c r="JGF216"/>
      <c r="JGG216"/>
      <c r="JGH216"/>
      <c r="JGI216"/>
      <c r="JGJ216"/>
      <c r="JGK216"/>
      <c r="JGL216"/>
      <c r="JGM216"/>
      <c r="JGN216"/>
      <c r="JGO216"/>
      <c r="JGP216"/>
      <c r="JGQ216"/>
      <c r="JGR216"/>
      <c r="JGS216"/>
      <c r="JGT216"/>
      <c r="JGU216"/>
      <c r="JGV216"/>
      <c r="JGW216"/>
      <c r="JGX216"/>
      <c r="JGY216"/>
      <c r="JGZ216"/>
      <c r="JHA216"/>
      <c r="JHB216"/>
      <c r="JHC216"/>
      <c r="JHD216"/>
      <c r="JHE216"/>
      <c r="JHF216"/>
      <c r="JHG216"/>
      <c r="JHH216"/>
      <c r="JHI216"/>
      <c r="JHJ216"/>
      <c r="JHK216"/>
      <c r="JHL216"/>
      <c r="JHM216"/>
      <c r="JHN216"/>
      <c r="JHO216"/>
      <c r="JHP216"/>
      <c r="JHQ216"/>
      <c r="JHR216"/>
      <c r="JHS216"/>
      <c r="JHT216"/>
      <c r="JHU216"/>
      <c r="JHV216"/>
      <c r="JHW216"/>
      <c r="JHX216"/>
      <c r="JHY216"/>
      <c r="JHZ216"/>
      <c r="JIA216"/>
      <c r="JIB216"/>
      <c r="JIC216"/>
      <c r="JID216"/>
      <c r="JIE216"/>
      <c r="JIF216"/>
      <c r="JIG216"/>
      <c r="JIH216"/>
      <c r="JII216"/>
      <c r="JIJ216"/>
      <c r="JIK216"/>
      <c r="JIL216"/>
      <c r="JIM216"/>
      <c r="JIN216"/>
      <c r="JIO216"/>
      <c r="JIP216"/>
      <c r="JIQ216"/>
      <c r="JIR216"/>
      <c r="JIS216"/>
      <c r="JIT216"/>
      <c r="JIU216"/>
      <c r="JIV216"/>
      <c r="JIW216"/>
      <c r="JIX216"/>
      <c r="JIY216"/>
      <c r="JIZ216"/>
      <c r="JJA216"/>
      <c r="JJB216"/>
      <c r="JJC216"/>
      <c r="JJD216"/>
      <c r="JJE216"/>
      <c r="JJF216"/>
      <c r="JJG216"/>
      <c r="JJH216"/>
      <c r="JJI216"/>
      <c r="JJJ216"/>
      <c r="JJK216"/>
      <c r="JJL216"/>
      <c r="JJM216"/>
      <c r="JJN216"/>
      <c r="JJO216"/>
      <c r="JJP216"/>
      <c r="JJQ216"/>
      <c r="JJR216"/>
      <c r="JJS216"/>
      <c r="JJT216"/>
      <c r="JJU216"/>
      <c r="JJV216"/>
      <c r="JJW216"/>
      <c r="JJX216"/>
      <c r="JJY216"/>
      <c r="JJZ216"/>
      <c r="JKA216"/>
      <c r="JKB216"/>
      <c r="JKC216"/>
      <c r="JKD216"/>
      <c r="JKE216"/>
      <c r="JKF216"/>
      <c r="JKG216"/>
      <c r="JKH216"/>
      <c r="JKI216"/>
      <c r="JKJ216"/>
      <c r="JKK216"/>
      <c r="JKL216"/>
      <c r="JKM216"/>
      <c r="JKN216"/>
      <c r="JKO216"/>
      <c r="JKP216"/>
      <c r="JKQ216"/>
      <c r="JKR216"/>
      <c r="JKS216"/>
      <c r="JKT216"/>
      <c r="JKU216"/>
      <c r="JKV216"/>
      <c r="JKW216"/>
      <c r="JKX216"/>
      <c r="JKY216"/>
      <c r="JKZ216"/>
      <c r="JLA216"/>
      <c r="JLB216"/>
      <c r="JLC216"/>
      <c r="JLD216"/>
      <c r="JLE216"/>
      <c r="JLF216"/>
      <c r="JLG216"/>
      <c r="JLH216"/>
      <c r="JLI216"/>
      <c r="JLJ216"/>
      <c r="JLK216"/>
      <c r="JLL216"/>
      <c r="JLM216"/>
      <c r="JLN216"/>
      <c r="JLO216"/>
      <c r="JLP216"/>
      <c r="JLQ216"/>
      <c r="JLR216"/>
      <c r="JLS216"/>
      <c r="JLT216"/>
      <c r="JLU216"/>
      <c r="JLV216"/>
      <c r="JLW216"/>
      <c r="JLX216"/>
      <c r="JLY216"/>
      <c r="JLZ216"/>
      <c r="JMA216"/>
      <c r="JMB216"/>
      <c r="JMC216"/>
      <c r="JMD216"/>
      <c r="JME216"/>
      <c r="JMF216"/>
      <c r="JMG216"/>
      <c r="JMH216"/>
      <c r="JMI216"/>
      <c r="JMJ216"/>
      <c r="JMK216"/>
      <c r="JML216"/>
      <c r="JMM216"/>
      <c r="JMN216"/>
      <c r="JMO216"/>
      <c r="JMP216"/>
      <c r="JMQ216"/>
      <c r="JMR216"/>
      <c r="JMS216"/>
      <c r="JMT216"/>
      <c r="JMU216"/>
      <c r="JMV216"/>
      <c r="JMW216"/>
      <c r="JMX216"/>
      <c r="JMY216"/>
      <c r="JMZ216"/>
      <c r="JNA216"/>
      <c r="JNB216"/>
      <c r="JNC216"/>
      <c r="JND216"/>
      <c r="JNE216"/>
      <c r="JNF216"/>
      <c r="JNG216"/>
      <c r="JNH216"/>
      <c r="JNI216"/>
      <c r="JNJ216"/>
      <c r="JNK216"/>
      <c r="JNL216"/>
      <c r="JNM216"/>
      <c r="JNN216"/>
      <c r="JNO216"/>
      <c r="JNP216"/>
      <c r="JNQ216"/>
      <c r="JNR216"/>
      <c r="JNS216"/>
      <c r="JNT216"/>
      <c r="JNU216"/>
      <c r="JNV216"/>
      <c r="JNW216"/>
      <c r="JNX216"/>
      <c r="JNY216"/>
      <c r="JNZ216"/>
      <c r="JOA216"/>
      <c r="JOB216"/>
      <c r="JOC216"/>
      <c r="JOD216"/>
      <c r="JOE216"/>
      <c r="JOF216"/>
      <c r="JOG216"/>
      <c r="JOH216"/>
      <c r="JOI216"/>
      <c r="JOJ216"/>
      <c r="JOK216"/>
      <c r="JOL216"/>
      <c r="JOM216"/>
      <c r="JON216"/>
      <c r="JOO216"/>
      <c r="JOP216"/>
      <c r="JOQ216"/>
      <c r="JOR216"/>
      <c r="JOS216"/>
      <c r="JOT216"/>
      <c r="JOU216"/>
      <c r="JOV216"/>
      <c r="JOW216"/>
      <c r="JOX216"/>
      <c r="JOY216"/>
      <c r="JOZ216"/>
      <c r="JPA216"/>
      <c r="JPB216"/>
      <c r="JPC216"/>
      <c r="JPD216"/>
      <c r="JPE216"/>
      <c r="JPF216"/>
      <c r="JPG216"/>
      <c r="JPH216"/>
      <c r="JPI216"/>
      <c r="JPJ216"/>
      <c r="JPK216"/>
      <c r="JPL216"/>
      <c r="JPM216"/>
      <c r="JPN216"/>
      <c r="JPO216"/>
      <c r="JPP216"/>
      <c r="JPQ216"/>
      <c r="JPR216"/>
      <c r="JPS216"/>
      <c r="JPT216"/>
      <c r="JPU216"/>
      <c r="JPV216"/>
      <c r="JPW216"/>
      <c r="JPX216"/>
      <c r="JPY216"/>
      <c r="JPZ216"/>
      <c r="JQA216"/>
      <c r="JQB216"/>
      <c r="JQC216"/>
      <c r="JQD216"/>
      <c r="JQE216"/>
      <c r="JQF216"/>
      <c r="JQG216"/>
      <c r="JQH216"/>
      <c r="JQI216"/>
      <c r="JQJ216"/>
      <c r="JQK216"/>
      <c r="JQL216"/>
      <c r="JQM216"/>
      <c r="JQN216"/>
      <c r="JQO216"/>
      <c r="JQP216"/>
      <c r="JQQ216"/>
      <c r="JQR216"/>
      <c r="JQS216"/>
      <c r="JQT216"/>
      <c r="JQU216"/>
      <c r="JQV216"/>
      <c r="JQW216"/>
      <c r="JQX216"/>
      <c r="JQY216"/>
      <c r="JQZ216"/>
      <c r="JRA216"/>
      <c r="JRB216"/>
      <c r="JRC216"/>
      <c r="JRD216"/>
      <c r="JRE216"/>
      <c r="JRF216"/>
      <c r="JRG216"/>
      <c r="JRH216"/>
      <c r="JRI216"/>
      <c r="JRJ216"/>
      <c r="JRK216"/>
      <c r="JRL216"/>
      <c r="JRM216"/>
      <c r="JRN216"/>
      <c r="JRO216"/>
      <c r="JRP216"/>
      <c r="JRQ216"/>
      <c r="JRR216"/>
      <c r="JRS216"/>
      <c r="JRT216"/>
      <c r="JRU216"/>
      <c r="JRV216"/>
      <c r="JRW216"/>
      <c r="JRX216"/>
      <c r="JRY216"/>
      <c r="JRZ216"/>
      <c r="JSA216"/>
      <c r="JSB216"/>
      <c r="JSC216"/>
      <c r="JSD216"/>
      <c r="JSE216"/>
      <c r="JSF216"/>
      <c r="JSG216"/>
      <c r="JSH216"/>
      <c r="JSI216"/>
      <c r="JSJ216"/>
      <c r="JSK216"/>
      <c r="JSL216"/>
      <c r="JSM216"/>
      <c r="JSN216"/>
      <c r="JSO216"/>
      <c r="JSP216"/>
      <c r="JSQ216"/>
      <c r="JSR216"/>
      <c r="JSS216"/>
      <c r="JST216"/>
      <c r="JSU216"/>
      <c r="JSV216"/>
      <c r="JSW216"/>
      <c r="JSX216"/>
      <c r="JSY216"/>
      <c r="JSZ216"/>
      <c r="JTA216"/>
      <c r="JTB216"/>
      <c r="JTC216"/>
      <c r="JTD216"/>
      <c r="JTE216"/>
      <c r="JTF216"/>
      <c r="JTG216"/>
      <c r="JTH216"/>
      <c r="JTI216"/>
      <c r="JTJ216"/>
      <c r="JTK216"/>
      <c r="JTL216"/>
      <c r="JTM216"/>
      <c r="JTN216"/>
      <c r="JTO216"/>
      <c r="JTP216"/>
      <c r="JTQ216"/>
      <c r="JTR216"/>
      <c r="JTS216"/>
      <c r="JTT216"/>
      <c r="JTU216"/>
      <c r="JTV216"/>
      <c r="JTW216"/>
      <c r="JTX216"/>
      <c r="JTY216"/>
      <c r="JTZ216"/>
      <c r="JUA216"/>
      <c r="JUB216"/>
      <c r="JUC216"/>
      <c r="JUD216"/>
      <c r="JUE216"/>
      <c r="JUF216"/>
      <c r="JUG216"/>
      <c r="JUH216"/>
      <c r="JUI216"/>
      <c r="JUJ216"/>
      <c r="JUK216"/>
      <c r="JUL216"/>
      <c r="JUM216"/>
      <c r="JUN216"/>
      <c r="JUO216"/>
      <c r="JUP216"/>
      <c r="JUQ216"/>
      <c r="JUR216"/>
      <c r="JUS216"/>
      <c r="JUT216"/>
      <c r="JUU216"/>
      <c r="JUV216"/>
      <c r="JUW216"/>
      <c r="JUX216"/>
      <c r="JUY216"/>
      <c r="JUZ216"/>
      <c r="JVA216"/>
      <c r="JVB216"/>
      <c r="JVC216"/>
      <c r="JVD216"/>
      <c r="JVE216"/>
      <c r="JVF216"/>
      <c r="JVG216"/>
      <c r="JVH216"/>
      <c r="JVI216"/>
      <c r="JVJ216"/>
      <c r="JVK216"/>
      <c r="JVL216"/>
      <c r="JVM216"/>
      <c r="JVN216"/>
      <c r="JVO216"/>
      <c r="JVP216"/>
      <c r="JVQ216"/>
      <c r="JVR216"/>
      <c r="JVS216"/>
      <c r="JVT216"/>
      <c r="JVU216"/>
      <c r="JVV216"/>
      <c r="JVW216"/>
      <c r="JVX216"/>
      <c r="JVY216"/>
      <c r="JVZ216"/>
      <c r="JWA216"/>
      <c r="JWB216"/>
      <c r="JWC216"/>
      <c r="JWD216"/>
      <c r="JWE216"/>
      <c r="JWF216"/>
      <c r="JWG216"/>
      <c r="JWH216"/>
      <c r="JWI216"/>
      <c r="JWJ216"/>
      <c r="JWK216"/>
      <c r="JWL216"/>
      <c r="JWM216"/>
      <c r="JWN216"/>
      <c r="JWO216"/>
      <c r="JWP216"/>
      <c r="JWQ216"/>
      <c r="JWR216"/>
      <c r="JWS216"/>
      <c r="JWT216"/>
      <c r="JWU216"/>
      <c r="JWV216"/>
      <c r="JWW216"/>
      <c r="JWX216"/>
      <c r="JWY216"/>
      <c r="JWZ216"/>
      <c r="JXA216"/>
      <c r="JXB216"/>
      <c r="JXC216"/>
      <c r="JXD216"/>
      <c r="JXE216"/>
      <c r="JXF216"/>
      <c r="JXG216"/>
      <c r="JXH216"/>
      <c r="JXI216"/>
      <c r="JXJ216"/>
      <c r="JXK216"/>
      <c r="JXL216"/>
      <c r="JXM216"/>
      <c r="JXN216"/>
      <c r="JXO216"/>
      <c r="JXP216"/>
      <c r="JXQ216"/>
      <c r="JXR216"/>
      <c r="JXS216"/>
      <c r="JXT216"/>
      <c r="JXU216"/>
      <c r="JXV216"/>
      <c r="JXW216"/>
      <c r="JXX216"/>
      <c r="JXY216"/>
      <c r="JXZ216"/>
      <c r="JYA216"/>
      <c r="JYB216"/>
      <c r="JYC216"/>
      <c r="JYD216"/>
      <c r="JYE216"/>
      <c r="JYF216"/>
      <c r="JYG216"/>
      <c r="JYH216"/>
      <c r="JYI216"/>
      <c r="JYJ216"/>
      <c r="JYK216"/>
      <c r="JYL216"/>
      <c r="JYM216"/>
      <c r="JYN216"/>
      <c r="JYO216"/>
      <c r="JYP216"/>
      <c r="JYQ216"/>
      <c r="JYR216"/>
      <c r="JYS216"/>
      <c r="JYT216"/>
      <c r="JYU216"/>
      <c r="JYV216"/>
      <c r="JYW216"/>
      <c r="JYX216"/>
      <c r="JYY216"/>
      <c r="JYZ216"/>
      <c r="JZA216"/>
      <c r="JZB216"/>
      <c r="JZC216"/>
      <c r="JZD216"/>
      <c r="JZE216"/>
      <c r="JZF216"/>
      <c r="JZG216"/>
      <c r="JZH216"/>
      <c r="JZI216"/>
      <c r="JZJ216"/>
      <c r="JZK216"/>
      <c r="JZL216"/>
      <c r="JZM216"/>
      <c r="JZN216"/>
      <c r="JZO216"/>
      <c r="JZP216"/>
      <c r="JZQ216"/>
      <c r="JZR216"/>
      <c r="JZS216"/>
      <c r="JZT216"/>
      <c r="JZU216"/>
      <c r="JZV216"/>
      <c r="JZW216"/>
      <c r="JZX216"/>
      <c r="JZY216"/>
      <c r="JZZ216"/>
      <c r="KAA216"/>
      <c r="KAB216"/>
      <c r="KAC216"/>
      <c r="KAD216"/>
      <c r="KAE216"/>
      <c r="KAF216"/>
      <c r="KAG216"/>
      <c r="KAH216"/>
      <c r="KAI216"/>
      <c r="KAJ216"/>
      <c r="KAK216"/>
      <c r="KAL216"/>
      <c r="KAM216"/>
      <c r="KAN216"/>
      <c r="KAO216"/>
      <c r="KAP216"/>
      <c r="KAQ216"/>
      <c r="KAR216"/>
      <c r="KAS216"/>
      <c r="KAT216"/>
      <c r="KAU216"/>
      <c r="KAV216"/>
      <c r="KAW216"/>
      <c r="KAX216"/>
      <c r="KAY216"/>
      <c r="KAZ216"/>
      <c r="KBA216"/>
      <c r="KBB216"/>
      <c r="KBC216"/>
      <c r="KBD216"/>
      <c r="KBE216"/>
      <c r="KBF216"/>
      <c r="KBG216"/>
      <c r="KBH216"/>
      <c r="KBI216"/>
      <c r="KBJ216"/>
      <c r="KBK216"/>
      <c r="KBL216"/>
      <c r="KBM216"/>
      <c r="KBN216"/>
      <c r="KBO216"/>
      <c r="KBP216"/>
      <c r="KBQ216"/>
      <c r="KBR216"/>
      <c r="KBS216"/>
      <c r="KBT216"/>
      <c r="KBU216"/>
      <c r="KBV216"/>
      <c r="KBW216"/>
      <c r="KBX216"/>
      <c r="KBY216"/>
      <c r="KBZ216"/>
      <c r="KCA216"/>
      <c r="KCB216"/>
      <c r="KCC216"/>
      <c r="KCD216"/>
      <c r="KCE216"/>
      <c r="KCF216"/>
      <c r="KCG216"/>
      <c r="KCH216"/>
      <c r="KCI216"/>
      <c r="KCJ216"/>
      <c r="KCK216"/>
      <c r="KCL216"/>
      <c r="KCM216"/>
      <c r="KCN216"/>
      <c r="KCO216"/>
      <c r="KCP216"/>
      <c r="KCQ216"/>
      <c r="KCR216"/>
      <c r="KCS216"/>
      <c r="KCT216"/>
      <c r="KCU216"/>
      <c r="KCV216"/>
      <c r="KCW216"/>
      <c r="KCX216"/>
      <c r="KCY216"/>
      <c r="KCZ216"/>
      <c r="KDA216"/>
      <c r="KDB216"/>
      <c r="KDC216"/>
      <c r="KDD216"/>
      <c r="KDE216"/>
      <c r="KDF216"/>
      <c r="KDG216"/>
      <c r="KDH216"/>
      <c r="KDI216"/>
      <c r="KDJ216"/>
      <c r="KDK216"/>
      <c r="KDL216"/>
      <c r="KDM216"/>
      <c r="KDN216"/>
      <c r="KDO216"/>
      <c r="KDP216"/>
      <c r="KDQ216"/>
      <c r="KDR216"/>
      <c r="KDS216"/>
      <c r="KDT216"/>
      <c r="KDU216"/>
      <c r="KDV216"/>
      <c r="KDW216"/>
      <c r="KDX216"/>
      <c r="KDY216"/>
      <c r="KDZ216"/>
      <c r="KEA216"/>
      <c r="KEB216"/>
      <c r="KEC216"/>
      <c r="KED216"/>
      <c r="KEE216"/>
      <c r="KEF216"/>
      <c r="KEG216"/>
      <c r="KEH216"/>
      <c r="KEI216"/>
      <c r="KEJ216"/>
      <c r="KEK216"/>
      <c r="KEL216"/>
      <c r="KEM216"/>
      <c r="KEN216"/>
      <c r="KEO216"/>
      <c r="KEP216"/>
      <c r="KEQ216"/>
      <c r="KER216"/>
      <c r="KES216"/>
      <c r="KET216"/>
      <c r="KEU216"/>
      <c r="KEV216"/>
      <c r="KEW216"/>
      <c r="KEX216"/>
      <c r="KEY216"/>
      <c r="KEZ216"/>
      <c r="KFA216"/>
      <c r="KFB216"/>
      <c r="KFC216"/>
      <c r="KFD216"/>
      <c r="KFE216"/>
      <c r="KFF216"/>
      <c r="KFG216"/>
      <c r="KFH216"/>
      <c r="KFI216"/>
      <c r="KFJ216"/>
      <c r="KFK216"/>
      <c r="KFL216"/>
      <c r="KFM216"/>
      <c r="KFN216"/>
      <c r="KFO216"/>
      <c r="KFP216"/>
      <c r="KFQ216"/>
      <c r="KFR216"/>
      <c r="KFS216"/>
      <c r="KFT216"/>
      <c r="KFU216"/>
      <c r="KFV216"/>
      <c r="KFW216"/>
      <c r="KFX216"/>
      <c r="KFY216"/>
      <c r="KFZ216"/>
      <c r="KGA216"/>
      <c r="KGB216"/>
      <c r="KGC216"/>
      <c r="KGD216"/>
      <c r="KGE216"/>
      <c r="KGF216"/>
      <c r="KGG216"/>
      <c r="KGH216"/>
      <c r="KGI216"/>
      <c r="KGJ216"/>
      <c r="KGK216"/>
      <c r="KGL216"/>
      <c r="KGM216"/>
      <c r="KGN216"/>
      <c r="KGO216"/>
      <c r="KGP216"/>
      <c r="KGQ216"/>
      <c r="KGR216"/>
      <c r="KGS216"/>
      <c r="KGT216"/>
      <c r="KGU216"/>
      <c r="KGV216"/>
      <c r="KGW216"/>
      <c r="KGX216"/>
      <c r="KGY216"/>
      <c r="KGZ216"/>
      <c r="KHA216"/>
      <c r="KHB216"/>
      <c r="KHC216"/>
      <c r="KHD216"/>
      <c r="KHE216"/>
      <c r="KHF216"/>
      <c r="KHG216"/>
      <c r="KHH216"/>
      <c r="KHI216"/>
      <c r="KHJ216"/>
      <c r="KHK216"/>
      <c r="KHL216"/>
      <c r="KHM216"/>
      <c r="KHN216"/>
      <c r="KHO216"/>
      <c r="KHP216"/>
      <c r="KHQ216"/>
      <c r="KHR216"/>
      <c r="KHS216"/>
      <c r="KHT216"/>
      <c r="KHU216"/>
      <c r="KHV216"/>
      <c r="KHW216"/>
      <c r="KHX216"/>
      <c r="KHY216"/>
      <c r="KHZ216"/>
      <c r="KIA216"/>
      <c r="KIB216"/>
      <c r="KIC216"/>
      <c r="KID216"/>
      <c r="KIE216"/>
      <c r="KIF216"/>
      <c r="KIG216"/>
      <c r="KIH216"/>
      <c r="KII216"/>
      <c r="KIJ216"/>
      <c r="KIK216"/>
      <c r="KIL216"/>
      <c r="KIM216"/>
      <c r="KIN216"/>
      <c r="KIO216"/>
      <c r="KIP216"/>
      <c r="KIQ216"/>
      <c r="KIR216"/>
      <c r="KIS216"/>
      <c r="KIT216"/>
      <c r="KIU216"/>
      <c r="KIV216"/>
      <c r="KIW216"/>
      <c r="KIX216"/>
      <c r="KIY216"/>
      <c r="KIZ216"/>
      <c r="KJA216"/>
      <c r="KJB216"/>
      <c r="KJC216"/>
      <c r="KJD216"/>
      <c r="KJE216"/>
      <c r="KJF216"/>
      <c r="KJG216"/>
      <c r="KJH216"/>
      <c r="KJI216"/>
      <c r="KJJ216"/>
      <c r="KJK216"/>
      <c r="KJL216"/>
      <c r="KJM216"/>
      <c r="KJN216"/>
      <c r="KJO216"/>
      <c r="KJP216"/>
      <c r="KJQ216"/>
      <c r="KJR216"/>
      <c r="KJS216"/>
      <c r="KJT216"/>
      <c r="KJU216"/>
      <c r="KJV216"/>
      <c r="KJW216"/>
      <c r="KJX216"/>
      <c r="KJY216"/>
      <c r="KJZ216"/>
      <c r="KKA216"/>
      <c r="KKB216"/>
      <c r="KKC216"/>
      <c r="KKD216"/>
      <c r="KKE216"/>
      <c r="KKF216"/>
      <c r="KKG216"/>
      <c r="KKH216"/>
      <c r="KKI216"/>
      <c r="KKJ216"/>
      <c r="KKK216"/>
      <c r="KKL216"/>
      <c r="KKM216"/>
      <c r="KKN216"/>
      <c r="KKO216"/>
      <c r="KKP216"/>
      <c r="KKQ216"/>
      <c r="KKR216"/>
      <c r="KKS216"/>
      <c r="KKT216"/>
      <c r="KKU216"/>
      <c r="KKV216"/>
      <c r="KKW216"/>
      <c r="KKX216"/>
      <c r="KKY216"/>
      <c r="KKZ216"/>
      <c r="KLA216"/>
      <c r="KLB216"/>
      <c r="KLC216"/>
      <c r="KLD216"/>
      <c r="KLE216"/>
      <c r="KLF216"/>
      <c r="KLG216"/>
      <c r="KLH216"/>
      <c r="KLI216"/>
      <c r="KLJ216"/>
      <c r="KLK216"/>
      <c r="KLL216"/>
      <c r="KLM216"/>
      <c r="KLN216"/>
      <c r="KLO216"/>
      <c r="KLP216"/>
      <c r="KLQ216"/>
      <c r="KLR216"/>
      <c r="KLS216"/>
      <c r="KLT216"/>
      <c r="KLU216"/>
      <c r="KLV216"/>
      <c r="KLW216"/>
      <c r="KLX216"/>
      <c r="KLY216"/>
      <c r="KLZ216"/>
      <c r="KMA216"/>
      <c r="KMB216"/>
      <c r="KMC216"/>
      <c r="KMD216"/>
      <c r="KME216"/>
      <c r="KMF216"/>
      <c r="KMG216"/>
      <c r="KMH216"/>
      <c r="KMI216"/>
      <c r="KMJ216"/>
      <c r="KMK216"/>
      <c r="KML216"/>
      <c r="KMM216"/>
      <c r="KMN216"/>
      <c r="KMO216"/>
      <c r="KMP216"/>
      <c r="KMQ216"/>
      <c r="KMR216"/>
      <c r="KMS216"/>
      <c r="KMT216"/>
      <c r="KMU216"/>
      <c r="KMV216"/>
      <c r="KMW216"/>
      <c r="KMX216"/>
      <c r="KMY216"/>
      <c r="KMZ216"/>
      <c r="KNA216"/>
      <c r="KNB216"/>
      <c r="KNC216"/>
      <c r="KND216"/>
      <c r="KNE216"/>
      <c r="KNF216"/>
      <c r="KNG216"/>
      <c r="KNH216"/>
      <c r="KNI216"/>
      <c r="KNJ216"/>
      <c r="KNK216"/>
      <c r="KNL216"/>
      <c r="KNM216"/>
      <c r="KNN216"/>
      <c r="KNO216"/>
      <c r="KNP216"/>
      <c r="KNQ216"/>
      <c r="KNR216"/>
      <c r="KNS216"/>
      <c r="KNT216"/>
      <c r="KNU216"/>
      <c r="KNV216"/>
      <c r="KNW216"/>
      <c r="KNX216"/>
      <c r="KNY216"/>
      <c r="KNZ216"/>
      <c r="KOA216"/>
      <c r="KOB216"/>
      <c r="KOC216"/>
      <c r="KOD216"/>
      <c r="KOE216"/>
      <c r="KOF216"/>
      <c r="KOG216"/>
      <c r="KOH216"/>
      <c r="KOI216"/>
      <c r="KOJ216"/>
      <c r="KOK216"/>
      <c r="KOL216"/>
      <c r="KOM216"/>
      <c r="KON216"/>
      <c r="KOO216"/>
      <c r="KOP216"/>
      <c r="KOQ216"/>
      <c r="KOR216"/>
      <c r="KOS216"/>
      <c r="KOT216"/>
      <c r="KOU216"/>
      <c r="KOV216"/>
      <c r="KOW216"/>
      <c r="KOX216"/>
      <c r="KOY216"/>
      <c r="KOZ216"/>
      <c r="KPA216"/>
      <c r="KPB216"/>
      <c r="KPC216"/>
      <c r="KPD216"/>
      <c r="KPE216"/>
      <c r="KPF216"/>
      <c r="KPG216"/>
      <c r="KPH216"/>
      <c r="KPI216"/>
      <c r="KPJ216"/>
      <c r="KPK216"/>
      <c r="KPL216"/>
      <c r="KPM216"/>
      <c r="KPN216"/>
      <c r="KPO216"/>
      <c r="KPP216"/>
      <c r="KPQ216"/>
      <c r="KPR216"/>
      <c r="KPS216"/>
      <c r="KPT216"/>
      <c r="KPU216"/>
      <c r="KPV216"/>
      <c r="KPW216"/>
      <c r="KPX216"/>
      <c r="KPY216"/>
      <c r="KPZ216"/>
      <c r="KQA216"/>
      <c r="KQB216"/>
      <c r="KQC216"/>
      <c r="KQD216"/>
      <c r="KQE216"/>
      <c r="KQF216"/>
      <c r="KQG216"/>
      <c r="KQH216"/>
      <c r="KQI216"/>
      <c r="KQJ216"/>
      <c r="KQK216"/>
      <c r="KQL216"/>
      <c r="KQM216"/>
      <c r="KQN216"/>
      <c r="KQO216"/>
      <c r="KQP216"/>
      <c r="KQQ216"/>
      <c r="KQR216"/>
      <c r="KQS216"/>
      <c r="KQT216"/>
      <c r="KQU216"/>
      <c r="KQV216"/>
      <c r="KQW216"/>
      <c r="KQX216"/>
      <c r="KQY216"/>
      <c r="KQZ216"/>
      <c r="KRA216"/>
      <c r="KRB216"/>
      <c r="KRC216"/>
      <c r="KRD216"/>
      <c r="KRE216"/>
      <c r="KRF216"/>
      <c r="KRG216"/>
      <c r="KRH216"/>
      <c r="KRI216"/>
      <c r="KRJ216"/>
      <c r="KRK216"/>
      <c r="KRL216"/>
      <c r="KRM216"/>
      <c r="KRN216"/>
      <c r="KRO216"/>
      <c r="KRP216"/>
      <c r="KRQ216"/>
      <c r="KRR216"/>
      <c r="KRS216"/>
      <c r="KRT216"/>
      <c r="KRU216"/>
      <c r="KRV216"/>
      <c r="KRW216"/>
      <c r="KRX216"/>
      <c r="KRY216"/>
      <c r="KRZ216"/>
      <c r="KSA216"/>
      <c r="KSB216"/>
      <c r="KSC216"/>
      <c r="KSD216"/>
      <c r="KSE216"/>
      <c r="KSF216"/>
      <c r="KSG216"/>
      <c r="KSH216"/>
      <c r="KSI216"/>
      <c r="KSJ216"/>
      <c r="KSK216"/>
      <c r="KSL216"/>
      <c r="KSM216"/>
      <c r="KSN216"/>
      <c r="KSO216"/>
      <c r="KSP216"/>
      <c r="KSQ216"/>
      <c r="KSR216"/>
      <c r="KSS216"/>
      <c r="KST216"/>
      <c r="KSU216"/>
      <c r="KSV216"/>
      <c r="KSW216"/>
      <c r="KSX216"/>
      <c r="KSY216"/>
      <c r="KSZ216"/>
      <c r="KTA216"/>
      <c r="KTB216"/>
      <c r="KTC216"/>
      <c r="KTD216"/>
      <c r="KTE216"/>
      <c r="KTF216"/>
      <c r="KTG216"/>
      <c r="KTH216"/>
      <c r="KTI216"/>
      <c r="KTJ216"/>
      <c r="KTK216"/>
      <c r="KTL216"/>
      <c r="KTM216"/>
      <c r="KTN216"/>
      <c r="KTO216"/>
      <c r="KTP216"/>
      <c r="KTQ216"/>
      <c r="KTR216"/>
      <c r="KTS216"/>
      <c r="KTT216"/>
      <c r="KTU216"/>
      <c r="KTV216"/>
      <c r="KTW216"/>
      <c r="KTX216"/>
      <c r="KTY216"/>
      <c r="KTZ216"/>
      <c r="KUA216"/>
      <c r="KUB216"/>
      <c r="KUC216"/>
      <c r="KUD216"/>
      <c r="KUE216"/>
      <c r="KUF216"/>
      <c r="KUG216"/>
      <c r="KUH216"/>
      <c r="KUI216"/>
      <c r="KUJ216"/>
      <c r="KUK216"/>
      <c r="KUL216"/>
      <c r="KUM216"/>
      <c r="KUN216"/>
      <c r="KUO216"/>
      <c r="KUP216"/>
      <c r="KUQ216"/>
      <c r="KUR216"/>
      <c r="KUS216"/>
      <c r="KUT216"/>
      <c r="KUU216"/>
      <c r="KUV216"/>
      <c r="KUW216"/>
      <c r="KUX216"/>
      <c r="KUY216"/>
      <c r="KUZ216"/>
      <c r="KVA216"/>
      <c r="KVB216"/>
      <c r="KVC216"/>
      <c r="KVD216"/>
      <c r="KVE216"/>
      <c r="KVF216"/>
      <c r="KVG216"/>
      <c r="KVH216"/>
      <c r="KVI216"/>
      <c r="KVJ216"/>
      <c r="KVK216"/>
      <c r="KVL216"/>
      <c r="KVM216"/>
      <c r="KVN216"/>
      <c r="KVO216"/>
      <c r="KVP216"/>
      <c r="KVQ216"/>
      <c r="KVR216"/>
      <c r="KVS216"/>
      <c r="KVT216"/>
      <c r="KVU216"/>
      <c r="KVV216"/>
      <c r="KVW216"/>
      <c r="KVX216"/>
      <c r="KVY216"/>
      <c r="KVZ216"/>
      <c r="KWA216"/>
      <c r="KWB216"/>
      <c r="KWC216"/>
      <c r="KWD216"/>
      <c r="KWE216"/>
      <c r="KWF216"/>
      <c r="KWG216"/>
      <c r="KWH216"/>
      <c r="KWI216"/>
      <c r="KWJ216"/>
      <c r="KWK216"/>
      <c r="KWL216"/>
      <c r="KWM216"/>
      <c r="KWN216"/>
      <c r="KWO216"/>
      <c r="KWP216"/>
      <c r="KWQ216"/>
      <c r="KWR216"/>
      <c r="KWS216"/>
      <c r="KWT216"/>
      <c r="KWU216"/>
      <c r="KWV216"/>
      <c r="KWW216"/>
      <c r="KWX216"/>
      <c r="KWY216"/>
      <c r="KWZ216"/>
      <c r="KXA216"/>
      <c r="KXB216"/>
      <c r="KXC216"/>
      <c r="KXD216"/>
      <c r="KXE216"/>
      <c r="KXF216"/>
      <c r="KXG216"/>
      <c r="KXH216"/>
      <c r="KXI216"/>
      <c r="KXJ216"/>
      <c r="KXK216"/>
      <c r="KXL216"/>
      <c r="KXM216"/>
      <c r="KXN216"/>
      <c r="KXO216"/>
      <c r="KXP216"/>
      <c r="KXQ216"/>
      <c r="KXR216"/>
      <c r="KXS216"/>
      <c r="KXT216"/>
      <c r="KXU216"/>
      <c r="KXV216"/>
      <c r="KXW216"/>
      <c r="KXX216"/>
      <c r="KXY216"/>
      <c r="KXZ216"/>
      <c r="KYA216"/>
      <c r="KYB216"/>
      <c r="KYC216"/>
      <c r="KYD216"/>
      <c r="KYE216"/>
      <c r="KYF216"/>
      <c r="KYG216"/>
      <c r="KYH216"/>
      <c r="KYI216"/>
      <c r="KYJ216"/>
      <c r="KYK216"/>
      <c r="KYL216"/>
      <c r="KYM216"/>
      <c r="KYN216"/>
      <c r="KYO216"/>
      <c r="KYP216"/>
      <c r="KYQ216"/>
      <c r="KYR216"/>
      <c r="KYS216"/>
      <c r="KYT216"/>
      <c r="KYU216"/>
      <c r="KYV216"/>
      <c r="KYW216"/>
      <c r="KYX216"/>
      <c r="KYY216"/>
      <c r="KYZ216"/>
      <c r="KZA216"/>
      <c r="KZB216"/>
      <c r="KZC216"/>
      <c r="KZD216"/>
      <c r="KZE216"/>
      <c r="KZF216"/>
      <c r="KZG216"/>
      <c r="KZH216"/>
      <c r="KZI216"/>
      <c r="KZJ216"/>
      <c r="KZK216"/>
      <c r="KZL216"/>
      <c r="KZM216"/>
      <c r="KZN216"/>
      <c r="KZO216"/>
      <c r="KZP216"/>
      <c r="KZQ216"/>
      <c r="KZR216"/>
      <c r="KZS216"/>
      <c r="KZT216"/>
      <c r="KZU216"/>
      <c r="KZV216"/>
      <c r="KZW216"/>
      <c r="KZX216"/>
      <c r="KZY216"/>
      <c r="KZZ216"/>
      <c r="LAA216"/>
      <c r="LAB216"/>
      <c r="LAC216"/>
      <c r="LAD216"/>
      <c r="LAE216"/>
      <c r="LAF216"/>
      <c r="LAG216"/>
      <c r="LAH216"/>
      <c r="LAI216"/>
      <c r="LAJ216"/>
      <c r="LAK216"/>
      <c r="LAL216"/>
      <c r="LAM216"/>
      <c r="LAN216"/>
      <c r="LAO216"/>
      <c r="LAP216"/>
      <c r="LAQ216"/>
      <c r="LAR216"/>
      <c r="LAS216"/>
      <c r="LAT216"/>
      <c r="LAU216"/>
      <c r="LAV216"/>
      <c r="LAW216"/>
      <c r="LAX216"/>
      <c r="LAY216"/>
      <c r="LAZ216"/>
      <c r="LBA216"/>
      <c r="LBB216"/>
      <c r="LBC216"/>
      <c r="LBD216"/>
      <c r="LBE216"/>
      <c r="LBF216"/>
      <c r="LBG216"/>
      <c r="LBH216"/>
      <c r="LBI216"/>
      <c r="LBJ216"/>
      <c r="LBK216"/>
      <c r="LBL216"/>
      <c r="LBM216"/>
      <c r="LBN216"/>
      <c r="LBO216"/>
      <c r="LBP216"/>
      <c r="LBQ216"/>
      <c r="LBR216"/>
      <c r="LBS216"/>
      <c r="LBT216"/>
      <c r="LBU216"/>
      <c r="LBV216"/>
      <c r="LBW216"/>
      <c r="LBX216"/>
      <c r="LBY216"/>
      <c r="LBZ216"/>
      <c r="LCA216"/>
      <c r="LCB216"/>
      <c r="LCC216"/>
      <c r="LCD216"/>
      <c r="LCE216"/>
      <c r="LCF216"/>
      <c r="LCG216"/>
      <c r="LCH216"/>
      <c r="LCI216"/>
      <c r="LCJ216"/>
      <c r="LCK216"/>
      <c r="LCL216"/>
      <c r="LCM216"/>
      <c r="LCN216"/>
      <c r="LCO216"/>
      <c r="LCP216"/>
      <c r="LCQ216"/>
      <c r="LCR216"/>
      <c r="LCS216"/>
      <c r="LCT216"/>
      <c r="LCU216"/>
      <c r="LCV216"/>
      <c r="LCW216"/>
      <c r="LCX216"/>
      <c r="LCY216"/>
      <c r="LCZ216"/>
      <c r="LDA216"/>
      <c r="LDB216"/>
      <c r="LDC216"/>
      <c r="LDD216"/>
      <c r="LDE216"/>
      <c r="LDF216"/>
      <c r="LDG216"/>
      <c r="LDH216"/>
      <c r="LDI216"/>
      <c r="LDJ216"/>
      <c r="LDK216"/>
      <c r="LDL216"/>
      <c r="LDM216"/>
      <c r="LDN216"/>
      <c r="LDO216"/>
      <c r="LDP216"/>
      <c r="LDQ216"/>
      <c r="LDR216"/>
      <c r="LDS216"/>
      <c r="LDT216"/>
      <c r="LDU216"/>
      <c r="LDV216"/>
      <c r="LDW216"/>
      <c r="LDX216"/>
      <c r="LDY216"/>
      <c r="LDZ216"/>
      <c r="LEA216"/>
      <c r="LEB216"/>
      <c r="LEC216"/>
      <c r="LED216"/>
      <c r="LEE216"/>
      <c r="LEF216"/>
      <c r="LEG216"/>
      <c r="LEH216"/>
      <c r="LEI216"/>
      <c r="LEJ216"/>
      <c r="LEK216"/>
      <c r="LEL216"/>
      <c r="LEM216"/>
      <c r="LEN216"/>
      <c r="LEO216"/>
      <c r="LEP216"/>
      <c r="LEQ216"/>
      <c r="LER216"/>
      <c r="LES216"/>
      <c r="LET216"/>
      <c r="LEU216"/>
      <c r="LEV216"/>
      <c r="LEW216"/>
      <c r="LEX216"/>
      <c r="LEY216"/>
      <c r="LEZ216"/>
      <c r="LFA216"/>
      <c r="LFB216"/>
      <c r="LFC216"/>
      <c r="LFD216"/>
      <c r="LFE216"/>
      <c r="LFF216"/>
      <c r="LFG216"/>
      <c r="LFH216"/>
      <c r="LFI216"/>
      <c r="LFJ216"/>
      <c r="LFK216"/>
      <c r="LFL216"/>
      <c r="LFM216"/>
      <c r="LFN216"/>
      <c r="LFO216"/>
      <c r="LFP216"/>
      <c r="LFQ216"/>
      <c r="LFR216"/>
      <c r="LFS216"/>
      <c r="LFT216"/>
      <c r="LFU216"/>
      <c r="LFV216"/>
      <c r="LFW216"/>
      <c r="LFX216"/>
      <c r="LFY216"/>
      <c r="LFZ216"/>
      <c r="LGA216"/>
      <c r="LGB216"/>
      <c r="LGC216"/>
      <c r="LGD216"/>
      <c r="LGE216"/>
      <c r="LGF216"/>
      <c r="LGG216"/>
      <c r="LGH216"/>
      <c r="LGI216"/>
      <c r="LGJ216"/>
      <c r="LGK216"/>
      <c r="LGL216"/>
      <c r="LGM216"/>
      <c r="LGN216"/>
      <c r="LGO216"/>
      <c r="LGP216"/>
      <c r="LGQ216"/>
      <c r="LGR216"/>
      <c r="LGS216"/>
      <c r="LGT216"/>
      <c r="LGU216"/>
      <c r="LGV216"/>
      <c r="LGW216"/>
      <c r="LGX216"/>
      <c r="LGY216"/>
      <c r="LGZ216"/>
      <c r="LHA216"/>
      <c r="LHB216"/>
      <c r="LHC216"/>
      <c r="LHD216"/>
      <c r="LHE216"/>
      <c r="LHF216"/>
      <c r="LHG216"/>
      <c r="LHH216"/>
      <c r="LHI216"/>
      <c r="LHJ216"/>
      <c r="LHK216"/>
      <c r="LHL216"/>
      <c r="LHM216"/>
      <c r="LHN216"/>
      <c r="LHO216"/>
      <c r="LHP216"/>
      <c r="LHQ216"/>
      <c r="LHR216"/>
      <c r="LHS216"/>
      <c r="LHT216"/>
      <c r="LHU216"/>
      <c r="LHV216"/>
      <c r="LHW216"/>
      <c r="LHX216"/>
      <c r="LHY216"/>
      <c r="LHZ216"/>
      <c r="LIA216"/>
      <c r="LIB216"/>
      <c r="LIC216"/>
      <c r="LID216"/>
      <c r="LIE216"/>
      <c r="LIF216"/>
      <c r="LIG216"/>
      <c r="LIH216"/>
      <c r="LII216"/>
      <c r="LIJ216"/>
      <c r="LIK216"/>
      <c r="LIL216"/>
      <c r="LIM216"/>
      <c r="LIN216"/>
      <c r="LIO216"/>
      <c r="LIP216"/>
      <c r="LIQ216"/>
      <c r="LIR216"/>
      <c r="LIS216"/>
      <c r="LIT216"/>
      <c r="LIU216"/>
      <c r="LIV216"/>
      <c r="LIW216"/>
      <c r="LIX216"/>
      <c r="LIY216"/>
      <c r="LIZ216"/>
      <c r="LJA216"/>
      <c r="LJB216"/>
      <c r="LJC216"/>
      <c r="LJD216"/>
      <c r="LJE216"/>
      <c r="LJF216"/>
      <c r="LJG216"/>
      <c r="LJH216"/>
      <c r="LJI216"/>
      <c r="LJJ216"/>
      <c r="LJK216"/>
      <c r="LJL216"/>
      <c r="LJM216"/>
      <c r="LJN216"/>
      <c r="LJO216"/>
      <c r="LJP216"/>
      <c r="LJQ216"/>
      <c r="LJR216"/>
      <c r="LJS216"/>
      <c r="LJT216"/>
      <c r="LJU216"/>
      <c r="LJV216"/>
      <c r="LJW216"/>
      <c r="LJX216"/>
      <c r="LJY216"/>
      <c r="LJZ216"/>
      <c r="LKA216"/>
      <c r="LKB216"/>
      <c r="LKC216"/>
      <c r="LKD216"/>
      <c r="LKE216"/>
      <c r="LKF216"/>
      <c r="LKG216"/>
      <c r="LKH216"/>
      <c r="LKI216"/>
      <c r="LKJ216"/>
      <c r="LKK216"/>
      <c r="LKL216"/>
      <c r="LKM216"/>
      <c r="LKN216"/>
      <c r="LKO216"/>
      <c r="LKP216"/>
      <c r="LKQ216"/>
      <c r="LKR216"/>
      <c r="LKS216"/>
      <c r="LKT216"/>
      <c r="LKU216"/>
      <c r="LKV216"/>
      <c r="LKW216"/>
      <c r="LKX216"/>
      <c r="LKY216"/>
      <c r="LKZ216"/>
      <c r="LLA216"/>
      <c r="LLB216"/>
      <c r="LLC216"/>
      <c r="LLD216"/>
      <c r="LLE216"/>
      <c r="LLF216"/>
      <c r="LLG216"/>
      <c r="LLH216"/>
      <c r="LLI216"/>
      <c r="LLJ216"/>
      <c r="LLK216"/>
      <c r="LLL216"/>
      <c r="LLM216"/>
      <c r="LLN216"/>
      <c r="LLO216"/>
      <c r="LLP216"/>
      <c r="LLQ216"/>
      <c r="LLR216"/>
      <c r="LLS216"/>
      <c r="LLT216"/>
      <c r="LLU216"/>
      <c r="LLV216"/>
      <c r="LLW216"/>
      <c r="LLX216"/>
      <c r="LLY216"/>
      <c r="LLZ216"/>
      <c r="LMA216"/>
      <c r="LMB216"/>
      <c r="LMC216"/>
      <c r="LMD216"/>
      <c r="LME216"/>
      <c r="LMF216"/>
      <c r="LMG216"/>
      <c r="LMH216"/>
      <c r="LMI216"/>
      <c r="LMJ216"/>
      <c r="LMK216"/>
      <c r="LML216"/>
      <c r="LMM216"/>
      <c r="LMN216"/>
      <c r="LMO216"/>
      <c r="LMP216"/>
      <c r="LMQ216"/>
      <c r="LMR216"/>
      <c r="LMS216"/>
      <c r="LMT216"/>
      <c r="LMU216"/>
      <c r="LMV216"/>
      <c r="LMW216"/>
      <c r="LMX216"/>
      <c r="LMY216"/>
      <c r="LMZ216"/>
      <c r="LNA216"/>
      <c r="LNB216"/>
      <c r="LNC216"/>
      <c r="LND216"/>
      <c r="LNE216"/>
      <c r="LNF216"/>
      <c r="LNG216"/>
      <c r="LNH216"/>
      <c r="LNI216"/>
      <c r="LNJ216"/>
      <c r="LNK216"/>
      <c r="LNL216"/>
      <c r="LNM216"/>
      <c r="LNN216"/>
      <c r="LNO216"/>
      <c r="LNP216"/>
      <c r="LNQ216"/>
      <c r="LNR216"/>
      <c r="LNS216"/>
      <c r="LNT216"/>
      <c r="LNU216"/>
      <c r="LNV216"/>
      <c r="LNW216"/>
      <c r="LNX216"/>
      <c r="LNY216"/>
      <c r="LNZ216"/>
      <c r="LOA216"/>
      <c r="LOB216"/>
      <c r="LOC216"/>
      <c r="LOD216"/>
      <c r="LOE216"/>
      <c r="LOF216"/>
      <c r="LOG216"/>
      <c r="LOH216"/>
      <c r="LOI216"/>
      <c r="LOJ216"/>
      <c r="LOK216"/>
      <c r="LOL216"/>
      <c r="LOM216"/>
      <c r="LON216"/>
      <c r="LOO216"/>
      <c r="LOP216"/>
      <c r="LOQ216"/>
      <c r="LOR216"/>
      <c r="LOS216"/>
      <c r="LOT216"/>
      <c r="LOU216"/>
      <c r="LOV216"/>
      <c r="LOW216"/>
      <c r="LOX216"/>
      <c r="LOY216"/>
      <c r="LOZ216"/>
      <c r="LPA216"/>
      <c r="LPB216"/>
      <c r="LPC216"/>
      <c r="LPD216"/>
      <c r="LPE216"/>
      <c r="LPF216"/>
      <c r="LPG216"/>
      <c r="LPH216"/>
      <c r="LPI216"/>
      <c r="LPJ216"/>
      <c r="LPK216"/>
      <c r="LPL216"/>
      <c r="LPM216"/>
      <c r="LPN216"/>
      <c r="LPO216"/>
      <c r="LPP216"/>
      <c r="LPQ216"/>
      <c r="LPR216"/>
      <c r="LPS216"/>
      <c r="LPT216"/>
      <c r="LPU216"/>
      <c r="LPV216"/>
      <c r="LPW216"/>
      <c r="LPX216"/>
      <c r="LPY216"/>
      <c r="LPZ216"/>
      <c r="LQA216"/>
      <c r="LQB216"/>
      <c r="LQC216"/>
      <c r="LQD216"/>
      <c r="LQE216"/>
      <c r="LQF216"/>
      <c r="LQG216"/>
      <c r="LQH216"/>
      <c r="LQI216"/>
      <c r="LQJ216"/>
      <c r="LQK216"/>
      <c r="LQL216"/>
      <c r="LQM216"/>
      <c r="LQN216"/>
      <c r="LQO216"/>
      <c r="LQP216"/>
      <c r="LQQ216"/>
      <c r="LQR216"/>
      <c r="LQS216"/>
      <c r="LQT216"/>
      <c r="LQU216"/>
      <c r="LQV216"/>
      <c r="LQW216"/>
      <c r="LQX216"/>
      <c r="LQY216"/>
      <c r="LQZ216"/>
      <c r="LRA216"/>
      <c r="LRB216"/>
      <c r="LRC216"/>
      <c r="LRD216"/>
      <c r="LRE216"/>
      <c r="LRF216"/>
      <c r="LRG216"/>
      <c r="LRH216"/>
      <c r="LRI216"/>
      <c r="LRJ216"/>
      <c r="LRK216"/>
      <c r="LRL216"/>
      <c r="LRM216"/>
      <c r="LRN216"/>
      <c r="LRO216"/>
      <c r="LRP216"/>
      <c r="LRQ216"/>
      <c r="LRR216"/>
      <c r="LRS216"/>
      <c r="LRT216"/>
      <c r="LRU216"/>
      <c r="LRV216"/>
      <c r="LRW216"/>
      <c r="LRX216"/>
      <c r="LRY216"/>
      <c r="LRZ216"/>
      <c r="LSA216"/>
      <c r="LSB216"/>
      <c r="LSC216"/>
      <c r="LSD216"/>
      <c r="LSE216"/>
      <c r="LSF216"/>
      <c r="LSG216"/>
      <c r="LSH216"/>
      <c r="LSI216"/>
      <c r="LSJ216"/>
      <c r="LSK216"/>
      <c r="LSL216"/>
      <c r="LSM216"/>
      <c r="LSN216"/>
      <c r="LSO216"/>
      <c r="LSP216"/>
      <c r="LSQ216"/>
      <c r="LSR216"/>
      <c r="LSS216"/>
      <c r="LST216"/>
      <c r="LSU216"/>
      <c r="LSV216"/>
      <c r="LSW216"/>
      <c r="LSX216"/>
      <c r="LSY216"/>
      <c r="LSZ216"/>
      <c r="LTA216"/>
      <c r="LTB216"/>
      <c r="LTC216"/>
      <c r="LTD216"/>
      <c r="LTE216"/>
      <c r="LTF216"/>
      <c r="LTG216"/>
      <c r="LTH216"/>
      <c r="LTI216"/>
      <c r="LTJ216"/>
      <c r="LTK216"/>
      <c r="LTL216"/>
      <c r="LTM216"/>
      <c r="LTN216"/>
      <c r="LTO216"/>
      <c r="LTP216"/>
      <c r="LTQ216"/>
      <c r="LTR216"/>
      <c r="LTS216"/>
      <c r="LTT216"/>
      <c r="LTU216"/>
      <c r="LTV216"/>
      <c r="LTW216"/>
      <c r="LTX216"/>
      <c r="LTY216"/>
      <c r="LTZ216"/>
      <c r="LUA216"/>
      <c r="LUB216"/>
      <c r="LUC216"/>
      <c r="LUD216"/>
      <c r="LUE216"/>
      <c r="LUF216"/>
      <c r="LUG216"/>
      <c r="LUH216"/>
      <c r="LUI216"/>
      <c r="LUJ216"/>
      <c r="LUK216"/>
      <c r="LUL216"/>
      <c r="LUM216"/>
      <c r="LUN216"/>
      <c r="LUO216"/>
      <c r="LUP216"/>
      <c r="LUQ216"/>
      <c r="LUR216"/>
      <c r="LUS216"/>
      <c r="LUT216"/>
      <c r="LUU216"/>
      <c r="LUV216"/>
      <c r="LUW216"/>
      <c r="LUX216"/>
      <c r="LUY216"/>
      <c r="LUZ216"/>
      <c r="LVA216"/>
      <c r="LVB216"/>
      <c r="LVC216"/>
      <c r="LVD216"/>
      <c r="LVE216"/>
      <c r="LVF216"/>
      <c r="LVG216"/>
      <c r="LVH216"/>
      <c r="LVI216"/>
      <c r="LVJ216"/>
      <c r="LVK216"/>
      <c r="LVL216"/>
      <c r="LVM216"/>
      <c r="LVN216"/>
      <c r="LVO216"/>
      <c r="LVP216"/>
      <c r="LVQ216"/>
      <c r="LVR216"/>
      <c r="LVS216"/>
      <c r="LVT216"/>
      <c r="LVU216"/>
      <c r="LVV216"/>
      <c r="LVW216"/>
      <c r="LVX216"/>
      <c r="LVY216"/>
      <c r="LVZ216"/>
      <c r="LWA216"/>
      <c r="LWB216"/>
      <c r="LWC216"/>
      <c r="LWD216"/>
      <c r="LWE216"/>
      <c r="LWF216"/>
      <c r="LWG216"/>
      <c r="LWH216"/>
      <c r="LWI216"/>
      <c r="LWJ216"/>
      <c r="LWK216"/>
      <c r="LWL216"/>
      <c r="LWM216"/>
      <c r="LWN216"/>
      <c r="LWO216"/>
      <c r="LWP216"/>
      <c r="LWQ216"/>
      <c r="LWR216"/>
      <c r="LWS216"/>
      <c r="LWT216"/>
      <c r="LWU216"/>
      <c r="LWV216"/>
      <c r="LWW216"/>
      <c r="LWX216"/>
      <c r="LWY216"/>
      <c r="LWZ216"/>
      <c r="LXA216"/>
      <c r="LXB216"/>
      <c r="LXC216"/>
      <c r="LXD216"/>
      <c r="LXE216"/>
      <c r="LXF216"/>
      <c r="LXG216"/>
      <c r="LXH216"/>
      <c r="LXI216"/>
      <c r="LXJ216"/>
      <c r="LXK216"/>
      <c r="LXL216"/>
      <c r="LXM216"/>
      <c r="LXN216"/>
      <c r="LXO216"/>
      <c r="LXP216"/>
      <c r="LXQ216"/>
      <c r="LXR216"/>
      <c r="LXS216"/>
      <c r="LXT216"/>
      <c r="LXU216"/>
      <c r="LXV216"/>
      <c r="LXW216"/>
      <c r="LXX216"/>
      <c r="LXY216"/>
      <c r="LXZ216"/>
      <c r="LYA216"/>
      <c r="LYB216"/>
      <c r="LYC216"/>
      <c r="LYD216"/>
      <c r="LYE216"/>
      <c r="LYF216"/>
      <c r="LYG216"/>
      <c r="LYH216"/>
      <c r="LYI216"/>
      <c r="LYJ216"/>
      <c r="LYK216"/>
      <c r="LYL216"/>
      <c r="LYM216"/>
      <c r="LYN216"/>
      <c r="LYO216"/>
      <c r="LYP216"/>
      <c r="LYQ216"/>
      <c r="LYR216"/>
      <c r="LYS216"/>
      <c r="LYT216"/>
      <c r="LYU216"/>
      <c r="LYV216"/>
      <c r="LYW216"/>
      <c r="LYX216"/>
      <c r="LYY216"/>
      <c r="LYZ216"/>
      <c r="LZA216"/>
      <c r="LZB216"/>
      <c r="LZC216"/>
      <c r="LZD216"/>
      <c r="LZE216"/>
      <c r="LZF216"/>
      <c r="LZG216"/>
      <c r="LZH216"/>
      <c r="LZI216"/>
      <c r="LZJ216"/>
      <c r="LZK216"/>
      <c r="LZL216"/>
      <c r="LZM216"/>
      <c r="LZN216"/>
      <c r="LZO216"/>
      <c r="LZP216"/>
      <c r="LZQ216"/>
      <c r="LZR216"/>
      <c r="LZS216"/>
      <c r="LZT216"/>
      <c r="LZU216"/>
      <c r="LZV216"/>
      <c r="LZW216"/>
      <c r="LZX216"/>
      <c r="LZY216"/>
      <c r="LZZ216"/>
      <c r="MAA216"/>
      <c r="MAB216"/>
      <c r="MAC216"/>
      <c r="MAD216"/>
      <c r="MAE216"/>
      <c r="MAF216"/>
      <c r="MAG216"/>
      <c r="MAH216"/>
      <c r="MAI216"/>
      <c r="MAJ216"/>
      <c r="MAK216"/>
      <c r="MAL216"/>
      <c r="MAM216"/>
      <c r="MAN216"/>
      <c r="MAO216"/>
      <c r="MAP216"/>
      <c r="MAQ216"/>
      <c r="MAR216"/>
      <c r="MAS216"/>
      <c r="MAT216"/>
      <c r="MAU216"/>
      <c r="MAV216"/>
      <c r="MAW216"/>
      <c r="MAX216"/>
      <c r="MAY216"/>
      <c r="MAZ216"/>
      <c r="MBA216"/>
      <c r="MBB216"/>
      <c r="MBC216"/>
      <c r="MBD216"/>
      <c r="MBE216"/>
      <c r="MBF216"/>
      <c r="MBG216"/>
      <c r="MBH216"/>
      <c r="MBI216"/>
      <c r="MBJ216"/>
      <c r="MBK216"/>
      <c r="MBL216"/>
      <c r="MBM216"/>
      <c r="MBN216"/>
      <c r="MBO216"/>
      <c r="MBP216"/>
      <c r="MBQ216"/>
      <c r="MBR216"/>
      <c r="MBS216"/>
      <c r="MBT216"/>
      <c r="MBU216"/>
      <c r="MBV216"/>
      <c r="MBW216"/>
      <c r="MBX216"/>
      <c r="MBY216"/>
      <c r="MBZ216"/>
      <c r="MCA216"/>
      <c r="MCB216"/>
      <c r="MCC216"/>
      <c r="MCD216"/>
      <c r="MCE216"/>
      <c r="MCF216"/>
      <c r="MCG216"/>
      <c r="MCH216"/>
      <c r="MCI216"/>
      <c r="MCJ216"/>
      <c r="MCK216"/>
      <c r="MCL216"/>
      <c r="MCM216"/>
      <c r="MCN216"/>
      <c r="MCO216"/>
      <c r="MCP216"/>
      <c r="MCQ216"/>
      <c r="MCR216"/>
      <c r="MCS216"/>
      <c r="MCT216"/>
      <c r="MCU216"/>
      <c r="MCV216"/>
      <c r="MCW216"/>
      <c r="MCX216"/>
      <c r="MCY216"/>
      <c r="MCZ216"/>
      <c r="MDA216"/>
      <c r="MDB216"/>
      <c r="MDC216"/>
      <c r="MDD216"/>
      <c r="MDE216"/>
      <c r="MDF216"/>
      <c r="MDG216"/>
      <c r="MDH216"/>
      <c r="MDI216"/>
      <c r="MDJ216"/>
      <c r="MDK216"/>
      <c r="MDL216"/>
      <c r="MDM216"/>
      <c r="MDN216"/>
      <c r="MDO216"/>
      <c r="MDP216"/>
      <c r="MDQ216"/>
      <c r="MDR216"/>
      <c r="MDS216"/>
      <c r="MDT216"/>
      <c r="MDU216"/>
      <c r="MDV216"/>
      <c r="MDW216"/>
      <c r="MDX216"/>
      <c r="MDY216"/>
      <c r="MDZ216"/>
      <c r="MEA216"/>
      <c r="MEB216"/>
      <c r="MEC216"/>
      <c r="MED216"/>
      <c r="MEE216"/>
      <c r="MEF216"/>
      <c r="MEG216"/>
      <c r="MEH216"/>
      <c r="MEI216"/>
      <c r="MEJ216"/>
      <c r="MEK216"/>
      <c r="MEL216"/>
      <c r="MEM216"/>
      <c r="MEN216"/>
      <c r="MEO216"/>
      <c r="MEP216"/>
      <c r="MEQ216"/>
      <c r="MER216"/>
      <c r="MES216"/>
      <c r="MET216"/>
      <c r="MEU216"/>
      <c r="MEV216"/>
      <c r="MEW216"/>
      <c r="MEX216"/>
      <c r="MEY216"/>
      <c r="MEZ216"/>
      <c r="MFA216"/>
      <c r="MFB216"/>
      <c r="MFC216"/>
      <c r="MFD216"/>
      <c r="MFE216"/>
      <c r="MFF216"/>
      <c r="MFG216"/>
      <c r="MFH216"/>
      <c r="MFI216"/>
      <c r="MFJ216"/>
      <c r="MFK216"/>
      <c r="MFL216"/>
      <c r="MFM216"/>
      <c r="MFN216"/>
      <c r="MFO216"/>
      <c r="MFP216"/>
      <c r="MFQ216"/>
      <c r="MFR216"/>
      <c r="MFS216"/>
      <c r="MFT216"/>
      <c r="MFU216"/>
      <c r="MFV216"/>
      <c r="MFW216"/>
      <c r="MFX216"/>
      <c r="MFY216"/>
      <c r="MFZ216"/>
      <c r="MGA216"/>
      <c r="MGB216"/>
      <c r="MGC216"/>
      <c r="MGD216"/>
      <c r="MGE216"/>
      <c r="MGF216"/>
      <c r="MGG216"/>
      <c r="MGH216"/>
      <c r="MGI216"/>
      <c r="MGJ216"/>
      <c r="MGK216"/>
      <c r="MGL216"/>
      <c r="MGM216"/>
      <c r="MGN216"/>
      <c r="MGO216"/>
      <c r="MGP216"/>
      <c r="MGQ216"/>
      <c r="MGR216"/>
      <c r="MGS216"/>
      <c r="MGT216"/>
      <c r="MGU216"/>
      <c r="MGV216"/>
      <c r="MGW216"/>
      <c r="MGX216"/>
      <c r="MGY216"/>
      <c r="MGZ216"/>
      <c r="MHA216"/>
      <c r="MHB216"/>
      <c r="MHC216"/>
      <c r="MHD216"/>
      <c r="MHE216"/>
      <c r="MHF216"/>
      <c r="MHG216"/>
      <c r="MHH216"/>
      <c r="MHI216"/>
      <c r="MHJ216"/>
      <c r="MHK216"/>
      <c r="MHL216"/>
      <c r="MHM216"/>
      <c r="MHN216"/>
      <c r="MHO216"/>
      <c r="MHP216"/>
      <c r="MHQ216"/>
      <c r="MHR216"/>
      <c r="MHS216"/>
      <c r="MHT216"/>
      <c r="MHU216"/>
      <c r="MHV216"/>
      <c r="MHW216"/>
      <c r="MHX216"/>
      <c r="MHY216"/>
      <c r="MHZ216"/>
      <c r="MIA216"/>
      <c r="MIB216"/>
      <c r="MIC216"/>
      <c r="MID216"/>
      <c r="MIE216"/>
      <c r="MIF216"/>
      <c r="MIG216"/>
      <c r="MIH216"/>
      <c r="MII216"/>
      <c r="MIJ216"/>
      <c r="MIK216"/>
      <c r="MIL216"/>
      <c r="MIM216"/>
      <c r="MIN216"/>
      <c r="MIO216"/>
      <c r="MIP216"/>
      <c r="MIQ216"/>
      <c r="MIR216"/>
      <c r="MIS216"/>
      <c r="MIT216"/>
      <c r="MIU216"/>
      <c r="MIV216"/>
      <c r="MIW216"/>
      <c r="MIX216"/>
      <c r="MIY216"/>
      <c r="MIZ216"/>
      <c r="MJA216"/>
      <c r="MJB216"/>
      <c r="MJC216"/>
      <c r="MJD216"/>
      <c r="MJE216"/>
      <c r="MJF216"/>
      <c r="MJG216"/>
      <c r="MJH216"/>
      <c r="MJI216"/>
      <c r="MJJ216"/>
      <c r="MJK216"/>
      <c r="MJL216"/>
      <c r="MJM216"/>
      <c r="MJN216"/>
      <c r="MJO216"/>
      <c r="MJP216"/>
      <c r="MJQ216"/>
      <c r="MJR216"/>
      <c r="MJS216"/>
      <c r="MJT216"/>
      <c r="MJU216"/>
      <c r="MJV216"/>
      <c r="MJW216"/>
      <c r="MJX216"/>
      <c r="MJY216"/>
      <c r="MJZ216"/>
      <c r="MKA216"/>
      <c r="MKB216"/>
      <c r="MKC216"/>
      <c r="MKD216"/>
      <c r="MKE216"/>
      <c r="MKF216"/>
      <c r="MKG216"/>
      <c r="MKH216"/>
      <c r="MKI216"/>
      <c r="MKJ216"/>
      <c r="MKK216"/>
      <c r="MKL216"/>
      <c r="MKM216"/>
      <c r="MKN216"/>
      <c r="MKO216"/>
      <c r="MKP216"/>
      <c r="MKQ216"/>
      <c r="MKR216"/>
      <c r="MKS216"/>
      <c r="MKT216"/>
      <c r="MKU216"/>
      <c r="MKV216"/>
      <c r="MKW216"/>
      <c r="MKX216"/>
      <c r="MKY216"/>
      <c r="MKZ216"/>
      <c r="MLA216"/>
      <c r="MLB216"/>
      <c r="MLC216"/>
      <c r="MLD216"/>
      <c r="MLE216"/>
      <c r="MLF216"/>
      <c r="MLG216"/>
      <c r="MLH216"/>
      <c r="MLI216"/>
      <c r="MLJ216"/>
      <c r="MLK216"/>
      <c r="MLL216"/>
      <c r="MLM216"/>
      <c r="MLN216"/>
      <c r="MLO216"/>
      <c r="MLP216"/>
      <c r="MLQ216"/>
      <c r="MLR216"/>
      <c r="MLS216"/>
      <c r="MLT216"/>
      <c r="MLU216"/>
      <c r="MLV216"/>
      <c r="MLW216"/>
      <c r="MLX216"/>
      <c r="MLY216"/>
      <c r="MLZ216"/>
      <c r="MMA216"/>
      <c r="MMB216"/>
      <c r="MMC216"/>
      <c r="MMD216"/>
      <c r="MME216"/>
      <c r="MMF216"/>
      <c r="MMG216"/>
      <c r="MMH216"/>
      <c r="MMI216"/>
      <c r="MMJ216"/>
      <c r="MMK216"/>
      <c r="MML216"/>
      <c r="MMM216"/>
      <c r="MMN216"/>
      <c r="MMO216"/>
      <c r="MMP216"/>
      <c r="MMQ216"/>
      <c r="MMR216"/>
      <c r="MMS216"/>
      <c r="MMT216"/>
      <c r="MMU216"/>
      <c r="MMV216"/>
      <c r="MMW216"/>
      <c r="MMX216"/>
      <c r="MMY216"/>
      <c r="MMZ216"/>
      <c r="MNA216"/>
      <c r="MNB216"/>
      <c r="MNC216"/>
      <c r="MND216"/>
      <c r="MNE216"/>
      <c r="MNF216"/>
      <c r="MNG216"/>
      <c r="MNH216"/>
      <c r="MNI216"/>
      <c r="MNJ216"/>
      <c r="MNK216"/>
      <c r="MNL216"/>
      <c r="MNM216"/>
      <c r="MNN216"/>
      <c r="MNO216"/>
      <c r="MNP216"/>
      <c r="MNQ216"/>
      <c r="MNR216"/>
      <c r="MNS216"/>
      <c r="MNT216"/>
      <c r="MNU216"/>
      <c r="MNV216"/>
      <c r="MNW216"/>
      <c r="MNX216"/>
      <c r="MNY216"/>
      <c r="MNZ216"/>
      <c r="MOA216"/>
      <c r="MOB216"/>
      <c r="MOC216"/>
      <c r="MOD216"/>
      <c r="MOE216"/>
      <c r="MOF216"/>
      <c r="MOG216"/>
      <c r="MOH216"/>
      <c r="MOI216"/>
      <c r="MOJ216"/>
      <c r="MOK216"/>
      <c r="MOL216"/>
      <c r="MOM216"/>
      <c r="MON216"/>
      <c r="MOO216"/>
      <c r="MOP216"/>
      <c r="MOQ216"/>
      <c r="MOR216"/>
      <c r="MOS216"/>
      <c r="MOT216"/>
      <c r="MOU216"/>
      <c r="MOV216"/>
      <c r="MOW216"/>
      <c r="MOX216"/>
      <c r="MOY216"/>
      <c r="MOZ216"/>
      <c r="MPA216"/>
      <c r="MPB216"/>
      <c r="MPC216"/>
      <c r="MPD216"/>
      <c r="MPE216"/>
      <c r="MPF216"/>
      <c r="MPG216"/>
      <c r="MPH216"/>
      <c r="MPI216"/>
      <c r="MPJ216"/>
      <c r="MPK216"/>
      <c r="MPL216"/>
      <c r="MPM216"/>
      <c r="MPN216"/>
      <c r="MPO216"/>
      <c r="MPP216"/>
      <c r="MPQ216"/>
      <c r="MPR216"/>
      <c r="MPS216"/>
      <c r="MPT216"/>
      <c r="MPU216"/>
      <c r="MPV216"/>
      <c r="MPW216"/>
      <c r="MPX216"/>
      <c r="MPY216"/>
      <c r="MPZ216"/>
      <c r="MQA216"/>
      <c r="MQB216"/>
      <c r="MQC216"/>
      <c r="MQD216"/>
      <c r="MQE216"/>
      <c r="MQF216"/>
      <c r="MQG216"/>
      <c r="MQH216"/>
      <c r="MQI216"/>
      <c r="MQJ216"/>
      <c r="MQK216"/>
      <c r="MQL216"/>
      <c r="MQM216"/>
      <c r="MQN216"/>
      <c r="MQO216"/>
      <c r="MQP216"/>
      <c r="MQQ216"/>
      <c r="MQR216"/>
      <c r="MQS216"/>
      <c r="MQT216"/>
      <c r="MQU216"/>
      <c r="MQV216"/>
      <c r="MQW216"/>
      <c r="MQX216"/>
      <c r="MQY216"/>
      <c r="MQZ216"/>
      <c r="MRA216"/>
      <c r="MRB216"/>
      <c r="MRC216"/>
      <c r="MRD216"/>
      <c r="MRE216"/>
      <c r="MRF216"/>
      <c r="MRG216"/>
      <c r="MRH216"/>
      <c r="MRI216"/>
      <c r="MRJ216"/>
      <c r="MRK216"/>
      <c r="MRL216"/>
      <c r="MRM216"/>
      <c r="MRN216"/>
      <c r="MRO216"/>
      <c r="MRP216"/>
      <c r="MRQ216"/>
      <c r="MRR216"/>
      <c r="MRS216"/>
      <c r="MRT216"/>
      <c r="MRU216"/>
      <c r="MRV216"/>
      <c r="MRW216"/>
      <c r="MRX216"/>
      <c r="MRY216"/>
      <c r="MRZ216"/>
      <c r="MSA216"/>
      <c r="MSB216"/>
      <c r="MSC216"/>
      <c r="MSD216"/>
      <c r="MSE216"/>
      <c r="MSF216"/>
      <c r="MSG216"/>
      <c r="MSH216"/>
      <c r="MSI216"/>
      <c r="MSJ216"/>
      <c r="MSK216"/>
      <c r="MSL216"/>
      <c r="MSM216"/>
      <c r="MSN216"/>
      <c r="MSO216"/>
      <c r="MSP216"/>
      <c r="MSQ216"/>
      <c r="MSR216"/>
      <c r="MSS216"/>
      <c r="MST216"/>
      <c r="MSU216"/>
      <c r="MSV216"/>
      <c r="MSW216"/>
      <c r="MSX216"/>
      <c r="MSY216"/>
      <c r="MSZ216"/>
      <c r="MTA216"/>
      <c r="MTB216"/>
      <c r="MTC216"/>
      <c r="MTD216"/>
      <c r="MTE216"/>
      <c r="MTF216"/>
      <c r="MTG216"/>
      <c r="MTH216"/>
      <c r="MTI216"/>
      <c r="MTJ216"/>
      <c r="MTK216"/>
      <c r="MTL216"/>
      <c r="MTM216"/>
      <c r="MTN216"/>
      <c r="MTO216"/>
      <c r="MTP216"/>
      <c r="MTQ216"/>
      <c r="MTR216"/>
      <c r="MTS216"/>
      <c r="MTT216"/>
      <c r="MTU216"/>
      <c r="MTV216"/>
      <c r="MTW216"/>
      <c r="MTX216"/>
      <c r="MTY216"/>
      <c r="MTZ216"/>
      <c r="MUA216"/>
      <c r="MUB216"/>
      <c r="MUC216"/>
      <c r="MUD216"/>
      <c r="MUE216"/>
      <c r="MUF216"/>
      <c r="MUG216"/>
      <c r="MUH216"/>
      <c r="MUI216"/>
      <c r="MUJ216"/>
      <c r="MUK216"/>
      <c r="MUL216"/>
      <c r="MUM216"/>
      <c r="MUN216"/>
      <c r="MUO216"/>
      <c r="MUP216"/>
      <c r="MUQ216"/>
      <c r="MUR216"/>
      <c r="MUS216"/>
      <c r="MUT216"/>
      <c r="MUU216"/>
      <c r="MUV216"/>
      <c r="MUW216"/>
      <c r="MUX216"/>
      <c r="MUY216"/>
      <c r="MUZ216"/>
      <c r="MVA216"/>
      <c r="MVB216"/>
      <c r="MVC216"/>
      <c r="MVD216"/>
      <c r="MVE216"/>
      <c r="MVF216"/>
      <c r="MVG216"/>
      <c r="MVH216"/>
      <c r="MVI216"/>
      <c r="MVJ216"/>
      <c r="MVK216"/>
      <c r="MVL216"/>
      <c r="MVM216"/>
      <c r="MVN216"/>
      <c r="MVO216"/>
      <c r="MVP216"/>
      <c r="MVQ216"/>
      <c r="MVR216"/>
      <c r="MVS216"/>
      <c r="MVT216"/>
      <c r="MVU216"/>
      <c r="MVV216"/>
      <c r="MVW216"/>
      <c r="MVX216"/>
      <c r="MVY216"/>
      <c r="MVZ216"/>
      <c r="MWA216"/>
      <c r="MWB216"/>
      <c r="MWC216"/>
      <c r="MWD216"/>
      <c r="MWE216"/>
      <c r="MWF216"/>
      <c r="MWG216"/>
      <c r="MWH216"/>
      <c r="MWI216"/>
      <c r="MWJ216"/>
      <c r="MWK216"/>
      <c r="MWL216"/>
      <c r="MWM216"/>
      <c r="MWN216"/>
      <c r="MWO216"/>
      <c r="MWP216"/>
      <c r="MWQ216"/>
      <c r="MWR216"/>
      <c r="MWS216"/>
      <c r="MWT216"/>
      <c r="MWU216"/>
      <c r="MWV216"/>
      <c r="MWW216"/>
      <c r="MWX216"/>
      <c r="MWY216"/>
      <c r="MWZ216"/>
      <c r="MXA216"/>
      <c r="MXB216"/>
      <c r="MXC216"/>
      <c r="MXD216"/>
      <c r="MXE216"/>
      <c r="MXF216"/>
      <c r="MXG216"/>
      <c r="MXH216"/>
      <c r="MXI216"/>
      <c r="MXJ216"/>
      <c r="MXK216"/>
      <c r="MXL216"/>
      <c r="MXM216"/>
      <c r="MXN216"/>
      <c r="MXO216"/>
      <c r="MXP216"/>
      <c r="MXQ216"/>
      <c r="MXR216"/>
      <c r="MXS216"/>
      <c r="MXT216"/>
      <c r="MXU216"/>
      <c r="MXV216"/>
      <c r="MXW216"/>
      <c r="MXX216"/>
      <c r="MXY216"/>
      <c r="MXZ216"/>
      <c r="MYA216"/>
      <c r="MYB216"/>
      <c r="MYC216"/>
      <c r="MYD216"/>
      <c r="MYE216"/>
      <c r="MYF216"/>
      <c r="MYG216"/>
      <c r="MYH216"/>
      <c r="MYI216"/>
      <c r="MYJ216"/>
      <c r="MYK216"/>
      <c r="MYL216"/>
      <c r="MYM216"/>
      <c r="MYN216"/>
      <c r="MYO216"/>
      <c r="MYP216"/>
      <c r="MYQ216"/>
      <c r="MYR216"/>
      <c r="MYS216"/>
      <c r="MYT216"/>
      <c r="MYU216"/>
      <c r="MYV216"/>
      <c r="MYW216"/>
      <c r="MYX216"/>
      <c r="MYY216"/>
      <c r="MYZ216"/>
      <c r="MZA216"/>
      <c r="MZB216"/>
      <c r="MZC216"/>
      <c r="MZD216"/>
      <c r="MZE216"/>
      <c r="MZF216"/>
      <c r="MZG216"/>
      <c r="MZH216"/>
      <c r="MZI216"/>
      <c r="MZJ216"/>
      <c r="MZK216"/>
      <c r="MZL216"/>
      <c r="MZM216"/>
      <c r="MZN216"/>
      <c r="MZO216"/>
      <c r="MZP216"/>
      <c r="MZQ216"/>
      <c r="MZR216"/>
      <c r="MZS216"/>
      <c r="MZT216"/>
      <c r="MZU216"/>
      <c r="MZV216"/>
      <c r="MZW216"/>
      <c r="MZX216"/>
      <c r="MZY216"/>
      <c r="MZZ216"/>
      <c r="NAA216"/>
      <c r="NAB216"/>
      <c r="NAC216"/>
      <c r="NAD216"/>
      <c r="NAE216"/>
      <c r="NAF216"/>
      <c r="NAG216"/>
      <c r="NAH216"/>
      <c r="NAI216"/>
      <c r="NAJ216"/>
      <c r="NAK216"/>
      <c r="NAL216"/>
      <c r="NAM216"/>
      <c r="NAN216"/>
      <c r="NAO216"/>
      <c r="NAP216"/>
      <c r="NAQ216"/>
      <c r="NAR216"/>
      <c r="NAS216"/>
      <c r="NAT216"/>
      <c r="NAU216"/>
      <c r="NAV216"/>
      <c r="NAW216"/>
      <c r="NAX216"/>
      <c r="NAY216"/>
      <c r="NAZ216"/>
      <c r="NBA216"/>
      <c r="NBB216"/>
      <c r="NBC216"/>
      <c r="NBD216"/>
      <c r="NBE216"/>
      <c r="NBF216"/>
      <c r="NBG216"/>
      <c r="NBH216"/>
      <c r="NBI216"/>
      <c r="NBJ216"/>
      <c r="NBK216"/>
      <c r="NBL216"/>
      <c r="NBM216"/>
      <c r="NBN216"/>
      <c r="NBO216"/>
      <c r="NBP216"/>
      <c r="NBQ216"/>
      <c r="NBR216"/>
      <c r="NBS216"/>
      <c r="NBT216"/>
      <c r="NBU216"/>
      <c r="NBV216"/>
      <c r="NBW216"/>
      <c r="NBX216"/>
      <c r="NBY216"/>
      <c r="NBZ216"/>
      <c r="NCA216"/>
      <c r="NCB216"/>
      <c r="NCC216"/>
      <c r="NCD216"/>
      <c r="NCE216"/>
      <c r="NCF216"/>
      <c r="NCG216"/>
      <c r="NCH216"/>
      <c r="NCI216"/>
      <c r="NCJ216"/>
      <c r="NCK216"/>
      <c r="NCL216"/>
      <c r="NCM216"/>
      <c r="NCN216"/>
      <c r="NCO216"/>
      <c r="NCP216"/>
      <c r="NCQ216"/>
      <c r="NCR216"/>
      <c r="NCS216"/>
      <c r="NCT216"/>
      <c r="NCU216"/>
      <c r="NCV216"/>
      <c r="NCW216"/>
      <c r="NCX216"/>
      <c r="NCY216"/>
      <c r="NCZ216"/>
      <c r="NDA216"/>
      <c r="NDB216"/>
      <c r="NDC216"/>
      <c r="NDD216"/>
      <c r="NDE216"/>
      <c r="NDF216"/>
      <c r="NDG216"/>
      <c r="NDH216"/>
      <c r="NDI216"/>
      <c r="NDJ216"/>
      <c r="NDK216"/>
      <c r="NDL216"/>
      <c r="NDM216"/>
      <c r="NDN216"/>
      <c r="NDO216"/>
      <c r="NDP216"/>
      <c r="NDQ216"/>
      <c r="NDR216"/>
      <c r="NDS216"/>
      <c r="NDT216"/>
      <c r="NDU216"/>
      <c r="NDV216"/>
      <c r="NDW216"/>
      <c r="NDX216"/>
      <c r="NDY216"/>
      <c r="NDZ216"/>
      <c r="NEA216"/>
      <c r="NEB216"/>
      <c r="NEC216"/>
      <c r="NED216"/>
      <c r="NEE216"/>
      <c r="NEF216"/>
      <c r="NEG216"/>
      <c r="NEH216"/>
      <c r="NEI216"/>
      <c r="NEJ216"/>
      <c r="NEK216"/>
      <c r="NEL216"/>
      <c r="NEM216"/>
      <c r="NEN216"/>
      <c r="NEO216"/>
      <c r="NEP216"/>
      <c r="NEQ216"/>
      <c r="NER216"/>
      <c r="NES216"/>
      <c r="NET216"/>
      <c r="NEU216"/>
      <c r="NEV216"/>
      <c r="NEW216"/>
      <c r="NEX216"/>
      <c r="NEY216"/>
      <c r="NEZ216"/>
      <c r="NFA216"/>
      <c r="NFB216"/>
      <c r="NFC216"/>
      <c r="NFD216"/>
      <c r="NFE216"/>
      <c r="NFF216"/>
      <c r="NFG216"/>
      <c r="NFH216"/>
      <c r="NFI216"/>
      <c r="NFJ216"/>
      <c r="NFK216"/>
      <c r="NFL216"/>
      <c r="NFM216"/>
      <c r="NFN216"/>
      <c r="NFO216"/>
      <c r="NFP216"/>
      <c r="NFQ216"/>
      <c r="NFR216"/>
      <c r="NFS216"/>
      <c r="NFT216"/>
      <c r="NFU216"/>
      <c r="NFV216"/>
      <c r="NFW216"/>
      <c r="NFX216"/>
      <c r="NFY216"/>
      <c r="NFZ216"/>
      <c r="NGA216"/>
      <c r="NGB216"/>
      <c r="NGC216"/>
      <c r="NGD216"/>
      <c r="NGE216"/>
      <c r="NGF216"/>
      <c r="NGG216"/>
      <c r="NGH216"/>
      <c r="NGI216"/>
      <c r="NGJ216"/>
      <c r="NGK216"/>
      <c r="NGL216"/>
      <c r="NGM216"/>
      <c r="NGN216"/>
      <c r="NGO216"/>
      <c r="NGP216"/>
      <c r="NGQ216"/>
      <c r="NGR216"/>
      <c r="NGS216"/>
      <c r="NGT216"/>
      <c r="NGU216"/>
      <c r="NGV216"/>
      <c r="NGW216"/>
      <c r="NGX216"/>
      <c r="NGY216"/>
      <c r="NGZ216"/>
      <c r="NHA216"/>
      <c r="NHB216"/>
      <c r="NHC216"/>
      <c r="NHD216"/>
      <c r="NHE216"/>
      <c r="NHF216"/>
      <c r="NHG216"/>
      <c r="NHH216"/>
      <c r="NHI216"/>
      <c r="NHJ216"/>
      <c r="NHK216"/>
      <c r="NHL216"/>
      <c r="NHM216"/>
      <c r="NHN216"/>
      <c r="NHO216"/>
      <c r="NHP216"/>
      <c r="NHQ216"/>
      <c r="NHR216"/>
      <c r="NHS216"/>
      <c r="NHT216"/>
      <c r="NHU216"/>
      <c r="NHV216"/>
      <c r="NHW216"/>
      <c r="NHX216"/>
      <c r="NHY216"/>
      <c r="NHZ216"/>
      <c r="NIA216"/>
      <c r="NIB216"/>
      <c r="NIC216"/>
      <c r="NID216"/>
      <c r="NIE216"/>
      <c r="NIF216"/>
      <c r="NIG216"/>
      <c r="NIH216"/>
      <c r="NII216"/>
      <c r="NIJ216"/>
      <c r="NIK216"/>
      <c r="NIL216"/>
      <c r="NIM216"/>
      <c r="NIN216"/>
      <c r="NIO216"/>
      <c r="NIP216"/>
      <c r="NIQ216"/>
      <c r="NIR216"/>
      <c r="NIS216"/>
      <c r="NIT216"/>
      <c r="NIU216"/>
      <c r="NIV216"/>
      <c r="NIW216"/>
      <c r="NIX216"/>
      <c r="NIY216"/>
      <c r="NIZ216"/>
      <c r="NJA216"/>
      <c r="NJB216"/>
      <c r="NJC216"/>
      <c r="NJD216"/>
      <c r="NJE216"/>
      <c r="NJF216"/>
      <c r="NJG216"/>
      <c r="NJH216"/>
      <c r="NJI216"/>
      <c r="NJJ216"/>
      <c r="NJK216"/>
      <c r="NJL216"/>
      <c r="NJM216"/>
      <c r="NJN216"/>
      <c r="NJO216"/>
      <c r="NJP216"/>
      <c r="NJQ216"/>
      <c r="NJR216"/>
      <c r="NJS216"/>
      <c r="NJT216"/>
      <c r="NJU216"/>
      <c r="NJV216"/>
      <c r="NJW216"/>
      <c r="NJX216"/>
      <c r="NJY216"/>
      <c r="NJZ216"/>
      <c r="NKA216"/>
      <c r="NKB216"/>
      <c r="NKC216"/>
      <c r="NKD216"/>
      <c r="NKE216"/>
      <c r="NKF216"/>
      <c r="NKG216"/>
      <c r="NKH216"/>
      <c r="NKI216"/>
      <c r="NKJ216"/>
      <c r="NKK216"/>
      <c r="NKL216"/>
      <c r="NKM216"/>
      <c r="NKN216"/>
      <c r="NKO216"/>
      <c r="NKP216"/>
      <c r="NKQ216"/>
      <c r="NKR216"/>
      <c r="NKS216"/>
      <c r="NKT216"/>
      <c r="NKU216"/>
      <c r="NKV216"/>
      <c r="NKW216"/>
      <c r="NKX216"/>
      <c r="NKY216"/>
      <c r="NKZ216"/>
      <c r="NLA216"/>
      <c r="NLB216"/>
      <c r="NLC216"/>
      <c r="NLD216"/>
      <c r="NLE216"/>
      <c r="NLF216"/>
      <c r="NLG216"/>
      <c r="NLH216"/>
      <c r="NLI216"/>
      <c r="NLJ216"/>
      <c r="NLK216"/>
      <c r="NLL216"/>
      <c r="NLM216"/>
      <c r="NLN216"/>
      <c r="NLO216"/>
      <c r="NLP216"/>
      <c r="NLQ216"/>
      <c r="NLR216"/>
      <c r="NLS216"/>
      <c r="NLT216"/>
      <c r="NLU216"/>
      <c r="NLV216"/>
      <c r="NLW216"/>
      <c r="NLX216"/>
      <c r="NLY216"/>
      <c r="NLZ216"/>
      <c r="NMA216"/>
      <c r="NMB216"/>
      <c r="NMC216"/>
      <c r="NMD216"/>
      <c r="NME216"/>
      <c r="NMF216"/>
      <c r="NMG216"/>
      <c r="NMH216"/>
      <c r="NMI216"/>
      <c r="NMJ216"/>
      <c r="NMK216"/>
      <c r="NML216"/>
      <c r="NMM216"/>
      <c r="NMN216"/>
      <c r="NMO216"/>
      <c r="NMP216"/>
      <c r="NMQ216"/>
      <c r="NMR216"/>
      <c r="NMS216"/>
      <c r="NMT216"/>
      <c r="NMU216"/>
      <c r="NMV216"/>
      <c r="NMW216"/>
      <c r="NMX216"/>
      <c r="NMY216"/>
      <c r="NMZ216"/>
      <c r="NNA216"/>
      <c r="NNB216"/>
      <c r="NNC216"/>
      <c r="NND216"/>
      <c r="NNE216"/>
      <c r="NNF216"/>
      <c r="NNG216"/>
      <c r="NNH216"/>
      <c r="NNI216"/>
      <c r="NNJ216"/>
      <c r="NNK216"/>
      <c r="NNL216"/>
      <c r="NNM216"/>
      <c r="NNN216"/>
      <c r="NNO216"/>
      <c r="NNP216"/>
      <c r="NNQ216"/>
      <c r="NNR216"/>
      <c r="NNS216"/>
      <c r="NNT216"/>
      <c r="NNU216"/>
      <c r="NNV216"/>
      <c r="NNW216"/>
      <c r="NNX216"/>
      <c r="NNY216"/>
      <c r="NNZ216"/>
      <c r="NOA216"/>
      <c r="NOB216"/>
      <c r="NOC216"/>
      <c r="NOD216"/>
      <c r="NOE216"/>
      <c r="NOF216"/>
      <c r="NOG216"/>
      <c r="NOH216"/>
      <c r="NOI216"/>
      <c r="NOJ216"/>
      <c r="NOK216"/>
      <c r="NOL216"/>
      <c r="NOM216"/>
      <c r="NON216"/>
      <c r="NOO216"/>
      <c r="NOP216"/>
      <c r="NOQ216"/>
      <c r="NOR216"/>
      <c r="NOS216"/>
      <c r="NOT216"/>
      <c r="NOU216"/>
      <c r="NOV216"/>
      <c r="NOW216"/>
      <c r="NOX216"/>
      <c r="NOY216"/>
      <c r="NOZ216"/>
      <c r="NPA216"/>
      <c r="NPB216"/>
      <c r="NPC216"/>
      <c r="NPD216"/>
      <c r="NPE216"/>
      <c r="NPF216"/>
      <c r="NPG216"/>
      <c r="NPH216"/>
      <c r="NPI216"/>
      <c r="NPJ216"/>
      <c r="NPK216"/>
      <c r="NPL216"/>
      <c r="NPM216"/>
      <c r="NPN216"/>
      <c r="NPO216"/>
      <c r="NPP216"/>
      <c r="NPQ216"/>
      <c r="NPR216"/>
      <c r="NPS216"/>
      <c r="NPT216"/>
      <c r="NPU216"/>
      <c r="NPV216"/>
      <c r="NPW216"/>
      <c r="NPX216"/>
      <c r="NPY216"/>
      <c r="NPZ216"/>
      <c r="NQA216"/>
      <c r="NQB216"/>
      <c r="NQC216"/>
      <c r="NQD216"/>
      <c r="NQE216"/>
      <c r="NQF216"/>
      <c r="NQG216"/>
      <c r="NQH216"/>
      <c r="NQI216"/>
      <c r="NQJ216"/>
      <c r="NQK216"/>
      <c r="NQL216"/>
      <c r="NQM216"/>
      <c r="NQN216"/>
      <c r="NQO216"/>
      <c r="NQP216"/>
      <c r="NQQ216"/>
      <c r="NQR216"/>
      <c r="NQS216"/>
      <c r="NQT216"/>
      <c r="NQU216"/>
      <c r="NQV216"/>
      <c r="NQW216"/>
      <c r="NQX216"/>
      <c r="NQY216"/>
      <c r="NQZ216"/>
      <c r="NRA216"/>
      <c r="NRB216"/>
      <c r="NRC216"/>
      <c r="NRD216"/>
      <c r="NRE216"/>
      <c r="NRF216"/>
      <c r="NRG216"/>
      <c r="NRH216"/>
      <c r="NRI216"/>
      <c r="NRJ216"/>
      <c r="NRK216"/>
      <c r="NRL216"/>
      <c r="NRM216"/>
      <c r="NRN216"/>
      <c r="NRO216"/>
      <c r="NRP216"/>
      <c r="NRQ216"/>
      <c r="NRR216"/>
      <c r="NRS216"/>
      <c r="NRT216"/>
      <c r="NRU216"/>
      <c r="NRV216"/>
      <c r="NRW216"/>
      <c r="NRX216"/>
      <c r="NRY216"/>
      <c r="NRZ216"/>
      <c r="NSA216"/>
      <c r="NSB216"/>
      <c r="NSC216"/>
      <c r="NSD216"/>
      <c r="NSE216"/>
      <c r="NSF216"/>
      <c r="NSG216"/>
      <c r="NSH216"/>
      <c r="NSI216"/>
      <c r="NSJ216"/>
      <c r="NSK216"/>
      <c r="NSL216"/>
      <c r="NSM216"/>
      <c r="NSN216"/>
      <c r="NSO216"/>
      <c r="NSP216"/>
      <c r="NSQ216"/>
      <c r="NSR216"/>
      <c r="NSS216"/>
      <c r="NST216"/>
      <c r="NSU216"/>
      <c r="NSV216"/>
      <c r="NSW216"/>
      <c r="NSX216"/>
      <c r="NSY216"/>
      <c r="NSZ216"/>
      <c r="NTA216"/>
      <c r="NTB216"/>
      <c r="NTC216"/>
      <c r="NTD216"/>
      <c r="NTE216"/>
      <c r="NTF216"/>
      <c r="NTG216"/>
      <c r="NTH216"/>
      <c r="NTI216"/>
      <c r="NTJ216"/>
      <c r="NTK216"/>
      <c r="NTL216"/>
      <c r="NTM216"/>
      <c r="NTN216"/>
      <c r="NTO216"/>
      <c r="NTP216"/>
      <c r="NTQ216"/>
      <c r="NTR216"/>
      <c r="NTS216"/>
      <c r="NTT216"/>
      <c r="NTU216"/>
      <c r="NTV216"/>
      <c r="NTW216"/>
      <c r="NTX216"/>
      <c r="NTY216"/>
      <c r="NTZ216"/>
      <c r="NUA216"/>
      <c r="NUB216"/>
      <c r="NUC216"/>
      <c r="NUD216"/>
      <c r="NUE216"/>
      <c r="NUF216"/>
      <c r="NUG216"/>
      <c r="NUH216"/>
      <c r="NUI216"/>
      <c r="NUJ216"/>
      <c r="NUK216"/>
      <c r="NUL216"/>
      <c r="NUM216"/>
      <c r="NUN216"/>
      <c r="NUO216"/>
      <c r="NUP216"/>
      <c r="NUQ216"/>
      <c r="NUR216"/>
      <c r="NUS216"/>
      <c r="NUT216"/>
      <c r="NUU216"/>
      <c r="NUV216"/>
      <c r="NUW216"/>
      <c r="NUX216"/>
      <c r="NUY216"/>
      <c r="NUZ216"/>
      <c r="NVA216"/>
      <c r="NVB216"/>
      <c r="NVC216"/>
      <c r="NVD216"/>
      <c r="NVE216"/>
      <c r="NVF216"/>
      <c r="NVG216"/>
      <c r="NVH216"/>
      <c r="NVI216"/>
      <c r="NVJ216"/>
      <c r="NVK216"/>
      <c r="NVL216"/>
      <c r="NVM216"/>
      <c r="NVN216"/>
      <c r="NVO216"/>
      <c r="NVP216"/>
      <c r="NVQ216"/>
      <c r="NVR216"/>
      <c r="NVS216"/>
      <c r="NVT216"/>
      <c r="NVU216"/>
      <c r="NVV216"/>
      <c r="NVW216"/>
      <c r="NVX216"/>
      <c r="NVY216"/>
      <c r="NVZ216"/>
      <c r="NWA216"/>
      <c r="NWB216"/>
      <c r="NWC216"/>
      <c r="NWD216"/>
      <c r="NWE216"/>
      <c r="NWF216"/>
      <c r="NWG216"/>
      <c r="NWH216"/>
      <c r="NWI216"/>
      <c r="NWJ216"/>
      <c r="NWK216"/>
      <c r="NWL216"/>
      <c r="NWM216"/>
      <c r="NWN216"/>
      <c r="NWO216"/>
      <c r="NWP216"/>
      <c r="NWQ216"/>
      <c r="NWR216"/>
      <c r="NWS216"/>
      <c r="NWT216"/>
      <c r="NWU216"/>
      <c r="NWV216"/>
      <c r="NWW216"/>
      <c r="NWX216"/>
      <c r="NWY216"/>
      <c r="NWZ216"/>
      <c r="NXA216"/>
      <c r="NXB216"/>
      <c r="NXC216"/>
      <c r="NXD216"/>
      <c r="NXE216"/>
      <c r="NXF216"/>
      <c r="NXG216"/>
      <c r="NXH216"/>
      <c r="NXI216"/>
      <c r="NXJ216"/>
      <c r="NXK216"/>
      <c r="NXL216"/>
      <c r="NXM216"/>
      <c r="NXN216"/>
      <c r="NXO216"/>
      <c r="NXP216"/>
      <c r="NXQ216"/>
      <c r="NXR216"/>
      <c r="NXS216"/>
      <c r="NXT216"/>
      <c r="NXU216"/>
      <c r="NXV216"/>
      <c r="NXW216"/>
      <c r="NXX216"/>
      <c r="NXY216"/>
      <c r="NXZ216"/>
      <c r="NYA216"/>
      <c r="NYB216"/>
      <c r="NYC216"/>
      <c r="NYD216"/>
      <c r="NYE216"/>
      <c r="NYF216"/>
      <c r="NYG216"/>
      <c r="NYH216"/>
      <c r="NYI216"/>
      <c r="NYJ216"/>
      <c r="NYK216"/>
      <c r="NYL216"/>
      <c r="NYM216"/>
      <c r="NYN216"/>
      <c r="NYO216"/>
      <c r="NYP216"/>
      <c r="NYQ216"/>
      <c r="NYR216"/>
      <c r="NYS216"/>
      <c r="NYT216"/>
      <c r="NYU216"/>
      <c r="NYV216"/>
      <c r="NYW216"/>
      <c r="NYX216"/>
      <c r="NYY216"/>
      <c r="NYZ216"/>
      <c r="NZA216"/>
      <c r="NZB216"/>
      <c r="NZC216"/>
      <c r="NZD216"/>
      <c r="NZE216"/>
      <c r="NZF216"/>
      <c r="NZG216"/>
      <c r="NZH216"/>
      <c r="NZI216"/>
      <c r="NZJ216"/>
      <c r="NZK216"/>
      <c r="NZL216"/>
      <c r="NZM216"/>
      <c r="NZN216"/>
      <c r="NZO216"/>
      <c r="NZP216"/>
      <c r="NZQ216"/>
      <c r="NZR216"/>
      <c r="NZS216"/>
      <c r="NZT216"/>
      <c r="NZU216"/>
      <c r="NZV216"/>
      <c r="NZW216"/>
      <c r="NZX216"/>
      <c r="NZY216"/>
      <c r="NZZ216"/>
      <c r="OAA216"/>
      <c r="OAB216"/>
      <c r="OAC216"/>
      <c r="OAD216"/>
      <c r="OAE216"/>
      <c r="OAF216"/>
      <c r="OAG216"/>
      <c r="OAH216"/>
      <c r="OAI216"/>
      <c r="OAJ216"/>
      <c r="OAK216"/>
      <c r="OAL216"/>
      <c r="OAM216"/>
      <c r="OAN216"/>
      <c r="OAO216"/>
      <c r="OAP216"/>
      <c r="OAQ216"/>
      <c r="OAR216"/>
      <c r="OAS216"/>
      <c r="OAT216"/>
      <c r="OAU216"/>
      <c r="OAV216"/>
      <c r="OAW216"/>
      <c r="OAX216"/>
      <c r="OAY216"/>
      <c r="OAZ216"/>
      <c r="OBA216"/>
      <c r="OBB216"/>
      <c r="OBC216"/>
      <c r="OBD216"/>
      <c r="OBE216"/>
      <c r="OBF216"/>
      <c r="OBG216"/>
      <c r="OBH216"/>
      <c r="OBI216"/>
      <c r="OBJ216"/>
      <c r="OBK216"/>
      <c r="OBL216"/>
      <c r="OBM216"/>
      <c r="OBN216"/>
      <c r="OBO216"/>
      <c r="OBP216"/>
      <c r="OBQ216"/>
      <c r="OBR216"/>
      <c r="OBS216"/>
      <c r="OBT216"/>
      <c r="OBU216"/>
      <c r="OBV216"/>
      <c r="OBW216"/>
      <c r="OBX216"/>
      <c r="OBY216"/>
      <c r="OBZ216"/>
      <c r="OCA216"/>
      <c r="OCB216"/>
      <c r="OCC216"/>
      <c r="OCD216"/>
      <c r="OCE216"/>
      <c r="OCF216"/>
      <c r="OCG216"/>
      <c r="OCH216"/>
      <c r="OCI216"/>
      <c r="OCJ216"/>
      <c r="OCK216"/>
      <c r="OCL216"/>
      <c r="OCM216"/>
      <c r="OCN216"/>
      <c r="OCO216"/>
      <c r="OCP216"/>
      <c r="OCQ216"/>
      <c r="OCR216"/>
      <c r="OCS216"/>
      <c r="OCT216"/>
      <c r="OCU216"/>
      <c r="OCV216"/>
      <c r="OCW216"/>
      <c r="OCX216"/>
      <c r="OCY216"/>
      <c r="OCZ216"/>
      <c r="ODA216"/>
      <c r="ODB216"/>
      <c r="ODC216"/>
      <c r="ODD216"/>
      <c r="ODE216"/>
      <c r="ODF216"/>
      <c r="ODG216"/>
      <c r="ODH216"/>
      <c r="ODI216"/>
      <c r="ODJ216"/>
      <c r="ODK216"/>
      <c r="ODL216"/>
      <c r="ODM216"/>
      <c r="ODN216"/>
      <c r="ODO216"/>
      <c r="ODP216"/>
      <c r="ODQ216"/>
      <c r="ODR216"/>
      <c r="ODS216"/>
      <c r="ODT216"/>
      <c r="ODU216"/>
      <c r="ODV216"/>
      <c r="ODW216"/>
      <c r="ODX216"/>
      <c r="ODY216"/>
      <c r="ODZ216"/>
      <c r="OEA216"/>
      <c r="OEB216"/>
      <c r="OEC216"/>
      <c r="OED216"/>
      <c r="OEE216"/>
      <c r="OEF216"/>
      <c r="OEG216"/>
      <c r="OEH216"/>
      <c r="OEI216"/>
      <c r="OEJ216"/>
      <c r="OEK216"/>
      <c r="OEL216"/>
      <c r="OEM216"/>
      <c r="OEN216"/>
      <c r="OEO216"/>
      <c r="OEP216"/>
      <c r="OEQ216"/>
      <c r="OER216"/>
      <c r="OES216"/>
      <c r="OET216"/>
      <c r="OEU216"/>
      <c r="OEV216"/>
      <c r="OEW216"/>
      <c r="OEX216"/>
      <c r="OEY216"/>
      <c r="OEZ216"/>
      <c r="OFA216"/>
      <c r="OFB216"/>
      <c r="OFC216"/>
      <c r="OFD216"/>
      <c r="OFE216"/>
      <c r="OFF216"/>
      <c r="OFG216"/>
      <c r="OFH216"/>
      <c r="OFI216"/>
      <c r="OFJ216"/>
      <c r="OFK216"/>
      <c r="OFL216"/>
      <c r="OFM216"/>
      <c r="OFN216"/>
      <c r="OFO216"/>
      <c r="OFP216"/>
      <c r="OFQ216"/>
      <c r="OFR216"/>
      <c r="OFS216"/>
      <c r="OFT216"/>
      <c r="OFU216"/>
      <c r="OFV216"/>
      <c r="OFW216"/>
      <c r="OFX216"/>
      <c r="OFY216"/>
      <c r="OFZ216"/>
      <c r="OGA216"/>
      <c r="OGB216"/>
      <c r="OGC216"/>
      <c r="OGD216"/>
      <c r="OGE216"/>
      <c r="OGF216"/>
      <c r="OGG216"/>
      <c r="OGH216"/>
      <c r="OGI216"/>
      <c r="OGJ216"/>
      <c r="OGK216"/>
      <c r="OGL216"/>
      <c r="OGM216"/>
      <c r="OGN216"/>
      <c r="OGO216"/>
      <c r="OGP216"/>
      <c r="OGQ216"/>
      <c r="OGR216"/>
      <c r="OGS216"/>
      <c r="OGT216"/>
      <c r="OGU216"/>
      <c r="OGV216"/>
      <c r="OGW216"/>
      <c r="OGX216"/>
      <c r="OGY216"/>
      <c r="OGZ216"/>
      <c r="OHA216"/>
      <c r="OHB216"/>
      <c r="OHC216"/>
      <c r="OHD216"/>
      <c r="OHE216"/>
      <c r="OHF216"/>
      <c r="OHG216"/>
      <c r="OHH216"/>
      <c r="OHI216"/>
      <c r="OHJ216"/>
      <c r="OHK216"/>
      <c r="OHL216"/>
      <c r="OHM216"/>
      <c r="OHN216"/>
      <c r="OHO216"/>
      <c r="OHP216"/>
      <c r="OHQ216"/>
      <c r="OHR216"/>
      <c r="OHS216"/>
      <c r="OHT216"/>
      <c r="OHU216"/>
      <c r="OHV216"/>
      <c r="OHW216"/>
      <c r="OHX216"/>
      <c r="OHY216"/>
      <c r="OHZ216"/>
      <c r="OIA216"/>
      <c r="OIB216"/>
      <c r="OIC216"/>
      <c r="OID216"/>
      <c r="OIE216"/>
      <c r="OIF216"/>
      <c r="OIG216"/>
      <c r="OIH216"/>
      <c r="OII216"/>
      <c r="OIJ216"/>
      <c r="OIK216"/>
      <c r="OIL216"/>
      <c r="OIM216"/>
      <c r="OIN216"/>
      <c r="OIO216"/>
      <c r="OIP216"/>
      <c r="OIQ216"/>
      <c r="OIR216"/>
      <c r="OIS216"/>
      <c r="OIT216"/>
      <c r="OIU216"/>
      <c r="OIV216"/>
      <c r="OIW216"/>
      <c r="OIX216"/>
      <c r="OIY216"/>
      <c r="OIZ216"/>
      <c r="OJA216"/>
      <c r="OJB216"/>
      <c r="OJC216"/>
      <c r="OJD216"/>
      <c r="OJE216"/>
      <c r="OJF216"/>
      <c r="OJG216"/>
      <c r="OJH216"/>
      <c r="OJI216"/>
      <c r="OJJ216"/>
      <c r="OJK216"/>
      <c r="OJL216"/>
      <c r="OJM216"/>
      <c r="OJN216"/>
      <c r="OJO216"/>
      <c r="OJP216"/>
      <c r="OJQ216"/>
      <c r="OJR216"/>
      <c r="OJS216"/>
      <c r="OJT216"/>
      <c r="OJU216"/>
      <c r="OJV216"/>
      <c r="OJW216"/>
      <c r="OJX216"/>
      <c r="OJY216"/>
      <c r="OJZ216"/>
      <c r="OKA216"/>
      <c r="OKB216"/>
      <c r="OKC216"/>
      <c r="OKD216"/>
      <c r="OKE216"/>
      <c r="OKF216"/>
      <c r="OKG216"/>
      <c r="OKH216"/>
      <c r="OKI216"/>
      <c r="OKJ216"/>
      <c r="OKK216"/>
      <c r="OKL216"/>
      <c r="OKM216"/>
      <c r="OKN216"/>
      <c r="OKO216"/>
      <c r="OKP216"/>
      <c r="OKQ216"/>
      <c r="OKR216"/>
      <c r="OKS216"/>
      <c r="OKT216"/>
      <c r="OKU216"/>
      <c r="OKV216"/>
      <c r="OKW216"/>
      <c r="OKX216"/>
      <c r="OKY216"/>
      <c r="OKZ216"/>
      <c r="OLA216"/>
      <c r="OLB216"/>
      <c r="OLC216"/>
      <c r="OLD216"/>
      <c r="OLE216"/>
      <c r="OLF216"/>
      <c r="OLG216"/>
      <c r="OLH216"/>
      <c r="OLI216"/>
      <c r="OLJ216"/>
      <c r="OLK216"/>
      <c r="OLL216"/>
      <c r="OLM216"/>
      <c r="OLN216"/>
      <c r="OLO216"/>
      <c r="OLP216"/>
      <c r="OLQ216"/>
      <c r="OLR216"/>
      <c r="OLS216"/>
      <c r="OLT216"/>
      <c r="OLU216"/>
      <c r="OLV216"/>
      <c r="OLW216"/>
      <c r="OLX216"/>
      <c r="OLY216"/>
      <c r="OLZ216"/>
      <c r="OMA216"/>
      <c r="OMB216"/>
      <c r="OMC216"/>
      <c r="OMD216"/>
      <c r="OME216"/>
      <c r="OMF216"/>
      <c r="OMG216"/>
      <c r="OMH216"/>
      <c r="OMI216"/>
      <c r="OMJ216"/>
      <c r="OMK216"/>
      <c r="OML216"/>
      <c r="OMM216"/>
      <c r="OMN216"/>
      <c r="OMO216"/>
      <c r="OMP216"/>
      <c r="OMQ216"/>
      <c r="OMR216"/>
      <c r="OMS216"/>
      <c r="OMT216"/>
      <c r="OMU216"/>
      <c r="OMV216"/>
      <c r="OMW216"/>
      <c r="OMX216"/>
      <c r="OMY216"/>
      <c r="OMZ216"/>
      <c r="ONA216"/>
      <c r="ONB216"/>
      <c r="ONC216"/>
      <c r="OND216"/>
      <c r="ONE216"/>
      <c r="ONF216"/>
      <c r="ONG216"/>
      <c r="ONH216"/>
      <c r="ONI216"/>
      <c r="ONJ216"/>
      <c r="ONK216"/>
      <c r="ONL216"/>
      <c r="ONM216"/>
      <c r="ONN216"/>
      <c r="ONO216"/>
      <c r="ONP216"/>
      <c r="ONQ216"/>
      <c r="ONR216"/>
      <c r="ONS216"/>
      <c r="ONT216"/>
      <c r="ONU216"/>
      <c r="ONV216"/>
      <c r="ONW216"/>
      <c r="ONX216"/>
      <c r="ONY216"/>
      <c r="ONZ216"/>
      <c r="OOA216"/>
      <c r="OOB216"/>
      <c r="OOC216"/>
      <c r="OOD216"/>
      <c r="OOE216"/>
      <c r="OOF216"/>
      <c r="OOG216"/>
      <c r="OOH216"/>
      <c r="OOI216"/>
      <c r="OOJ216"/>
      <c r="OOK216"/>
      <c r="OOL216"/>
      <c r="OOM216"/>
      <c r="OON216"/>
      <c r="OOO216"/>
      <c r="OOP216"/>
      <c r="OOQ216"/>
      <c r="OOR216"/>
      <c r="OOS216"/>
      <c r="OOT216"/>
      <c r="OOU216"/>
      <c r="OOV216"/>
      <c r="OOW216"/>
      <c r="OOX216"/>
      <c r="OOY216"/>
      <c r="OOZ216"/>
      <c r="OPA216"/>
      <c r="OPB216"/>
      <c r="OPC216"/>
      <c r="OPD216"/>
      <c r="OPE216"/>
      <c r="OPF216"/>
      <c r="OPG216"/>
      <c r="OPH216"/>
      <c r="OPI216"/>
      <c r="OPJ216"/>
      <c r="OPK216"/>
      <c r="OPL216"/>
      <c r="OPM216"/>
      <c r="OPN216"/>
      <c r="OPO216"/>
      <c r="OPP216"/>
      <c r="OPQ216"/>
      <c r="OPR216"/>
      <c r="OPS216"/>
      <c r="OPT216"/>
      <c r="OPU216"/>
      <c r="OPV216"/>
      <c r="OPW216"/>
      <c r="OPX216"/>
      <c r="OPY216"/>
      <c r="OPZ216"/>
      <c r="OQA216"/>
      <c r="OQB216"/>
      <c r="OQC216"/>
      <c r="OQD216"/>
      <c r="OQE216"/>
      <c r="OQF216"/>
      <c r="OQG216"/>
      <c r="OQH216"/>
      <c r="OQI216"/>
      <c r="OQJ216"/>
      <c r="OQK216"/>
      <c r="OQL216"/>
      <c r="OQM216"/>
      <c r="OQN216"/>
      <c r="OQO216"/>
      <c r="OQP216"/>
      <c r="OQQ216"/>
      <c r="OQR216"/>
      <c r="OQS216"/>
      <c r="OQT216"/>
      <c r="OQU216"/>
      <c r="OQV216"/>
      <c r="OQW216"/>
      <c r="OQX216"/>
      <c r="OQY216"/>
      <c r="OQZ216"/>
      <c r="ORA216"/>
      <c r="ORB216"/>
      <c r="ORC216"/>
      <c r="ORD216"/>
      <c r="ORE216"/>
      <c r="ORF216"/>
      <c r="ORG216"/>
      <c r="ORH216"/>
      <c r="ORI216"/>
      <c r="ORJ216"/>
      <c r="ORK216"/>
      <c r="ORL216"/>
      <c r="ORM216"/>
      <c r="ORN216"/>
      <c r="ORO216"/>
      <c r="ORP216"/>
      <c r="ORQ216"/>
      <c r="ORR216"/>
      <c r="ORS216"/>
      <c r="ORT216"/>
      <c r="ORU216"/>
      <c r="ORV216"/>
      <c r="ORW216"/>
      <c r="ORX216"/>
      <c r="ORY216"/>
      <c r="ORZ216"/>
      <c r="OSA216"/>
      <c r="OSB216"/>
      <c r="OSC216"/>
      <c r="OSD216"/>
      <c r="OSE216"/>
      <c r="OSF216"/>
      <c r="OSG216"/>
      <c r="OSH216"/>
      <c r="OSI216"/>
      <c r="OSJ216"/>
      <c r="OSK216"/>
      <c r="OSL216"/>
      <c r="OSM216"/>
      <c r="OSN216"/>
      <c r="OSO216"/>
      <c r="OSP216"/>
      <c r="OSQ216"/>
      <c r="OSR216"/>
      <c r="OSS216"/>
      <c r="OST216"/>
      <c r="OSU216"/>
      <c r="OSV216"/>
      <c r="OSW216"/>
      <c r="OSX216"/>
      <c r="OSY216"/>
      <c r="OSZ216"/>
      <c r="OTA216"/>
      <c r="OTB216"/>
      <c r="OTC216"/>
      <c r="OTD216"/>
      <c r="OTE216"/>
      <c r="OTF216"/>
      <c r="OTG216"/>
      <c r="OTH216"/>
      <c r="OTI216"/>
      <c r="OTJ216"/>
      <c r="OTK216"/>
      <c r="OTL216"/>
      <c r="OTM216"/>
      <c r="OTN216"/>
      <c r="OTO216"/>
      <c r="OTP216"/>
      <c r="OTQ216"/>
      <c r="OTR216"/>
      <c r="OTS216"/>
      <c r="OTT216"/>
      <c r="OTU216"/>
      <c r="OTV216"/>
      <c r="OTW216"/>
      <c r="OTX216"/>
      <c r="OTY216"/>
      <c r="OTZ216"/>
      <c r="OUA216"/>
      <c r="OUB216"/>
      <c r="OUC216"/>
      <c r="OUD216"/>
      <c r="OUE216"/>
      <c r="OUF216"/>
      <c r="OUG216"/>
      <c r="OUH216"/>
      <c r="OUI216"/>
      <c r="OUJ216"/>
      <c r="OUK216"/>
      <c r="OUL216"/>
      <c r="OUM216"/>
      <c r="OUN216"/>
      <c r="OUO216"/>
      <c r="OUP216"/>
      <c r="OUQ216"/>
      <c r="OUR216"/>
      <c r="OUS216"/>
      <c r="OUT216"/>
      <c r="OUU216"/>
      <c r="OUV216"/>
      <c r="OUW216"/>
      <c r="OUX216"/>
      <c r="OUY216"/>
      <c r="OUZ216"/>
      <c r="OVA216"/>
      <c r="OVB216"/>
      <c r="OVC216"/>
      <c r="OVD216"/>
      <c r="OVE216"/>
      <c r="OVF216"/>
      <c r="OVG216"/>
      <c r="OVH216"/>
      <c r="OVI216"/>
      <c r="OVJ216"/>
      <c r="OVK216"/>
      <c r="OVL216"/>
      <c r="OVM216"/>
      <c r="OVN216"/>
      <c r="OVO216"/>
      <c r="OVP216"/>
      <c r="OVQ216"/>
      <c r="OVR216"/>
      <c r="OVS216"/>
      <c r="OVT216"/>
      <c r="OVU216"/>
      <c r="OVV216"/>
      <c r="OVW216"/>
      <c r="OVX216"/>
      <c r="OVY216"/>
      <c r="OVZ216"/>
      <c r="OWA216"/>
      <c r="OWB216"/>
      <c r="OWC216"/>
      <c r="OWD216"/>
      <c r="OWE216"/>
      <c r="OWF216"/>
      <c r="OWG216"/>
      <c r="OWH216"/>
      <c r="OWI216"/>
      <c r="OWJ216"/>
      <c r="OWK216"/>
      <c r="OWL216"/>
      <c r="OWM216"/>
      <c r="OWN216"/>
      <c r="OWO216"/>
      <c r="OWP216"/>
      <c r="OWQ216"/>
      <c r="OWR216"/>
      <c r="OWS216"/>
      <c r="OWT216"/>
      <c r="OWU216"/>
      <c r="OWV216"/>
      <c r="OWW216"/>
      <c r="OWX216"/>
      <c r="OWY216"/>
      <c r="OWZ216"/>
      <c r="OXA216"/>
      <c r="OXB216"/>
      <c r="OXC216"/>
      <c r="OXD216"/>
      <c r="OXE216"/>
      <c r="OXF216"/>
      <c r="OXG216"/>
      <c r="OXH216"/>
      <c r="OXI216"/>
      <c r="OXJ216"/>
      <c r="OXK216"/>
      <c r="OXL216"/>
      <c r="OXM216"/>
      <c r="OXN216"/>
      <c r="OXO216"/>
      <c r="OXP216"/>
      <c r="OXQ216"/>
      <c r="OXR216"/>
      <c r="OXS216"/>
      <c r="OXT216"/>
      <c r="OXU216"/>
      <c r="OXV216"/>
      <c r="OXW216"/>
      <c r="OXX216"/>
      <c r="OXY216"/>
      <c r="OXZ216"/>
      <c r="OYA216"/>
      <c r="OYB216"/>
      <c r="OYC216"/>
      <c r="OYD216"/>
      <c r="OYE216"/>
      <c r="OYF216"/>
      <c r="OYG216"/>
      <c r="OYH216"/>
      <c r="OYI216"/>
      <c r="OYJ216"/>
      <c r="OYK216"/>
      <c r="OYL216"/>
      <c r="OYM216"/>
      <c r="OYN216"/>
      <c r="OYO216"/>
      <c r="OYP216"/>
      <c r="OYQ216"/>
      <c r="OYR216"/>
      <c r="OYS216"/>
      <c r="OYT216"/>
      <c r="OYU216"/>
      <c r="OYV216"/>
      <c r="OYW216"/>
      <c r="OYX216"/>
      <c r="OYY216"/>
      <c r="OYZ216"/>
      <c r="OZA216"/>
      <c r="OZB216"/>
      <c r="OZC216"/>
      <c r="OZD216"/>
      <c r="OZE216"/>
      <c r="OZF216"/>
      <c r="OZG216"/>
      <c r="OZH216"/>
      <c r="OZI216"/>
      <c r="OZJ216"/>
      <c r="OZK216"/>
      <c r="OZL216"/>
      <c r="OZM216"/>
      <c r="OZN216"/>
      <c r="OZO216"/>
      <c r="OZP216"/>
      <c r="OZQ216"/>
      <c r="OZR216"/>
      <c r="OZS216"/>
      <c r="OZT216"/>
      <c r="OZU216"/>
      <c r="OZV216"/>
      <c r="OZW216"/>
      <c r="OZX216"/>
      <c r="OZY216"/>
      <c r="OZZ216"/>
      <c r="PAA216"/>
      <c r="PAB216"/>
      <c r="PAC216"/>
      <c r="PAD216"/>
      <c r="PAE216"/>
      <c r="PAF216"/>
      <c r="PAG216"/>
      <c r="PAH216"/>
      <c r="PAI216"/>
      <c r="PAJ216"/>
      <c r="PAK216"/>
      <c r="PAL216"/>
      <c r="PAM216"/>
      <c r="PAN216"/>
      <c r="PAO216"/>
      <c r="PAP216"/>
      <c r="PAQ216"/>
      <c r="PAR216"/>
      <c r="PAS216"/>
      <c r="PAT216"/>
      <c r="PAU216"/>
      <c r="PAV216"/>
      <c r="PAW216"/>
      <c r="PAX216"/>
      <c r="PAY216"/>
      <c r="PAZ216"/>
      <c r="PBA216"/>
      <c r="PBB216"/>
      <c r="PBC216"/>
      <c r="PBD216"/>
      <c r="PBE216"/>
      <c r="PBF216"/>
      <c r="PBG216"/>
      <c r="PBH216"/>
      <c r="PBI216"/>
      <c r="PBJ216"/>
      <c r="PBK216"/>
      <c r="PBL216"/>
      <c r="PBM216"/>
      <c r="PBN216"/>
      <c r="PBO216"/>
      <c r="PBP216"/>
      <c r="PBQ216"/>
      <c r="PBR216"/>
      <c r="PBS216"/>
      <c r="PBT216"/>
      <c r="PBU216"/>
      <c r="PBV216"/>
      <c r="PBW216"/>
      <c r="PBX216"/>
      <c r="PBY216"/>
      <c r="PBZ216"/>
      <c r="PCA216"/>
      <c r="PCB216"/>
      <c r="PCC216"/>
      <c r="PCD216"/>
      <c r="PCE216"/>
      <c r="PCF216"/>
      <c r="PCG216"/>
      <c r="PCH216"/>
      <c r="PCI216"/>
      <c r="PCJ216"/>
      <c r="PCK216"/>
      <c r="PCL216"/>
      <c r="PCM216"/>
      <c r="PCN216"/>
      <c r="PCO216"/>
      <c r="PCP216"/>
      <c r="PCQ216"/>
      <c r="PCR216"/>
      <c r="PCS216"/>
      <c r="PCT216"/>
      <c r="PCU216"/>
      <c r="PCV216"/>
      <c r="PCW216"/>
      <c r="PCX216"/>
      <c r="PCY216"/>
      <c r="PCZ216"/>
      <c r="PDA216"/>
      <c r="PDB216"/>
      <c r="PDC216"/>
      <c r="PDD216"/>
      <c r="PDE216"/>
      <c r="PDF216"/>
      <c r="PDG216"/>
      <c r="PDH216"/>
      <c r="PDI216"/>
      <c r="PDJ216"/>
      <c r="PDK216"/>
      <c r="PDL216"/>
      <c r="PDM216"/>
      <c r="PDN216"/>
      <c r="PDO216"/>
      <c r="PDP216"/>
      <c r="PDQ216"/>
      <c r="PDR216"/>
      <c r="PDS216"/>
      <c r="PDT216"/>
      <c r="PDU216"/>
      <c r="PDV216"/>
      <c r="PDW216"/>
      <c r="PDX216"/>
      <c r="PDY216"/>
      <c r="PDZ216"/>
      <c r="PEA216"/>
      <c r="PEB216"/>
      <c r="PEC216"/>
      <c r="PED216"/>
      <c r="PEE216"/>
      <c r="PEF216"/>
      <c r="PEG216"/>
      <c r="PEH216"/>
      <c r="PEI216"/>
      <c r="PEJ216"/>
      <c r="PEK216"/>
      <c r="PEL216"/>
      <c r="PEM216"/>
      <c r="PEN216"/>
      <c r="PEO216"/>
      <c r="PEP216"/>
      <c r="PEQ216"/>
      <c r="PER216"/>
      <c r="PES216"/>
      <c r="PET216"/>
      <c r="PEU216"/>
      <c r="PEV216"/>
      <c r="PEW216"/>
      <c r="PEX216"/>
      <c r="PEY216"/>
      <c r="PEZ216"/>
      <c r="PFA216"/>
      <c r="PFB216"/>
      <c r="PFC216"/>
      <c r="PFD216"/>
      <c r="PFE216"/>
      <c r="PFF216"/>
      <c r="PFG216"/>
      <c r="PFH216"/>
      <c r="PFI216"/>
      <c r="PFJ216"/>
      <c r="PFK216"/>
      <c r="PFL216"/>
      <c r="PFM216"/>
      <c r="PFN216"/>
      <c r="PFO216"/>
      <c r="PFP216"/>
      <c r="PFQ216"/>
      <c r="PFR216"/>
      <c r="PFS216"/>
      <c r="PFT216"/>
      <c r="PFU216"/>
      <c r="PFV216"/>
      <c r="PFW216"/>
      <c r="PFX216"/>
      <c r="PFY216"/>
      <c r="PFZ216"/>
      <c r="PGA216"/>
      <c r="PGB216"/>
      <c r="PGC216"/>
      <c r="PGD216"/>
      <c r="PGE216"/>
      <c r="PGF216"/>
      <c r="PGG216"/>
      <c r="PGH216"/>
      <c r="PGI216"/>
      <c r="PGJ216"/>
      <c r="PGK216"/>
      <c r="PGL216"/>
      <c r="PGM216"/>
      <c r="PGN216"/>
      <c r="PGO216"/>
      <c r="PGP216"/>
      <c r="PGQ216"/>
      <c r="PGR216"/>
      <c r="PGS216"/>
      <c r="PGT216"/>
      <c r="PGU216"/>
      <c r="PGV216"/>
      <c r="PGW216"/>
      <c r="PGX216"/>
      <c r="PGY216"/>
      <c r="PGZ216"/>
      <c r="PHA216"/>
      <c r="PHB216"/>
      <c r="PHC216"/>
      <c r="PHD216"/>
      <c r="PHE216"/>
      <c r="PHF216"/>
      <c r="PHG216"/>
      <c r="PHH216"/>
      <c r="PHI216"/>
      <c r="PHJ216"/>
      <c r="PHK216"/>
      <c r="PHL216"/>
      <c r="PHM216"/>
      <c r="PHN216"/>
      <c r="PHO216"/>
      <c r="PHP216"/>
      <c r="PHQ216"/>
      <c r="PHR216"/>
      <c r="PHS216"/>
      <c r="PHT216"/>
      <c r="PHU216"/>
      <c r="PHV216"/>
      <c r="PHW216"/>
      <c r="PHX216"/>
      <c r="PHY216"/>
      <c r="PHZ216"/>
      <c r="PIA216"/>
      <c r="PIB216"/>
      <c r="PIC216"/>
      <c r="PID216"/>
      <c r="PIE216"/>
      <c r="PIF216"/>
      <c r="PIG216"/>
      <c r="PIH216"/>
      <c r="PII216"/>
      <c r="PIJ216"/>
      <c r="PIK216"/>
      <c r="PIL216"/>
      <c r="PIM216"/>
      <c r="PIN216"/>
      <c r="PIO216"/>
      <c r="PIP216"/>
      <c r="PIQ216"/>
      <c r="PIR216"/>
      <c r="PIS216"/>
      <c r="PIT216"/>
      <c r="PIU216"/>
      <c r="PIV216"/>
      <c r="PIW216"/>
      <c r="PIX216"/>
      <c r="PIY216"/>
      <c r="PIZ216"/>
      <c r="PJA216"/>
      <c r="PJB216"/>
      <c r="PJC216"/>
      <c r="PJD216"/>
      <c r="PJE216"/>
      <c r="PJF216"/>
      <c r="PJG216"/>
      <c r="PJH216"/>
      <c r="PJI216"/>
      <c r="PJJ216"/>
      <c r="PJK216"/>
      <c r="PJL216"/>
      <c r="PJM216"/>
      <c r="PJN216"/>
      <c r="PJO216"/>
      <c r="PJP216"/>
      <c r="PJQ216"/>
      <c r="PJR216"/>
      <c r="PJS216"/>
      <c r="PJT216"/>
      <c r="PJU216"/>
      <c r="PJV216"/>
      <c r="PJW216"/>
      <c r="PJX216"/>
      <c r="PJY216"/>
      <c r="PJZ216"/>
      <c r="PKA216"/>
      <c r="PKB216"/>
      <c r="PKC216"/>
      <c r="PKD216"/>
      <c r="PKE216"/>
      <c r="PKF216"/>
      <c r="PKG216"/>
      <c r="PKH216"/>
      <c r="PKI216"/>
      <c r="PKJ216"/>
      <c r="PKK216"/>
      <c r="PKL216"/>
      <c r="PKM216"/>
      <c r="PKN216"/>
      <c r="PKO216"/>
      <c r="PKP216"/>
      <c r="PKQ216"/>
      <c r="PKR216"/>
      <c r="PKS216"/>
      <c r="PKT216"/>
      <c r="PKU216"/>
      <c r="PKV216"/>
      <c r="PKW216"/>
      <c r="PKX216"/>
      <c r="PKY216"/>
      <c r="PKZ216"/>
      <c r="PLA216"/>
      <c r="PLB216"/>
      <c r="PLC216"/>
      <c r="PLD216"/>
      <c r="PLE216"/>
      <c r="PLF216"/>
      <c r="PLG216"/>
      <c r="PLH216"/>
      <c r="PLI216"/>
      <c r="PLJ216"/>
      <c r="PLK216"/>
      <c r="PLL216"/>
      <c r="PLM216"/>
      <c r="PLN216"/>
      <c r="PLO216"/>
      <c r="PLP216"/>
      <c r="PLQ216"/>
      <c r="PLR216"/>
      <c r="PLS216"/>
      <c r="PLT216"/>
      <c r="PLU216"/>
      <c r="PLV216"/>
      <c r="PLW216"/>
      <c r="PLX216"/>
      <c r="PLY216"/>
      <c r="PLZ216"/>
      <c r="PMA216"/>
      <c r="PMB216"/>
      <c r="PMC216"/>
      <c r="PMD216"/>
      <c r="PME216"/>
      <c r="PMF216"/>
      <c r="PMG216"/>
      <c r="PMH216"/>
      <c r="PMI216"/>
      <c r="PMJ216"/>
      <c r="PMK216"/>
      <c r="PML216"/>
      <c r="PMM216"/>
      <c r="PMN216"/>
      <c r="PMO216"/>
      <c r="PMP216"/>
      <c r="PMQ216"/>
      <c r="PMR216"/>
      <c r="PMS216"/>
      <c r="PMT216"/>
      <c r="PMU216"/>
      <c r="PMV216"/>
      <c r="PMW216"/>
      <c r="PMX216"/>
      <c r="PMY216"/>
      <c r="PMZ216"/>
      <c r="PNA216"/>
      <c r="PNB216"/>
      <c r="PNC216"/>
      <c r="PND216"/>
      <c r="PNE216"/>
      <c r="PNF216"/>
      <c r="PNG216"/>
      <c r="PNH216"/>
      <c r="PNI216"/>
      <c r="PNJ216"/>
      <c r="PNK216"/>
      <c r="PNL216"/>
      <c r="PNM216"/>
      <c r="PNN216"/>
      <c r="PNO216"/>
      <c r="PNP216"/>
      <c r="PNQ216"/>
      <c r="PNR216"/>
      <c r="PNS216"/>
      <c r="PNT216"/>
      <c r="PNU216"/>
      <c r="PNV216"/>
      <c r="PNW216"/>
      <c r="PNX216"/>
      <c r="PNY216"/>
      <c r="PNZ216"/>
      <c r="POA216"/>
      <c r="POB216"/>
      <c r="POC216"/>
      <c r="POD216"/>
      <c r="POE216"/>
      <c r="POF216"/>
      <c r="POG216"/>
      <c r="POH216"/>
      <c r="POI216"/>
      <c r="POJ216"/>
      <c r="POK216"/>
      <c r="POL216"/>
      <c r="POM216"/>
      <c r="PON216"/>
      <c r="POO216"/>
      <c r="POP216"/>
      <c r="POQ216"/>
      <c r="POR216"/>
      <c r="POS216"/>
      <c r="POT216"/>
      <c r="POU216"/>
      <c r="POV216"/>
      <c r="POW216"/>
      <c r="POX216"/>
      <c r="POY216"/>
      <c r="POZ216"/>
      <c r="PPA216"/>
      <c r="PPB216"/>
      <c r="PPC216"/>
      <c r="PPD216"/>
      <c r="PPE216"/>
      <c r="PPF216"/>
      <c r="PPG216"/>
      <c r="PPH216"/>
      <c r="PPI216"/>
      <c r="PPJ216"/>
      <c r="PPK216"/>
      <c r="PPL216"/>
      <c r="PPM216"/>
      <c r="PPN216"/>
      <c r="PPO216"/>
      <c r="PPP216"/>
      <c r="PPQ216"/>
      <c r="PPR216"/>
      <c r="PPS216"/>
      <c r="PPT216"/>
      <c r="PPU216"/>
      <c r="PPV216"/>
      <c r="PPW216"/>
      <c r="PPX216"/>
      <c r="PPY216"/>
      <c r="PPZ216"/>
      <c r="PQA216"/>
      <c r="PQB216"/>
      <c r="PQC216"/>
      <c r="PQD216"/>
      <c r="PQE216"/>
      <c r="PQF216"/>
      <c r="PQG216"/>
      <c r="PQH216"/>
      <c r="PQI216"/>
      <c r="PQJ216"/>
      <c r="PQK216"/>
      <c r="PQL216"/>
      <c r="PQM216"/>
      <c r="PQN216"/>
      <c r="PQO216"/>
      <c r="PQP216"/>
      <c r="PQQ216"/>
      <c r="PQR216"/>
      <c r="PQS216"/>
      <c r="PQT216"/>
      <c r="PQU216"/>
      <c r="PQV216"/>
      <c r="PQW216"/>
      <c r="PQX216"/>
      <c r="PQY216"/>
      <c r="PQZ216"/>
      <c r="PRA216"/>
      <c r="PRB216"/>
      <c r="PRC216"/>
      <c r="PRD216"/>
      <c r="PRE216"/>
      <c r="PRF216"/>
      <c r="PRG216"/>
      <c r="PRH216"/>
      <c r="PRI216"/>
      <c r="PRJ216"/>
      <c r="PRK216"/>
      <c r="PRL216"/>
      <c r="PRM216"/>
      <c r="PRN216"/>
      <c r="PRO216"/>
      <c r="PRP216"/>
      <c r="PRQ216"/>
      <c r="PRR216"/>
      <c r="PRS216"/>
      <c r="PRT216"/>
      <c r="PRU216"/>
      <c r="PRV216"/>
      <c r="PRW216"/>
      <c r="PRX216"/>
      <c r="PRY216"/>
      <c r="PRZ216"/>
      <c r="PSA216"/>
      <c r="PSB216"/>
      <c r="PSC216"/>
      <c r="PSD216"/>
      <c r="PSE216"/>
      <c r="PSF216"/>
      <c r="PSG216"/>
      <c r="PSH216"/>
      <c r="PSI216"/>
      <c r="PSJ216"/>
      <c r="PSK216"/>
      <c r="PSL216"/>
      <c r="PSM216"/>
      <c r="PSN216"/>
      <c r="PSO216"/>
      <c r="PSP216"/>
      <c r="PSQ216"/>
      <c r="PSR216"/>
      <c r="PSS216"/>
      <c r="PST216"/>
      <c r="PSU216"/>
      <c r="PSV216"/>
      <c r="PSW216"/>
      <c r="PSX216"/>
      <c r="PSY216"/>
      <c r="PSZ216"/>
      <c r="PTA216"/>
      <c r="PTB216"/>
      <c r="PTC216"/>
      <c r="PTD216"/>
      <c r="PTE216"/>
      <c r="PTF216"/>
      <c r="PTG216"/>
      <c r="PTH216"/>
      <c r="PTI216"/>
      <c r="PTJ216"/>
      <c r="PTK216"/>
      <c r="PTL216"/>
      <c r="PTM216"/>
      <c r="PTN216"/>
      <c r="PTO216"/>
      <c r="PTP216"/>
      <c r="PTQ216"/>
      <c r="PTR216"/>
      <c r="PTS216"/>
      <c r="PTT216"/>
      <c r="PTU216"/>
      <c r="PTV216"/>
      <c r="PTW216"/>
      <c r="PTX216"/>
      <c r="PTY216"/>
      <c r="PTZ216"/>
      <c r="PUA216"/>
      <c r="PUB216"/>
      <c r="PUC216"/>
      <c r="PUD216"/>
      <c r="PUE216"/>
      <c r="PUF216"/>
      <c r="PUG216"/>
      <c r="PUH216"/>
      <c r="PUI216"/>
      <c r="PUJ216"/>
      <c r="PUK216"/>
      <c r="PUL216"/>
      <c r="PUM216"/>
      <c r="PUN216"/>
      <c r="PUO216"/>
      <c r="PUP216"/>
      <c r="PUQ216"/>
      <c r="PUR216"/>
      <c r="PUS216"/>
      <c r="PUT216"/>
      <c r="PUU216"/>
      <c r="PUV216"/>
      <c r="PUW216"/>
      <c r="PUX216"/>
      <c r="PUY216"/>
      <c r="PUZ216"/>
      <c r="PVA216"/>
      <c r="PVB216"/>
      <c r="PVC216"/>
      <c r="PVD216"/>
      <c r="PVE216"/>
      <c r="PVF216"/>
      <c r="PVG216"/>
      <c r="PVH216"/>
      <c r="PVI216"/>
      <c r="PVJ216"/>
      <c r="PVK216"/>
      <c r="PVL216"/>
      <c r="PVM216"/>
      <c r="PVN216"/>
      <c r="PVO216"/>
      <c r="PVP216"/>
      <c r="PVQ216"/>
      <c r="PVR216"/>
      <c r="PVS216"/>
      <c r="PVT216"/>
      <c r="PVU216"/>
      <c r="PVV216"/>
      <c r="PVW216"/>
      <c r="PVX216"/>
      <c r="PVY216"/>
      <c r="PVZ216"/>
      <c r="PWA216"/>
      <c r="PWB216"/>
      <c r="PWC216"/>
      <c r="PWD216"/>
      <c r="PWE216"/>
      <c r="PWF216"/>
      <c r="PWG216"/>
      <c r="PWH216"/>
      <c r="PWI216"/>
      <c r="PWJ216"/>
      <c r="PWK216"/>
      <c r="PWL216"/>
      <c r="PWM216"/>
      <c r="PWN216"/>
      <c r="PWO216"/>
      <c r="PWP216"/>
      <c r="PWQ216"/>
      <c r="PWR216"/>
      <c r="PWS216"/>
      <c r="PWT216"/>
      <c r="PWU216"/>
      <c r="PWV216"/>
      <c r="PWW216"/>
      <c r="PWX216"/>
      <c r="PWY216"/>
      <c r="PWZ216"/>
      <c r="PXA216"/>
      <c r="PXB216"/>
      <c r="PXC216"/>
      <c r="PXD216"/>
      <c r="PXE216"/>
      <c r="PXF216"/>
      <c r="PXG216"/>
      <c r="PXH216"/>
      <c r="PXI216"/>
      <c r="PXJ216"/>
      <c r="PXK216"/>
      <c r="PXL216"/>
      <c r="PXM216"/>
      <c r="PXN216"/>
      <c r="PXO216"/>
      <c r="PXP216"/>
      <c r="PXQ216"/>
      <c r="PXR216"/>
      <c r="PXS216"/>
      <c r="PXT216"/>
      <c r="PXU216"/>
      <c r="PXV216"/>
      <c r="PXW216"/>
      <c r="PXX216"/>
      <c r="PXY216"/>
      <c r="PXZ216"/>
      <c r="PYA216"/>
      <c r="PYB216"/>
      <c r="PYC216"/>
      <c r="PYD216"/>
      <c r="PYE216"/>
      <c r="PYF216"/>
      <c r="PYG216"/>
      <c r="PYH216"/>
      <c r="PYI216"/>
      <c r="PYJ216"/>
      <c r="PYK216"/>
      <c r="PYL216"/>
      <c r="PYM216"/>
      <c r="PYN216"/>
      <c r="PYO216"/>
      <c r="PYP216"/>
      <c r="PYQ216"/>
      <c r="PYR216"/>
      <c r="PYS216"/>
      <c r="PYT216"/>
      <c r="PYU216"/>
      <c r="PYV216"/>
      <c r="PYW216"/>
      <c r="PYX216"/>
      <c r="PYY216"/>
      <c r="PYZ216"/>
      <c r="PZA216"/>
      <c r="PZB216"/>
      <c r="PZC216"/>
      <c r="PZD216"/>
      <c r="PZE216"/>
      <c r="PZF216"/>
      <c r="PZG216"/>
      <c r="PZH216"/>
      <c r="PZI216"/>
      <c r="PZJ216"/>
      <c r="PZK216"/>
      <c r="PZL216"/>
      <c r="PZM216"/>
      <c r="PZN216"/>
      <c r="PZO216"/>
      <c r="PZP216"/>
      <c r="PZQ216"/>
      <c r="PZR216"/>
      <c r="PZS216"/>
      <c r="PZT216"/>
      <c r="PZU216"/>
      <c r="PZV216"/>
      <c r="PZW216"/>
      <c r="PZX216"/>
      <c r="PZY216"/>
      <c r="PZZ216"/>
      <c r="QAA216"/>
      <c r="QAB216"/>
      <c r="QAC216"/>
      <c r="QAD216"/>
      <c r="QAE216"/>
      <c r="QAF216"/>
      <c r="QAG216"/>
      <c r="QAH216"/>
      <c r="QAI216"/>
      <c r="QAJ216"/>
      <c r="QAK216"/>
      <c r="QAL216"/>
      <c r="QAM216"/>
      <c r="QAN216"/>
      <c r="QAO216"/>
      <c r="QAP216"/>
      <c r="QAQ216"/>
      <c r="QAR216"/>
      <c r="QAS216"/>
      <c r="QAT216"/>
      <c r="QAU216"/>
      <c r="QAV216"/>
      <c r="QAW216"/>
      <c r="QAX216"/>
      <c r="QAY216"/>
      <c r="QAZ216"/>
      <c r="QBA216"/>
      <c r="QBB216"/>
      <c r="QBC216"/>
      <c r="QBD216"/>
      <c r="QBE216"/>
      <c r="QBF216"/>
      <c r="QBG216"/>
      <c r="QBH216"/>
      <c r="QBI216"/>
      <c r="QBJ216"/>
      <c r="QBK216"/>
      <c r="QBL216"/>
      <c r="QBM216"/>
      <c r="QBN216"/>
      <c r="QBO216"/>
      <c r="QBP216"/>
      <c r="QBQ216"/>
      <c r="QBR216"/>
      <c r="QBS216"/>
      <c r="QBT216"/>
      <c r="QBU216"/>
      <c r="QBV216"/>
      <c r="QBW216"/>
      <c r="QBX216"/>
      <c r="QBY216"/>
      <c r="QBZ216"/>
      <c r="QCA216"/>
      <c r="QCB216"/>
      <c r="QCC216"/>
      <c r="QCD216"/>
      <c r="QCE216"/>
      <c r="QCF216"/>
      <c r="QCG216"/>
      <c r="QCH216"/>
      <c r="QCI216"/>
      <c r="QCJ216"/>
      <c r="QCK216"/>
      <c r="QCL216"/>
      <c r="QCM216"/>
      <c r="QCN216"/>
      <c r="QCO216"/>
      <c r="QCP216"/>
      <c r="QCQ216"/>
      <c r="QCR216"/>
      <c r="QCS216"/>
      <c r="QCT216"/>
      <c r="QCU216"/>
      <c r="QCV216"/>
      <c r="QCW216"/>
      <c r="QCX216"/>
      <c r="QCY216"/>
      <c r="QCZ216"/>
      <c r="QDA216"/>
      <c r="QDB216"/>
      <c r="QDC216"/>
      <c r="QDD216"/>
      <c r="QDE216"/>
      <c r="QDF216"/>
      <c r="QDG216"/>
      <c r="QDH216"/>
      <c r="QDI216"/>
      <c r="QDJ216"/>
      <c r="QDK216"/>
      <c r="QDL216"/>
      <c r="QDM216"/>
      <c r="QDN216"/>
      <c r="QDO216"/>
      <c r="QDP216"/>
      <c r="QDQ216"/>
      <c r="QDR216"/>
      <c r="QDS216"/>
      <c r="QDT216"/>
      <c r="QDU216"/>
      <c r="QDV216"/>
      <c r="QDW216"/>
      <c r="QDX216"/>
      <c r="QDY216"/>
      <c r="QDZ216"/>
      <c r="QEA216"/>
      <c r="QEB216"/>
      <c r="QEC216"/>
      <c r="QED216"/>
      <c r="QEE216"/>
      <c r="QEF216"/>
      <c r="QEG216"/>
      <c r="QEH216"/>
      <c r="QEI216"/>
      <c r="QEJ216"/>
      <c r="QEK216"/>
      <c r="QEL216"/>
      <c r="QEM216"/>
      <c r="QEN216"/>
      <c r="QEO216"/>
      <c r="QEP216"/>
      <c r="QEQ216"/>
      <c r="QER216"/>
      <c r="QES216"/>
      <c r="QET216"/>
      <c r="QEU216"/>
      <c r="QEV216"/>
      <c r="QEW216"/>
      <c r="QEX216"/>
      <c r="QEY216"/>
      <c r="QEZ216"/>
      <c r="QFA216"/>
      <c r="QFB216"/>
      <c r="QFC216"/>
      <c r="QFD216"/>
      <c r="QFE216"/>
      <c r="QFF216"/>
      <c r="QFG216"/>
      <c r="QFH216"/>
      <c r="QFI216"/>
      <c r="QFJ216"/>
      <c r="QFK216"/>
      <c r="QFL216"/>
      <c r="QFM216"/>
      <c r="QFN216"/>
      <c r="QFO216"/>
      <c r="QFP216"/>
      <c r="QFQ216"/>
      <c r="QFR216"/>
      <c r="QFS216"/>
      <c r="QFT216"/>
      <c r="QFU216"/>
      <c r="QFV216"/>
      <c r="QFW216"/>
      <c r="QFX216"/>
      <c r="QFY216"/>
      <c r="QFZ216"/>
      <c r="QGA216"/>
      <c r="QGB216"/>
      <c r="QGC216"/>
      <c r="QGD216"/>
      <c r="QGE216"/>
      <c r="QGF216"/>
      <c r="QGG216"/>
      <c r="QGH216"/>
      <c r="QGI216"/>
      <c r="QGJ216"/>
      <c r="QGK216"/>
      <c r="QGL216"/>
      <c r="QGM216"/>
      <c r="QGN216"/>
      <c r="QGO216"/>
      <c r="QGP216"/>
      <c r="QGQ216"/>
      <c r="QGR216"/>
      <c r="QGS216"/>
      <c r="QGT216"/>
      <c r="QGU216"/>
      <c r="QGV216"/>
      <c r="QGW216"/>
      <c r="QGX216"/>
      <c r="QGY216"/>
      <c r="QGZ216"/>
      <c r="QHA216"/>
      <c r="QHB216"/>
      <c r="QHC216"/>
      <c r="QHD216"/>
      <c r="QHE216"/>
      <c r="QHF216"/>
      <c r="QHG216"/>
      <c r="QHH216"/>
      <c r="QHI216"/>
      <c r="QHJ216"/>
      <c r="QHK216"/>
      <c r="QHL216"/>
      <c r="QHM216"/>
      <c r="QHN216"/>
      <c r="QHO216"/>
      <c r="QHP216"/>
      <c r="QHQ216"/>
      <c r="QHR216"/>
      <c r="QHS216"/>
      <c r="QHT216"/>
      <c r="QHU216"/>
      <c r="QHV216"/>
      <c r="QHW216"/>
      <c r="QHX216"/>
      <c r="QHY216"/>
      <c r="QHZ216"/>
      <c r="QIA216"/>
      <c r="QIB216"/>
      <c r="QIC216"/>
      <c r="QID216"/>
      <c r="QIE216"/>
      <c r="QIF216"/>
      <c r="QIG216"/>
      <c r="QIH216"/>
      <c r="QII216"/>
      <c r="QIJ216"/>
      <c r="QIK216"/>
      <c r="QIL216"/>
      <c r="QIM216"/>
      <c r="QIN216"/>
      <c r="QIO216"/>
      <c r="QIP216"/>
      <c r="QIQ216"/>
      <c r="QIR216"/>
      <c r="QIS216"/>
      <c r="QIT216"/>
      <c r="QIU216"/>
      <c r="QIV216"/>
      <c r="QIW216"/>
      <c r="QIX216"/>
      <c r="QIY216"/>
      <c r="QIZ216"/>
      <c r="QJA216"/>
      <c r="QJB216"/>
      <c r="QJC216"/>
      <c r="QJD216"/>
      <c r="QJE216"/>
      <c r="QJF216"/>
      <c r="QJG216"/>
      <c r="QJH216"/>
      <c r="QJI216"/>
      <c r="QJJ216"/>
      <c r="QJK216"/>
      <c r="QJL216"/>
      <c r="QJM216"/>
      <c r="QJN216"/>
      <c r="QJO216"/>
      <c r="QJP216"/>
      <c r="QJQ216"/>
      <c r="QJR216"/>
      <c r="QJS216"/>
      <c r="QJT216"/>
      <c r="QJU216"/>
      <c r="QJV216"/>
      <c r="QJW216"/>
      <c r="QJX216"/>
      <c r="QJY216"/>
      <c r="QJZ216"/>
      <c r="QKA216"/>
      <c r="QKB216"/>
      <c r="QKC216"/>
      <c r="QKD216"/>
      <c r="QKE216"/>
      <c r="QKF216"/>
      <c r="QKG216"/>
      <c r="QKH216"/>
      <c r="QKI216"/>
      <c r="QKJ216"/>
      <c r="QKK216"/>
      <c r="QKL216"/>
      <c r="QKM216"/>
      <c r="QKN216"/>
      <c r="QKO216"/>
      <c r="QKP216"/>
      <c r="QKQ216"/>
      <c r="QKR216"/>
      <c r="QKS216"/>
      <c r="QKT216"/>
      <c r="QKU216"/>
      <c r="QKV216"/>
      <c r="QKW216"/>
      <c r="QKX216"/>
      <c r="QKY216"/>
      <c r="QKZ216"/>
      <c r="QLA216"/>
      <c r="QLB216"/>
      <c r="QLC216"/>
      <c r="QLD216"/>
      <c r="QLE216"/>
      <c r="QLF216"/>
      <c r="QLG216"/>
      <c r="QLH216"/>
      <c r="QLI216"/>
      <c r="QLJ216"/>
      <c r="QLK216"/>
      <c r="QLL216"/>
      <c r="QLM216"/>
      <c r="QLN216"/>
      <c r="QLO216"/>
      <c r="QLP216"/>
      <c r="QLQ216"/>
      <c r="QLR216"/>
      <c r="QLS216"/>
      <c r="QLT216"/>
      <c r="QLU216"/>
      <c r="QLV216"/>
      <c r="QLW216"/>
      <c r="QLX216"/>
      <c r="QLY216"/>
      <c r="QLZ216"/>
      <c r="QMA216"/>
      <c r="QMB216"/>
      <c r="QMC216"/>
      <c r="QMD216"/>
      <c r="QME216"/>
      <c r="QMF216"/>
      <c r="QMG216"/>
      <c r="QMH216"/>
      <c r="QMI216"/>
      <c r="QMJ216"/>
      <c r="QMK216"/>
      <c r="QML216"/>
      <c r="QMM216"/>
      <c r="QMN216"/>
      <c r="QMO216"/>
      <c r="QMP216"/>
      <c r="QMQ216"/>
      <c r="QMR216"/>
      <c r="QMS216"/>
      <c r="QMT216"/>
      <c r="QMU216"/>
      <c r="QMV216"/>
      <c r="QMW216"/>
      <c r="QMX216"/>
      <c r="QMY216"/>
      <c r="QMZ216"/>
      <c r="QNA216"/>
      <c r="QNB216"/>
      <c r="QNC216"/>
      <c r="QND216"/>
      <c r="QNE216"/>
      <c r="QNF216"/>
      <c r="QNG216"/>
      <c r="QNH216"/>
      <c r="QNI216"/>
      <c r="QNJ216"/>
      <c r="QNK216"/>
      <c r="QNL216"/>
      <c r="QNM216"/>
      <c r="QNN216"/>
      <c r="QNO216"/>
      <c r="QNP216"/>
      <c r="QNQ216"/>
      <c r="QNR216"/>
      <c r="QNS216"/>
      <c r="QNT216"/>
      <c r="QNU216"/>
      <c r="QNV216"/>
      <c r="QNW216"/>
      <c r="QNX216"/>
      <c r="QNY216"/>
      <c r="QNZ216"/>
      <c r="QOA216"/>
      <c r="QOB216"/>
      <c r="QOC216"/>
      <c r="QOD216"/>
      <c r="QOE216"/>
      <c r="QOF216"/>
      <c r="QOG216"/>
      <c r="QOH216"/>
      <c r="QOI216"/>
      <c r="QOJ216"/>
      <c r="QOK216"/>
      <c r="QOL216"/>
      <c r="QOM216"/>
      <c r="QON216"/>
      <c r="QOO216"/>
      <c r="QOP216"/>
      <c r="QOQ216"/>
      <c r="QOR216"/>
      <c r="QOS216"/>
      <c r="QOT216"/>
      <c r="QOU216"/>
      <c r="QOV216"/>
      <c r="QOW216"/>
      <c r="QOX216"/>
      <c r="QOY216"/>
      <c r="QOZ216"/>
      <c r="QPA216"/>
      <c r="QPB216"/>
      <c r="QPC216"/>
      <c r="QPD216"/>
      <c r="QPE216"/>
      <c r="QPF216"/>
      <c r="QPG216"/>
      <c r="QPH216"/>
      <c r="QPI216"/>
      <c r="QPJ216"/>
      <c r="QPK216"/>
      <c r="QPL216"/>
      <c r="QPM216"/>
      <c r="QPN216"/>
      <c r="QPO216"/>
      <c r="QPP216"/>
      <c r="QPQ216"/>
      <c r="QPR216"/>
      <c r="QPS216"/>
      <c r="QPT216"/>
      <c r="QPU216"/>
      <c r="QPV216"/>
      <c r="QPW216"/>
      <c r="QPX216"/>
      <c r="QPY216"/>
      <c r="QPZ216"/>
      <c r="QQA216"/>
      <c r="QQB216"/>
      <c r="QQC216"/>
      <c r="QQD216"/>
      <c r="QQE216"/>
      <c r="QQF216"/>
      <c r="QQG216"/>
      <c r="QQH216"/>
      <c r="QQI216"/>
      <c r="QQJ216"/>
      <c r="QQK216"/>
      <c r="QQL216"/>
      <c r="QQM216"/>
      <c r="QQN216"/>
      <c r="QQO216"/>
      <c r="QQP216"/>
      <c r="QQQ216"/>
      <c r="QQR216"/>
      <c r="QQS216"/>
      <c r="QQT216"/>
      <c r="QQU216"/>
      <c r="QQV216"/>
      <c r="QQW216"/>
      <c r="QQX216"/>
      <c r="QQY216"/>
      <c r="QQZ216"/>
      <c r="QRA216"/>
      <c r="QRB216"/>
      <c r="QRC216"/>
      <c r="QRD216"/>
      <c r="QRE216"/>
      <c r="QRF216"/>
      <c r="QRG216"/>
      <c r="QRH216"/>
      <c r="QRI216"/>
      <c r="QRJ216"/>
      <c r="QRK216"/>
      <c r="QRL216"/>
      <c r="QRM216"/>
      <c r="QRN216"/>
      <c r="QRO216"/>
      <c r="QRP216"/>
      <c r="QRQ216"/>
      <c r="QRR216"/>
      <c r="QRS216"/>
      <c r="QRT216"/>
      <c r="QRU216"/>
      <c r="QRV216"/>
      <c r="QRW216"/>
      <c r="QRX216"/>
      <c r="QRY216"/>
      <c r="QRZ216"/>
      <c r="QSA216"/>
      <c r="QSB216"/>
      <c r="QSC216"/>
      <c r="QSD216"/>
      <c r="QSE216"/>
      <c r="QSF216"/>
      <c r="QSG216"/>
      <c r="QSH216"/>
      <c r="QSI216"/>
      <c r="QSJ216"/>
      <c r="QSK216"/>
      <c r="QSL216"/>
      <c r="QSM216"/>
      <c r="QSN216"/>
      <c r="QSO216"/>
      <c r="QSP216"/>
      <c r="QSQ216"/>
      <c r="QSR216"/>
      <c r="QSS216"/>
      <c r="QST216"/>
      <c r="QSU216"/>
      <c r="QSV216"/>
      <c r="QSW216"/>
      <c r="QSX216"/>
      <c r="QSY216"/>
      <c r="QSZ216"/>
      <c r="QTA216"/>
      <c r="QTB216"/>
      <c r="QTC216"/>
      <c r="QTD216"/>
      <c r="QTE216"/>
      <c r="QTF216"/>
      <c r="QTG216"/>
      <c r="QTH216"/>
      <c r="QTI216"/>
      <c r="QTJ216"/>
      <c r="QTK216"/>
      <c r="QTL216"/>
      <c r="QTM216"/>
      <c r="QTN216"/>
      <c r="QTO216"/>
      <c r="QTP216"/>
      <c r="QTQ216"/>
      <c r="QTR216"/>
      <c r="QTS216"/>
      <c r="QTT216"/>
      <c r="QTU216"/>
      <c r="QTV216"/>
      <c r="QTW216"/>
      <c r="QTX216"/>
      <c r="QTY216"/>
      <c r="QTZ216"/>
      <c r="QUA216"/>
      <c r="QUB216"/>
      <c r="QUC216"/>
      <c r="QUD216"/>
      <c r="QUE216"/>
      <c r="QUF216"/>
      <c r="QUG216"/>
      <c r="QUH216"/>
      <c r="QUI216"/>
      <c r="QUJ216"/>
      <c r="QUK216"/>
      <c r="QUL216"/>
      <c r="QUM216"/>
      <c r="QUN216"/>
      <c r="QUO216"/>
      <c r="QUP216"/>
      <c r="QUQ216"/>
      <c r="QUR216"/>
      <c r="QUS216"/>
      <c r="QUT216"/>
      <c r="QUU216"/>
      <c r="QUV216"/>
      <c r="QUW216"/>
      <c r="QUX216"/>
      <c r="QUY216"/>
      <c r="QUZ216"/>
      <c r="QVA216"/>
      <c r="QVB216"/>
      <c r="QVC216"/>
      <c r="QVD216"/>
      <c r="QVE216"/>
      <c r="QVF216"/>
      <c r="QVG216"/>
      <c r="QVH216"/>
      <c r="QVI216"/>
      <c r="QVJ216"/>
      <c r="QVK216"/>
      <c r="QVL216"/>
      <c r="QVM216"/>
      <c r="QVN216"/>
      <c r="QVO216"/>
      <c r="QVP216"/>
      <c r="QVQ216"/>
      <c r="QVR216"/>
      <c r="QVS216"/>
      <c r="QVT216"/>
      <c r="QVU216"/>
      <c r="QVV216"/>
      <c r="QVW216"/>
      <c r="QVX216"/>
      <c r="QVY216"/>
      <c r="QVZ216"/>
      <c r="QWA216"/>
      <c r="QWB216"/>
      <c r="QWC216"/>
      <c r="QWD216"/>
      <c r="QWE216"/>
      <c r="QWF216"/>
      <c r="QWG216"/>
      <c r="QWH216"/>
      <c r="QWI216"/>
      <c r="QWJ216"/>
      <c r="QWK216"/>
      <c r="QWL216"/>
      <c r="QWM216"/>
      <c r="QWN216"/>
      <c r="QWO216"/>
      <c r="QWP216"/>
      <c r="QWQ216"/>
      <c r="QWR216"/>
      <c r="QWS216"/>
      <c r="QWT216"/>
      <c r="QWU216"/>
      <c r="QWV216"/>
      <c r="QWW216"/>
      <c r="QWX216"/>
      <c r="QWY216"/>
      <c r="QWZ216"/>
      <c r="QXA216"/>
      <c r="QXB216"/>
      <c r="QXC216"/>
      <c r="QXD216"/>
      <c r="QXE216"/>
      <c r="QXF216"/>
      <c r="QXG216"/>
      <c r="QXH216"/>
      <c r="QXI216"/>
      <c r="QXJ216"/>
      <c r="QXK216"/>
      <c r="QXL216"/>
      <c r="QXM216"/>
      <c r="QXN216"/>
      <c r="QXO216"/>
      <c r="QXP216"/>
      <c r="QXQ216"/>
      <c r="QXR216"/>
      <c r="QXS216"/>
      <c r="QXT216"/>
      <c r="QXU216"/>
      <c r="QXV216"/>
      <c r="QXW216"/>
      <c r="QXX216"/>
      <c r="QXY216"/>
      <c r="QXZ216"/>
      <c r="QYA216"/>
      <c r="QYB216"/>
      <c r="QYC216"/>
      <c r="QYD216"/>
      <c r="QYE216"/>
      <c r="QYF216"/>
      <c r="QYG216"/>
      <c r="QYH216"/>
      <c r="QYI216"/>
      <c r="QYJ216"/>
      <c r="QYK216"/>
      <c r="QYL216"/>
      <c r="QYM216"/>
      <c r="QYN216"/>
      <c r="QYO216"/>
      <c r="QYP216"/>
      <c r="QYQ216"/>
      <c r="QYR216"/>
      <c r="QYS216"/>
      <c r="QYT216"/>
      <c r="QYU216"/>
      <c r="QYV216"/>
      <c r="QYW216"/>
      <c r="QYX216"/>
      <c r="QYY216"/>
      <c r="QYZ216"/>
      <c r="QZA216"/>
      <c r="QZB216"/>
      <c r="QZC216"/>
      <c r="QZD216"/>
      <c r="QZE216"/>
      <c r="QZF216"/>
      <c r="QZG216"/>
      <c r="QZH216"/>
      <c r="QZI216"/>
      <c r="QZJ216"/>
      <c r="QZK216"/>
      <c r="QZL216"/>
      <c r="QZM216"/>
      <c r="QZN216"/>
      <c r="QZO216"/>
      <c r="QZP216"/>
      <c r="QZQ216"/>
      <c r="QZR216"/>
      <c r="QZS216"/>
      <c r="QZT216"/>
      <c r="QZU216"/>
      <c r="QZV216"/>
      <c r="QZW216"/>
      <c r="QZX216"/>
      <c r="QZY216"/>
      <c r="QZZ216"/>
      <c r="RAA216"/>
      <c r="RAB216"/>
      <c r="RAC216"/>
      <c r="RAD216"/>
      <c r="RAE216"/>
      <c r="RAF216"/>
      <c r="RAG216"/>
      <c r="RAH216"/>
      <c r="RAI216"/>
      <c r="RAJ216"/>
      <c r="RAK216"/>
      <c r="RAL216"/>
      <c r="RAM216"/>
      <c r="RAN216"/>
      <c r="RAO216"/>
      <c r="RAP216"/>
      <c r="RAQ216"/>
      <c r="RAR216"/>
      <c r="RAS216"/>
      <c r="RAT216"/>
      <c r="RAU216"/>
      <c r="RAV216"/>
      <c r="RAW216"/>
      <c r="RAX216"/>
      <c r="RAY216"/>
      <c r="RAZ216"/>
      <c r="RBA216"/>
      <c r="RBB216"/>
      <c r="RBC216"/>
      <c r="RBD216"/>
      <c r="RBE216"/>
      <c r="RBF216"/>
      <c r="RBG216"/>
      <c r="RBH216"/>
      <c r="RBI216"/>
      <c r="RBJ216"/>
      <c r="RBK216"/>
      <c r="RBL216"/>
      <c r="RBM216"/>
      <c r="RBN216"/>
      <c r="RBO216"/>
      <c r="RBP216"/>
      <c r="RBQ216"/>
      <c r="RBR216"/>
      <c r="RBS216"/>
      <c r="RBT216"/>
      <c r="RBU216"/>
      <c r="RBV216"/>
      <c r="RBW216"/>
      <c r="RBX216"/>
      <c r="RBY216"/>
      <c r="RBZ216"/>
      <c r="RCA216"/>
      <c r="RCB216"/>
      <c r="RCC216"/>
      <c r="RCD216"/>
      <c r="RCE216"/>
      <c r="RCF216"/>
      <c r="RCG216"/>
      <c r="RCH216"/>
      <c r="RCI216"/>
      <c r="RCJ216"/>
      <c r="RCK216"/>
      <c r="RCL216"/>
      <c r="RCM216"/>
      <c r="RCN216"/>
      <c r="RCO216"/>
      <c r="RCP216"/>
      <c r="RCQ216"/>
      <c r="RCR216"/>
      <c r="RCS216"/>
      <c r="RCT216"/>
      <c r="RCU216"/>
      <c r="RCV216"/>
      <c r="RCW216"/>
      <c r="RCX216"/>
      <c r="RCY216"/>
      <c r="RCZ216"/>
      <c r="RDA216"/>
      <c r="RDB216"/>
      <c r="RDC216"/>
      <c r="RDD216"/>
      <c r="RDE216"/>
      <c r="RDF216"/>
      <c r="RDG216"/>
      <c r="RDH216"/>
      <c r="RDI216"/>
      <c r="RDJ216"/>
      <c r="RDK216"/>
      <c r="RDL216"/>
      <c r="RDM216"/>
      <c r="RDN216"/>
      <c r="RDO216"/>
      <c r="RDP216"/>
      <c r="RDQ216"/>
      <c r="RDR216"/>
      <c r="RDS216"/>
      <c r="RDT216"/>
      <c r="RDU216"/>
      <c r="RDV216"/>
      <c r="RDW216"/>
      <c r="RDX216"/>
      <c r="RDY216"/>
      <c r="RDZ216"/>
      <c r="REA216"/>
      <c r="REB216"/>
      <c r="REC216"/>
      <c r="RED216"/>
      <c r="REE216"/>
      <c r="REF216"/>
      <c r="REG216"/>
      <c r="REH216"/>
      <c r="REI216"/>
      <c r="REJ216"/>
      <c r="REK216"/>
      <c r="REL216"/>
      <c r="REM216"/>
      <c r="REN216"/>
      <c r="REO216"/>
      <c r="REP216"/>
      <c r="REQ216"/>
      <c r="RER216"/>
      <c r="RES216"/>
      <c r="RET216"/>
      <c r="REU216"/>
      <c r="REV216"/>
      <c r="REW216"/>
      <c r="REX216"/>
      <c r="REY216"/>
      <c r="REZ216"/>
      <c r="RFA216"/>
      <c r="RFB216"/>
      <c r="RFC216"/>
      <c r="RFD216"/>
      <c r="RFE216"/>
      <c r="RFF216"/>
      <c r="RFG216"/>
      <c r="RFH216"/>
      <c r="RFI216"/>
      <c r="RFJ216"/>
      <c r="RFK216"/>
      <c r="RFL216"/>
      <c r="RFM216"/>
      <c r="RFN216"/>
      <c r="RFO216"/>
      <c r="RFP216"/>
      <c r="RFQ216"/>
      <c r="RFR216"/>
      <c r="RFS216"/>
      <c r="RFT216"/>
      <c r="RFU216"/>
      <c r="RFV216"/>
      <c r="RFW216"/>
      <c r="RFX216"/>
      <c r="RFY216"/>
      <c r="RFZ216"/>
      <c r="RGA216"/>
      <c r="RGB216"/>
      <c r="RGC216"/>
      <c r="RGD216"/>
      <c r="RGE216"/>
      <c r="RGF216"/>
      <c r="RGG216"/>
      <c r="RGH216"/>
      <c r="RGI216"/>
      <c r="RGJ216"/>
      <c r="RGK216"/>
      <c r="RGL216"/>
      <c r="RGM216"/>
      <c r="RGN216"/>
      <c r="RGO216"/>
      <c r="RGP216"/>
      <c r="RGQ216"/>
      <c r="RGR216"/>
      <c r="RGS216"/>
      <c r="RGT216"/>
      <c r="RGU216"/>
      <c r="RGV216"/>
      <c r="RGW216"/>
      <c r="RGX216"/>
      <c r="RGY216"/>
      <c r="RGZ216"/>
      <c r="RHA216"/>
      <c r="RHB216"/>
      <c r="RHC216"/>
      <c r="RHD216"/>
      <c r="RHE216"/>
      <c r="RHF216"/>
      <c r="RHG216"/>
      <c r="RHH216"/>
      <c r="RHI216"/>
      <c r="RHJ216"/>
      <c r="RHK216"/>
      <c r="RHL216"/>
      <c r="RHM216"/>
      <c r="RHN216"/>
      <c r="RHO216"/>
      <c r="RHP216"/>
      <c r="RHQ216"/>
      <c r="RHR216"/>
      <c r="RHS216"/>
      <c r="RHT216"/>
      <c r="RHU216"/>
      <c r="RHV216"/>
      <c r="RHW216"/>
      <c r="RHX216"/>
      <c r="RHY216"/>
      <c r="RHZ216"/>
      <c r="RIA216"/>
      <c r="RIB216"/>
      <c r="RIC216"/>
      <c r="RID216"/>
      <c r="RIE216"/>
      <c r="RIF216"/>
      <c r="RIG216"/>
      <c r="RIH216"/>
      <c r="RII216"/>
      <c r="RIJ216"/>
      <c r="RIK216"/>
      <c r="RIL216"/>
      <c r="RIM216"/>
      <c r="RIN216"/>
      <c r="RIO216"/>
      <c r="RIP216"/>
      <c r="RIQ216"/>
      <c r="RIR216"/>
      <c r="RIS216"/>
      <c r="RIT216"/>
      <c r="RIU216"/>
      <c r="RIV216"/>
      <c r="RIW216"/>
      <c r="RIX216"/>
      <c r="RIY216"/>
      <c r="RIZ216"/>
      <c r="RJA216"/>
      <c r="RJB216"/>
      <c r="RJC216"/>
      <c r="RJD216"/>
      <c r="RJE216"/>
      <c r="RJF216"/>
      <c r="RJG216"/>
      <c r="RJH216"/>
      <c r="RJI216"/>
      <c r="RJJ216"/>
      <c r="RJK216"/>
      <c r="RJL216"/>
      <c r="RJM216"/>
      <c r="RJN216"/>
      <c r="RJO216"/>
      <c r="RJP216"/>
      <c r="RJQ216"/>
      <c r="RJR216"/>
      <c r="RJS216"/>
      <c r="RJT216"/>
      <c r="RJU216"/>
      <c r="RJV216"/>
      <c r="RJW216"/>
      <c r="RJX216"/>
      <c r="RJY216"/>
      <c r="RJZ216"/>
      <c r="RKA216"/>
      <c r="RKB216"/>
      <c r="RKC216"/>
      <c r="RKD216"/>
      <c r="RKE216"/>
      <c r="RKF216"/>
      <c r="RKG216"/>
      <c r="RKH216"/>
      <c r="RKI216"/>
      <c r="RKJ216"/>
      <c r="RKK216"/>
      <c r="RKL216"/>
      <c r="RKM216"/>
      <c r="RKN216"/>
      <c r="RKO216"/>
      <c r="RKP216"/>
      <c r="RKQ216"/>
      <c r="RKR216"/>
      <c r="RKS216"/>
      <c r="RKT216"/>
      <c r="RKU216"/>
      <c r="RKV216"/>
      <c r="RKW216"/>
      <c r="RKX216"/>
      <c r="RKY216"/>
      <c r="RKZ216"/>
      <c r="RLA216"/>
      <c r="RLB216"/>
      <c r="RLC216"/>
      <c r="RLD216"/>
      <c r="RLE216"/>
      <c r="RLF216"/>
      <c r="RLG216"/>
      <c r="RLH216"/>
      <c r="RLI216"/>
      <c r="RLJ216"/>
      <c r="RLK216"/>
      <c r="RLL216"/>
      <c r="RLM216"/>
      <c r="RLN216"/>
      <c r="RLO216"/>
      <c r="RLP216"/>
      <c r="RLQ216"/>
      <c r="RLR216"/>
      <c r="RLS216"/>
      <c r="RLT216"/>
      <c r="RLU216"/>
      <c r="RLV216"/>
      <c r="RLW216"/>
      <c r="RLX216"/>
      <c r="RLY216"/>
      <c r="RLZ216"/>
      <c r="RMA216"/>
      <c r="RMB216"/>
      <c r="RMC216"/>
      <c r="RMD216"/>
      <c r="RME216"/>
      <c r="RMF216"/>
      <c r="RMG216"/>
      <c r="RMH216"/>
      <c r="RMI216"/>
      <c r="RMJ216"/>
      <c r="RMK216"/>
      <c r="RML216"/>
      <c r="RMM216"/>
      <c r="RMN216"/>
      <c r="RMO216"/>
      <c r="RMP216"/>
      <c r="RMQ216"/>
      <c r="RMR216"/>
      <c r="RMS216"/>
      <c r="RMT216"/>
      <c r="RMU216"/>
      <c r="RMV216"/>
      <c r="RMW216"/>
      <c r="RMX216"/>
      <c r="RMY216"/>
      <c r="RMZ216"/>
      <c r="RNA216"/>
      <c r="RNB216"/>
      <c r="RNC216"/>
      <c r="RND216"/>
      <c r="RNE216"/>
      <c r="RNF216"/>
      <c r="RNG216"/>
      <c r="RNH216"/>
      <c r="RNI216"/>
      <c r="RNJ216"/>
      <c r="RNK216"/>
      <c r="RNL216"/>
      <c r="RNM216"/>
      <c r="RNN216"/>
      <c r="RNO216"/>
      <c r="RNP216"/>
      <c r="RNQ216"/>
      <c r="RNR216"/>
      <c r="RNS216"/>
      <c r="RNT216"/>
      <c r="RNU216"/>
      <c r="RNV216"/>
      <c r="RNW216"/>
      <c r="RNX216"/>
      <c r="RNY216"/>
      <c r="RNZ216"/>
      <c r="ROA216"/>
      <c r="ROB216"/>
      <c r="ROC216"/>
      <c r="ROD216"/>
      <c r="ROE216"/>
      <c r="ROF216"/>
      <c r="ROG216"/>
      <c r="ROH216"/>
      <c r="ROI216"/>
      <c r="ROJ216"/>
      <c r="ROK216"/>
      <c r="ROL216"/>
      <c r="ROM216"/>
      <c r="RON216"/>
      <c r="ROO216"/>
      <c r="ROP216"/>
      <c r="ROQ216"/>
      <c r="ROR216"/>
      <c r="ROS216"/>
      <c r="ROT216"/>
      <c r="ROU216"/>
      <c r="ROV216"/>
      <c r="ROW216"/>
      <c r="ROX216"/>
      <c r="ROY216"/>
      <c r="ROZ216"/>
      <c r="RPA216"/>
      <c r="RPB216"/>
      <c r="RPC216"/>
      <c r="RPD216"/>
      <c r="RPE216"/>
      <c r="RPF216"/>
      <c r="RPG216"/>
      <c r="RPH216"/>
      <c r="RPI216"/>
      <c r="RPJ216"/>
      <c r="RPK216"/>
      <c r="RPL216"/>
      <c r="RPM216"/>
      <c r="RPN216"/>
      <c r="RPO216"/>
      <c r="RPP216"/>
      <c r="RPQ216"/>
      <c r="RPR216"/>
      <c r="RPS216"/>
      <c r="RPT216"/>
      <c r="RPU216"/>
      <c r="RPV216"/>
      <c r="RPW216"/>
      <c r="RPX216"/>
      <c r="RPY216"/>
      <c r="RPZ216"/>
      <c r="RQA216"/>
      <c r="RQB216"/>
      <c r="RQC216"/>
      <c r="RQD216"/>
      <c r="RQE216"/>
      <c r="RQF216"/>
      <c r="RQG216"/>
      <c r="RQH216"/>
      <c r="RQI216"/>
      <c r="RQJ216"/>
      <c r="RQK216"/>
      <c r="RQL216"/>
      <c r="RQM216"/>
      <c r="RQN216"/>
      <c r="RQO216"/>
      <c r="RQP216"/>
      <c r="RQQ216"/>
      <c r="RQR216"/>
      <c r="RQS216"/>
      <c r="RQT216"/>
      <c r="RQU216"/>
      <c r="RQV216"/>
      <c r="RQW216"/>
      <c r="RQX216"/>
      <c r="RQY216"/>
      <c r="RQZ216"/>
      <c r="RRA216"/>
      <c r="RRB216"/>
      <c r="RRC216"/>
      <c r="RRD216"/>
      <c r="RRE216"/>
      <c r="RRF216"/>
      <c r="RRG216"/>
      <c r="RRH216"/>
      <c r="RRI216"/>
      <c r="RRJ216"/>
      <c r="RRK216"/>
      <c r="RRL216"/>
      <c r="RRM216"/>
      <c r="RRN216"/>
      <c r="RRO216"/>
      <c r="RRP216"/>
      <c r="RRQ216"/>
      <c r="RRR216"/>
      <c r="RRS216"/>
      <c r="RRT216"/>
      <c r="RRU216"/>
      <c r="RRV216"/>
      <c r="RRW216"/>
      <c r="RRX216"/>
      <c r="RRY216"/>
      <c r="RRZ216"/>
      <c r="RSA216"/>
      <c r="RSB216"/>
      <c r="RSC216"/>
      <c r="RSD216"/>
      <c r="RSE216"/>
      <c r="RSF216"/>
      <c r="RSG216"/>
      <c r="RSH216"/>
      <c r="RSI216"/>
      <c r="RSJ216"/>
      <c r="RSK216"/>
      <c r="RSL216"/>
      <c r="RSM216"/>
      <c r="RSN216"/>
      <c r="RSO216"/>
      <c r="RSP216"/>
      <c r="RSQ216"/>
      <c r="RSR216"/>
      <c r="RSS216"/>
      <c r="RST216"/>
      <c r="RSU216"/>
      <c r="RSV216"/>
      <c r="RSW216"/>
      <c r="RSX216"/>
      <c r="RSY216"/>
      <c r="RSZ216"/>
      <c r="RTA216"/>
      <c r="RTB216"/>
      <c r="RTC216"/>
      <c r="RTD216"/>
      <c r="RTE216"/>
      <c r="RTF216"/>
      <c r="RTG216"/>
      <c r="RTH216"/>
      <c r="RTI216"/>
      <c r="RTJ216"/>
      <c r="RTK216"/>
      <c r="RTL216"/>
      <c r="RTM216"/>
      <c r="RTN216"/>
      <c r="RTO216"/>
      <c r="RTP216"/>
      <c r="RTQ216"/>
      <c r="RTR216"/>
      <c r="RTS216"/>
      <c r="RTT216"/>
      <c r="RTU216"/>
      <c r="RTV216"/>
      <c r="RTW216"/>
      <c r="RTX216"/>
      <c r="RTY216"/>
      <c r="RTZ216"/>
      <c r="RUA216"/>
      <c r="RUB216"/>
      <c r="RUC216"/>
      <c r="RUD216"/>
      <c r="RUE216"/>
      <c r="RUF216"/>
      <c r="RUG216"/>
      <c r="RUH216"/>
      <c r="RUI216"/>
      <c r="RUJ216"/>
      <c r="RUK216"/>
      <c r="RUL216"/>
      <c r="RUM216"/>
      <c r="RUN216"/>
      <c r="RUO216"/>
      <c r="RUP216"/>
      <c r="RUQ216"/>
      <c r="RUR216"/>
      <c r="RUS216"/>
      <c r="RUT216"/>
      <c r="RUU216"/>
      <c r="RUV216"/>
      <c r="RUW216"/>
      <c r="RUX216"/>
      <c r="RUY216"/>
      <c r="RUZ216"/>
      <c r="RVA216"/>
      <c r="RVB216"/>
      <c r="RVC216"/>
      <c r="RVD216"/>
      <c r="RVE216"/>
      <c r="RVF216"/>
      <c r="RVG216"/>
      <c r="RVH216"/>
      <c r="RVI216"/>
      <c r="RVJ216"/>
      <c r="RVK216"/>
      <c r="RVL216"/>
      <c r="RVM216"/>
      <c r="RVN216"/>
      <c r="RVO216"/>
      <c r="RVP216"/>
      <c r="RVQ216"/>
      <c r="RVR216"/>
      <c r="RVS216"/>
      <c r="RVT216"/>
      <c r="RVU216"/>
      <c r="RVV216"/>
      <c r="RVW216"/>
      <c r="RVX216"/>
      <c r="RVY216"/>
      <c r="RVZ216"/>
      <c r="RWA216"/>
      <c r="RWB216"/>
      <c r="RWC216"/>
      <c r="RWD216"/>
      <c r="RWE216"/>
      <c r="RWF216"/>
      <c r="RWG216"/>
      <c r="RWH216"/>
      <c r="RWI216"/>
      <c r="RWJ216"/>
      <c r="RWK216"/>
      <c r="RWL216"/>
      <c r="RWM216"/>
      <c r="RWN216"/>
      <c r="RWO216"/>
      <c r="RWP216"/>
      <c r="RWQ216"/>
      <c r="RWR216"/>
      <c r="RWS216"/>
      <c r="RWT216"/>
      <c r="RWU216"/>
      <c r="RWV216"/>
      <c r="RWW216"/>
      <c r="RWX216"/>
      <c r="RWY216"/>
      <c r="RWZ216"/>
      <c r="RXA216"/>
      <c r="RXB216"/>
      <c r="RXC216"/>
      <c r="RXD216"/>
      <c r="RXE216"/>
      <c r="RXF216"/>
      <c r="RXG216"/>
      <c r="RXH216"/>
      <c r="RXI216"/>
      <c r="RXJ216"/>
      <c r="RXK216"/>
      <c r="RXL216"/>
      <c r="RXM216"/>
      <c r="RXN216"/>
      <c r="RXO216"/>
      <c r="RXP216"/>
      <c r="RXQ216"/>
      <c r="RXR216"/>
      <c r="RXS216"/>
      <c r="RXT216"/>
      <c r="RXU216"/>
      <c r="RXV216"/>
      <c r="RXW216"/>
      <c r="RXX216"/>
      <c r="RXY216"/>
      <c r="RXZ216"/>
      <c r="RYA216"/>
      <c r="RYB216"/>
      <c r="RYC216"/>
      <c r="RYD216"/>
      <c r="RYE216"/>
      <c r="RYF216"/>
      <c r="RYG216"/>
      <c r="RYH216"/>
      <c r="RYI216"/>
      <c r="RYJ216"/>
      <c r="RYK216"/>
      <c r="RYL216"/>
      <c r="RYM216"/>
      <c r="RYN216"/>
      <c r="RYO216"/>
      <c r="RYP216"/>
      <c r="RYQ216"/>
      <c r="RYR216"/>
      <c r="RYS216"/>
      <c r="RYT216"/>
      <c r="RYU216"/>
      <c r="RYV216"/>
      <c r="RYW216"/>
      <c r="RYX216"/>
      <c r="RYY216"/>
      <c r="RYZ216"/>
      <c r="RZA216"/>
      <c r="RZB216"/>
      <c r="RZC216"/>
      <c r="RZD216"/>
      <c r="RZE216"/>
      <c r="RZF216"/>
      <c r="RZG216"/>
      <c r="RZH216"/>
      <c r="RZI216"/>
      <c r="RZJ216"/>
      <c r="RZK216"/>
      <c r="RZL216"/>
      <c r="RZM216"/>
      <c r="RZN216"/>
      <c r="RZO216"/>
      <c r="RZP216"/>
      <c r="RZQ216"/>
      <c r="RZR216"/>
      <c r="RZS216"/>
      <c r="RZT216"/>
      <c r="RZU216"/>
      <c r="RZV216"/>
      <c r="RZW216"/>
      <c r="RZX216"/>
      <c r="RZY216"/>
      <c r="RZZ216"/>
      <c r="SAA216"/>
      <c r="SAB216"/>
      <c r="SAC216"/>
      <c r="SAD216"/>
      <c r="SAE216"/>
      <c r="SAF216"/>
      <c r="SAG216"/>
      <c r="SAH216"/>
      <c r="SAI216"/>
      <c r="SAJ216"/>
      <c r="SAK216"/>
      <c r="SAL216"/>
      <c r="SAM216"/>
      <c r="SAN216"/>
      <c r="SAO216"/>
      <c r="SAP216"/>
      <c r="SAQ216"/>
      <c r="SAR216"/>
      <c r="SAS216"/>
      <c r="SAT216"/>
      <c r="SAU216"/>
      <c r="SAV216"/>
      <c r="SAW216"/>
      <c r="SAX216"/>
      <c r="SAY216"/>
      <c r="SAZ216"/>
      <c r="SBA216"/>
      <c r="SBB216"/>
      <c r="SBC216"/>
      <c r="SBD216"/>
      <c r="SBE216"/>
      <c r="SBF216"/>
      <c r="SBG216"/>
      <c r="SBH216"/>
      <c r="SBI216"/>
      <c r="SBJ216"/>
      <c r="SBK216"/>
      <c r="SBL216"/>
      <c r="SBM216"/>
      <c r="SBN216"/>
      <c r="SBO216"/>
      <c r="SBP216"/>
      <c r="SBQ216"/>
      <c r="SBR216"/>
      <c r="SBS216"/>
      <c r="SBT216"/>
      <c r="SBU216"/>
      <c r="SBV216"/>
      <c r="SBW216"/>
      <c r="SBX216"/>
      <c r="SBY216"/>
      <c r="SBZ216"/>
      <c r="SCA216"/>
      <c r="SCB216"/>
      <c r="SCC216"/>
      <c r="SCD216"/>
      <c r="SCE216"/>
      <c r="SCF216"/>
      <c r="SCG216"/>
      <c r="SCH216"/>
      <c r="SCI216"/>
      <c r="SCJ216"/>
      <c r="SCK216"/>
      <c r="SCL216"/>
      <c r="SCM216"/>
      <c r="SCN216"/>
      <c r="SCO216"/>
      <c r="SCP216"/>
      <c r="SCQ216"/>
      <c r="SCR216"/>
      <c r="SCS216"/>
      <c r="SCT216"/>
      <c r="SCU216"/>
      <c r="SCV216"/>
      <c r="SCW216"/>
      <c r="SCX216"/>
      <c r="SCY216"/>
      <c r="SCZ216"/>
      <c r="SDA216"/>
      <c r="SDB216"/>
      <c r="SDC216"/>
      <c r="SDD216"/>
      <c r="SDE216"/>
      <c r="SDF216"/>
      <c r="SDG216"/>
      <c r="SDH216"/>
      <c r="SDI216"/>
      <c r="SDJ216"/>
      <c r="SDK216"/>
      <c r="SDL216"/>
      <c r="SDM216"/>
      <c r="SDN216"/>
      <c r="SDO216"/>
      <c r="SDP216"/>
      <c r="SDQ216"/>
      <c r="SDR216"/>
      <c r="SDS216"/>
      <c r="SDT216"/>
      <c r="SDU216"/>
      <c r="SDV216"/>
      <c r="SDW216"/>
      <c r="SDX216"/>
      <c r="SDY216"/>
      <c r="SDZ216"/>
      <c r="SEA216"/>
      <c r="SEB216"/>
      <c r="SEC216"/>
      <c r="SED216"/>
      <c r="SEE216"/>
      <c r="SEF216"/>
      <c r="SEG216"/>
      <c r="SEH216"/>
      <c r="SEI216"/>
      <c r="SEJ216"/>
      <c r="SEK216"/>
      <c r="SEL216"/>
      <c r="SEM216"/>
      <c r="SEN216"/>
      <c r="SEO216"/>
      <c r="SEP216"/>
      <c r="SEQ216"/>
      <c r="SER216"/>
      <c r="SES216"/>
      <c r="SET216"/>
      <c r="SEU216"/>
      <c r="SEV216"/>
      <c r="SEW216"/>
      <c r="SEX216"/>
      <c r="SEY216"/>
      <c r="SEZ216"/>
      <c r="SFA216"/>
      <c r="SFB216"/>
      <c r="SFC216"/>
      <c r="SFD216"/>
      <c r="SFE216"/>
      <c r="SFF216"/>
      <c r="SFG216"/>
      <c r="SFH216"/>
      <c r="SFI216"/>
      <c r="SFJ216"/>
      <c r="SFK216"/>
      <c r="SFL216"/>
      <c r="SFM216"/>
      <c r="SFN216"/>
      <c r="SFO216"/>
      <c r="SFP216"/>
      <c r="SFQ216"/>
      <c r="SFR216"/>
      <c r="SFS216"/>
      <c r="SFT216"/>
      <c r="SFU216"/>
      <c r="SFV216"/>
      <c r="SFW216"/>
      <c r="SFX216"/>
      <c r="SFY216"/>
      <c r="SFZ216"/>
      <c r="SGA216"/>
      <c r="SGB216"/>
      <c r="SGC216"/>
      <c r="SGD216"/>
      <c r="SGE216"/>
      <c r="SGF216"/>
      <c r="SGG216"/>
      <c r="SGH216"/>
      <c r="SGI216"/>
      <c r="SGJ216"/>
      <c r="SGK216"/>
      <c r="SGL216"/>
      <c r="SGM216"/>
      <c r="SGN216"/>
      <c r="SGO216"/>
      <c r="SGP216"/>
      <c r="SGQ216"/>
      <c r="SGR216"/>
      <c r="SGS216"/>
      <c r="SGT216"/>
      <c r="SGU216"/>
      <c r="SGV216"/>
      <c r="SGW216"/>
      <c r="SGX216"/>
      <c r="SGY216"/>
      <c r="SGZ216"/>
      <c r="SHA216"/>
      <c r="SHB216"/>
      <c r="SHC216"/>
      <c r="SHD216"/>
      <c r="SHE216"/>
      <c r="SHF216"/>
      <c r="SHG216"/>
      <c r="SHH216"/>
      <c r="SHI216"/>
      <c r="SHJ216"/>
      <c r="SHK216"/>
      <c r="SHL216"/>
      <c r="SHM216"/>
      <c r="SHN216"/>
      <c r="SHO216"/>
      <c r="SHP216"/>
      <c r="SHQ216"/>
      <c r="SHR216"/>
      <c r="SHS216"/>
      <c r="SHT216"/>
      <c r="SHU216"/>
      <c r="SHV216"/>
      <c r="SHW216"/>
      <c r="SHX216"/>
      <c r="SHY216"/>
      <c r="SHZ216"/>
      <c r="SIA216"/>
      <c r="SIB216"/>
      <c r="SIC216"/>
      <c r="SID216"/>
      <c r="SIE216"/>
      <c r="SIF216"/>
      <c r="SIG216"/>
      <c r="SIH216"/>
      <c r="SII216"/>
      <c r="SIJ216"/>
      <c r="SIK216"/>
      <c r="SIL216"/>
      <c r="SIM216"/>
      <c r="SIN216"/>
      <c r="SIO216"/>
      <c r="SIP216"/>
      <c r="SIQ216"/>
      <c r="SIR216"/>
      <c r="SIS216"/>
      <c r="SIT216"/>
      <c r="SIU216"/>
      <c r="SIV216"/>
      <c r="SIW216"/>
      <c r="SIX216"/>
      <c r="SIY216"/>
      <c r="SIZ216"/>
      <c r="SJA216"/>
      <c r="SJB216"/>
      <c r="SJC216"/>
      <c r="SJD216"/>
      <c r="SJE216"/>
      <c r="SJF216"/>
      <c r="SJG216"/>
      <c r="SJH216"/>
      <c r="SJI216"/>
      <c r="SJJ216"/>
      <c r="SJK216"/>
      <c r="SJL216"/>
      <c r="SJM216"/>
      <c r="SJN216"/>
      <c r="SJO216"/>
      <c r="SJP216"/>
      <c r="SJQ216"/>
      <c r="SJR216"/>
      <c r="SJS216"/>
      <c r="SJT216"/>
      <c r="SJU216"/>
      <c r="SJV216"/>
      <c r="SJW216"/>
      <c r="SJX216"/>
      <c r="SJY216"/>
      <c r="SJZ216"/>
      <c r="SKA216"/>
      <c r="SKB216"/>
      <c r="SKC216"/>
      <c r="SKD216"/>
      <c r="SKE216"/>
      <c r="SKF216"/>
      <c r="SKG216"/>
      <c r="SKH216"/>
      <c r="SKI216"/>
      <c r="SKJ216"/>
      <c r="SKK216"/>
      <c r="SKL216"/>
      <c r="SKM216"/>
      <c r="SKN216"/>
      <c r="SKO216"/>
      <c r="SKP216"/>
      <c r="SKQ216"/>
      <c r="SKR216"/>
      <c r="SKS216"/>
      <c r="SKT216"/>
      <c r="SKU216"/>
      <c r="SKV216"/>
      <c r="SKW216"/>
      <c r="SKX216"/>
      <c r="SKY216"/>
      <c r="SKZ216"/>
      <c r="SLA216"/>
      <c r="SLB216"/>
      <c r="SLC216"/>
      <c r="SLD216"/>
      <c r="SLE216"/>
      <c r="SLF216"/>
      <c r="SLG216"/>
      <c r="SLH216"/>
      <c r="SLI216"/>
      <c r="SLJ216"/>
      <c r="SLK216"/>
      <c r="SLL216"/>
      <c r="SLM216"/>
      <c r="SLN216"/>
      <c r="SLO216"/>
      <c r="SLP216"/>
      <c r="SLQ216"/>
      <c r="SLR216"/>
      <c r="SLS216"/>
      <c r="SLT216"/>
      <c r="SLU216"/>
      <c r="SLV216"/>
      <c r="SLW216"/>
      <c r="SLX216"/>
      <c r="SLY216"/>
      <c r="SLZ216"/>
      <c r="SMA216"/>
      <c r="SMB216"/>
      <c r="SMC216"/>
      <c r="SMD216"/>
      <c r="SME216"/>
      <c r="SMF216"/>
      <c r="SMG216"/>
      <c r="SMH216"/>
      <c r="SMI216"/>
      <c r="SMJ216"/>
      <c r="SMK216"/>
      <c r="SML216"/>
      <c r="SMM216"/>
      <c r="SMN216"/>
      <c r="SMO216"/>
      <c r="SMP216"/>
      <c r="SMQ216"/>
      <c r="SMR216"/>
      <c r="SMS216"/>
      <c r="SMT216"/>
      <c r="SMU216"/>
      <c r="SMV216"/>
      <c r="SMW216"/>
      <c r="SMX216"/>
      <c r="SMY216"/>
      <c r="SMZ216"/>
      <c r="SNA216"/>
      <c r="SNB216"/>
      <c r="SNC216"/>
      <c r="SND216"/>
      <c r="SNE216"/>
      <c r="SNF216"/>
      <c r="SNG216"/>
      <c r="SNH216"/>
      <c r="SNI216"/>
      <c r="SNJ216"/>
      <c r="SNK216"/>
      <c r="SNL216"/>
      <c r="SNM216"/>
      <c r="SNN216"/>
      <c r="SNO216"/>
      <c r="SNP216"/>
      <c r="SNQ216"/>
      <c r="SNR216"/>
      <c r="SNS216"/>
      <c r="SNT216"/>
      <c r="SNU216"/>
      <c r="SNV216"/>
      <c r="SNW216"/>
      <c r="SNX216"/>
      <c r="SNY216"/>
      <c r="SNZ216"/>
      <c r="SOA216"/>
      <c r="SOB216"/>
      <c r="SOC216"/>
      <c r="SOD216"/>
      <c r="SOE216"/>
      <c r="SOF216"/>
      <c r="SOG216"/>
      <c r="SOH216"/>
      <c r="SOI216"/>
      <c r="SOJ216"/>
      <c r="SOK216"/>
      <c r="SOL216"/>
      <c r="SOM216"/>
      <c r="SON216"/>
      <c r="SOO216"/>
      <c r="SOP216"/>
      <c r="SOQ216"/>
      <c r="SOR216"/>
      <c r="SOS216"/>
      <c r="SOT216"/>
      <c r="SOU216"/>
      <c r="SOV216"/>
      <c r="SOW216"/>
      <c r="SOX216"/>
      <c r="SOY216"/>
      <c r="SOZ216"/>
      <c r="SPA216"/>
      <c r="SPB216"/>
      <c r="SPC216"/>
      <c r="SPD216"/>
      <c r="SPE216"/>
      <c r="SPF216"/>
      <c r="SPG216"/>
      <c r="SPH216"/>
      <c r="SPI216"/>
      <c r="SPJ216"/>
      <c r="SPK216"/>
      <c r="SPL216"/>
      <c r="SPM216"/>
      <c r="SPN216"/>
      <c r="SPO216"/>
      <c r="SPP216"/>
      <c r="SPQ216"/>
      <c r="SPR216"/>
      <c r="SPS216"/>
      <c r="SPT216"/>
      <c r="SPU216"/>
      <c r="SPV216"/>
      <c r="SPW216"/>
      <c r="SPX216"/>
      <c r="SPY216"/>
      <c r="SPZ216"/>
      <c r="SQA216"/>
      <c r="SQB216"/>
      <c r="SQC216"/>
      <c r="SQD216"/>
      <c r="SQE216"/>
      <c r="SQF216"/>
      <c r="SQG216"/>
      <c r="SQH216"/>
      <c r="SQI216"/>
      <c r="SQJ216"/>
      <c r="SQK216"/>
      <c r="SQL216"/>
      <c r="SQM216"/>
      <c r="SQN216"/>
      <c r="SQO216"/>
      <c r="SQP216"/>
      <c r="SQQ216"/>
      <c r="SQR216"/>
      <c r="SQS216"/>
      <c r="SQT216"/>
      <c r="SQU216"/>
      <c r="SQV216"/>
      <c r="SQW216"/>
      <c r="SQX216"/>
      <c r="SQY216"/>
      <c r="SQZ216"/>
      <c r="SRA216"/>
      <c r="SRB216"/>
      <c r="SRC216"/>
      <c r="SRD216"/>
      <c r="SRE216"/>
      <c r="SRF216"/>
      <c r="SRG216"/>
      <c r="SRH216"/>
      <c r="SRI216"/>
      <c r="SRJ216"/>
      <c r="SRK216"/>
      <c r="SRL216"/>
      <c r="SRM216"/>
      <c r="SRN216"/>
      <c r="SRO216"/>
      <c r="SRP216"/>
      <c r="SRQ216"/>
      <c r="SRR216"/>
      <c r="SRS216"/>
      <c r="SRT216"/>
      <c r="SRU216"/>
      <c r="SRV216"/>
      <c r="SRW216"/>
      <c r="SRX216"/>
      <c r="SRY216"/>
      <c r="SRZ216"/>
      <c r="SSA216"/>
      <c r="SSB216"/>
      <c r="SSC216"/>
      <c r="SSD216"/>
      <c r="SSE216"/>
      <c r="SSF216"/>
      <c r="SSG216"/>
      <c r="SSH216"/>
      <c r="SSI216"/>
      <c r="SSJ216"/>
      <c r="SSK216"/>
      <c r="SSL216"/>
      <c r="SSM216"/>
      <c r="SSN216"/>
      <c r="SSO216"/>
      <c r="SSP216"/>
      <c r="SSQ216"/>
      <c r="SSR216"/>
      <c r="SSS216"/>
      <c r="SST216"/>
      <c r="SSU216"/>
      <c r="SSV216"/>
      <c r="SSW216"/>
      <c r="SSX216"/>
      <c r="SSY216"/>
      <c r="SSZ216"/>
      <c r="STA216"/>
      <c r="STB216"/>
      <c r="STC216"/>
      <c r="STD216"/>
      <c r="STE216"/>
      <c r="STF216"/>
      <c r="STG216"/>
      <c r="STH216"/>
      <c r="STI216"/>
      <c r="STJ216"/>
      <c r="STK216"/>
      <c r="STL216"/>
      <c r="STM216"/>
      <c r="STN216"/>
      <c r="STO216"/>
      <c r="STP216"/>
      <c r="STQ216"/>
      <c r="STR216"/>
      <c r="STS216"/>
      <c r="STT216"/>
      <c r="STU216"/>
      <c r="STV216"/>
      <c r="STW216"/>
      <c r="STX216"/>
      <c r="STY216"/>
      <c r="STZ216"/>
      <c r="SUA216"/>
      <c r="SUB216"/>
      <c r="SUC216"/>
      <c r="SUD216"/>
      <c r="SUE216"/>
      <c r="SUF216"/>
      <c r="SUG216"/>
      <c r="SUH216"/>
      <c r="SUI216"/>
      <c r="SUJ216"/>
      <c r="SUK216"/>
      <c r="SUL216"/>
      <c r="SUM216"/>
      <c r="SUN216"/>
      <c r="SUO216"/>
      <c r="SUP216"/>
      <c r="SUQ216"/>
      <c r="SUR216"/>
      <c r="SUS216"/>
      <c r="SUT216"/>
      <c r="SUU216"/>
      <c r="SUV216"/>
      <c r="SUW216"/>
      <c r="SUX216"/>
      <c r="SUY216"/>
      <c r="SUZ216"/>
      <c r="SVA216"/>
      <c r="SVB216"/>
      <c r="SVC216"/>
      <c r="SVD216"/>
      <c r="SVE216"/>
      <c r="SVF216"/>
      <c r="SVG216"/>
      <c r="SVH216"/>
      <c r="SVI216"/>
      <c r="SVJ216"/>
      <c r="SVK216"/>
      <c r="SVL216"/>
      <c r="SVM216"/>
      <c r="SVN216"/>
      <c r="SVO216"/>
      <c r="SVP216"/>
      <c r="SVQ216"/>
      <c r="SVR216"/>
      <c r="SVS216"/>
      <c r="SVT216"/>
      <c r="SVU216"/>
      <c r="SVV216"/>
      <c r="SVW216"/>
      <c r="SVX216"/>
      <c r="SVY216"/>
      <c r="SVZ216"/>
      <c r="SWA216"/>
      <c r="SWB216"/>
      <c r="SWC216"/>
      <c r="SWD216"/>
      <c r="SWE216"/>
      <c r="SWF216"/>
      <c r="SWG216"/>
      <c r="SWH216"/>
      <c r="SWI216"/>
      <c r="SWJ216"/>
      <c r="SWK216"/>
      <c r="SWL216"/>
      <c r="SWM216"/>
      <c r="SWN216"/>
      <c r="SWO216"/>
      <c r="SWP216"/>
      <c r="SWQ216"/>
      <c r="SWR216"/>
      <c r="SWS216"/>
      <c r="SWT216"/>
      <c r="SWU216"/>
      <c r="SWV216"/>
      <c r="SWW216"/>
      <c r="SWX216"/>
      <c r="SWY216"/>
      <c r="SWZ216"/>
      <c r="SXA216"/>
      <c r="SXB216"/>
      <c r="SXC216"/>
      <c r="SXD216"/>
      <c r="SXE216"/>
      <c r="SXF216"/>
      <c r="SXG216"/>
      <c r="SXH216"/>
      <c r="SXI216"/>
      <c r="SXJ216"/>
      <c r="SXK216"/>
      <c r="SXL216"/>
      <c r="SXM216"/>
      <c r="SXN216"/>
      <c r="SXO216"/>
      <c r="SXP216"/>
      <c r="SXQ216"/>
      <c r="SXR216"/>
      <c r="SXS216"/>
      <c r="SXT216"/>
      <c r="SXU216"/>
      <c r="SXV216"/>
      <c r="SXW216"/>
      <c r="SXX216"/>
      <c r="SXY216"/>
      <c r="SXZ216"/>
      <c r="SYA216"/>
      <c r="SYB216"/>
      <c r="SYC216"/>
      <c r="SYD216"/>
      <c r="SYE216"/>
      <c r="SYF216"/>
      <c r="SYG216"/>
      <c r="SYH216"/>
      <c r="SYI216"/>
      <c r="SYJ216"/>
      <c r="SYK216"/>
      <c r="SYL216"/>
      <c r="SYM216"/>
      <c r="SYN216"/>
      <c r="SYO216"/>
      <c r="SYP216"/>
      <c r="SYQ216"/>
      <c r="SYR216"/>
      <c r="SYS216"/>
      <c r="SYT216"/>
      <c r="SYU216"/>
      <c r="SYV216"/>
      <c r="SYW216"/>
      <c r="SYX216"/>
      <c r="SYY216"/>
      <c r="SYZ216"/>
      <c r="SZA216"/>
      <c r="SZB216"/>
      <c r="SZC216"/>
      <c r="SZD216"/>
      <c r="SZE216"/>
      <c r="SZF216"/>
      <c r="SZG216"/>
      <c r="SZH216"/>
      <c r="SZI216"/>
      <c r="SZJ216"/>
      <c r="SZK216"/>
      <c r="SZL216"/>
      <c r="SZM216"/>
      <c r="SZN216"/>
      <c r="SZO216"/>
      <c r="SZP216"/>
      <c r="SZQ216"/>
      <c r="SZR216"/>
      <c r="SZS216"/>
      <c r="SZT216"/>
      <c r="SZU216"/>
      <c r="SZV216"/>
      <c r="SZW216"/>
      <c r="SZX216"/>
      <c r="SZY216"/>
      <c r="SZZ216"/>
      <c r="TAA216"/>
      <c r="TAB216"/>
      <c r="TAC216"/>
      <c r="TAD216"/>
      <c r="TAE216"/>
      <c r="TAF216"/>
      <c r="TAG216"/>
      <c r="TAH216"/>
      <c r="TAI216"/>
      <c r="TAJ216"/>
      <c r="TAK216"/>
      <c r="TAL216"/>
      <c r="TAM216"/>
      <c r="TAN216"/>
      <c r="TAO216"/>
      <c r="TAP216"/>
      <c r="TAQ216"/>
      <c r="TAR216"/>
      <c r="TAS216"/>
      <c r="TAT216"/>
      <c r="TAU216"/>
      <c r="TAV216"/>
      <c r="TAW216"/>
      <c r="TAX216"/>
      <c r="TAY216"/>
      <c r="TAZ216"/>
      <c r="TBA216"/>
      <c r="TBB216"/>
      <c r="TBC216"/>
      <c r="TBD216"/>
      <c r="TBE216"/>
      <c r="TBF216"/>
      <c r="TBG216"/>
      <c r="TBH216"/>
      <c r="TBI216"/>
      <c r="TBJ216"/>
      <c r="TBK216"/>
      <c r="TBL216"/>
      <c r="TBM216"/>
      <c r="TBN216"/>
      <c r="TBO216"/>
      <c r="TBP216"/>
      <c r="TBQ216"/>
      <c r="TBR216"/>
      <c r="TBS216"/>
      <c r="TBT216"/>
      <c r="TBU216"/>
      <c r="TBV216"/>
      <c r="TBW216"/>
      <c r="TBX216"/>
      <c r="TBY216"/>
      <c r="TBZ216"/>
      <c r="TCA216"/>
      <c r="TCB216"/>
      <c r="TCC216"/>
      <c r="TCD216"/>
      <c r="TCE216"/>
      <c r="TCF216"/>
      <c r="TCG216"/>
      <c r="TCH216"/>
      <c r="TCI216"/>
      <c r="TCJ216"/>
      <c r="TCK216"/>
      <c r="TCL216"/>
      <c r="TCM216"/>
      <c r="TCN216"/>
      <c r="TCO216"/>
      <c r="TCP216"/>
      <c r="TCQ216"/>
      <c r="TCR216"/>
      <c r="TCS216"/>
      <c r="TCT216"/>
      <c r="TCU216"/>
      <c r="TCV216"/>
      <c r="TCW216"/>
      <c r="TCX216"/>
      <c r="TCY216"/>
      <c r="TCZ216"/>
      <c r="TDA216"/>
      <c r="TDB216"/>
      <c r="TDC216"/>
      <c r="TDD216"/>
      <c r="TDE216"/>
      <c r="TDF216"/>
      <c r="TDG216"/>
      <c r="TDH216"/>
      <c r="TDI216"/>
      <c r="TDJ216"/>
      <c r="TDK216"/>
      <c r="TDL216"/>
      <c r="TDM216"/>
      <c r="TDN216"/>
      <c r="TDO216"/>
      <c r="TDP216"/>
      <c r="TDQ216"/>
      <c r="TDR216"/>
      <c r="TDS216"/>
      <c r="TDT216"/>
      <c r="TDU216"/>
      <c r="TDV216"/>
      <c r="TDW216"/>
      <c r="TDX216"/>
      <c r="TDY216"/>
      <c r="TDZ216"/>
      <c r="TEA216"/>
      <c r="TEB216"/>
      <c r="TEC216"/>
      <c r="TED216"/>
      <c r="TEE216"/>
      <c r="TEF216"/>
      <c r="TEG216"/>
      <c r="TEH216"/>
      <c r="TEI216"/>
      <c r="TEJ216"/>
      <c r="TEK216"/>
      <c r="TEL216"/>
      <c r="TEM216"/>
      <c r="TEN216"/>
      <c r="TEO216"/>
      <c r="TEP216"/>
      <c r="TEQ216"/>
      <c r="TER216"/>
      <c r="TES216"/>
      <c r="TET216"/>
      <c r="TEU216"/>
      <c r="TEV216"/>
      <c r="TEW216"/>
      <c r="TEX216"/>
      <c r="TEY216"/>
      <c r="TEZ216"/>
      <c r="TFA216"/>
      <c r="TFB216"/>
      <c r="TFC216"/>
      <c r="TFD216"/>
      <c r="TFE216"/>
      <c r="TFF216"/>
      <c r="TFG216"/>
      <c r="TFH216"/>
      <c r="TFI216"/>
      <c r="TFJ216"/>
      <c r="TFK216"/>
      <c r="TFL216"/>
      <c r="TFM216"/>
      <c r="TFN216"/>
      <c r="TFO216"/>
      <c r="TFP216"/>
      <c r="TFQ216"/>
      <c r="TFR216"/>
      <c r="TFS216"/>
      <c r="TFT216"/>
      <c r="TFU216"/>
      <c r="TFV216"/>
      <c r="TFW216"/>
      <c r="TFX216"/>
      <c r="TFY216"/>
      <c r="TFZ216"/>
      <c r="TGA216"/>
      <c r="TGB216"/>
      <c r="TGC216"/>
      <c r="TGD216"/>
      <c r="TGE216"/>
      <c r="TGF216"/>
      <c r="TGG216"/>
      <c r="TGH216"/>
      <c r="TGI216"/>
      <c r="TGJ216"/>
      <c r="TGK216"/>
      <c r="TGL216"/>
      <c r="TGM216"/>
      <c r="TGN216"/>
      <c r="TGO216"/>
      <c r="TGP216"/>
      <c r="TGQ216"/>
      <c r="TGR216"/>
      <c r="TGS216"/>
      <c r="TGT216"/>
      <c r="TGU216"/>
      <c r="TGV216"/>
      <c r="TGW216"/>
      <c r="TGX216"/>
      <c r="TGY216"/>
      <c r="TGZ216"/>
      <c r="THA216"/>
      <c r="THB216"/>
      <c r="THC216"/>
      <c r="THD216"/>
      <c r="THE216"/>
      <c r="THF216"/>
      <c r="THG216"/>
      <c r="THH216"/>
      <c r="THI216"/>
      <c r="THJ216"/>
      <c r="THK216"/>
      <c r="THL216"/>
      <c r="THM216"/>
      <c r="THN216"/>
      <c r="THO216"/>
      <c r="THP216"/>
      <c r="THQ216"/>
      <c r="THR216"/>
      <c r="THS216"/>
      <c r="THT216"/>
      <c r="THU216"/>
      <c r="THV216"/>
      <c r="THW216"/>
      <c r="THX216"/>
      <c r="THY216"/>
      <c r="THZ216"/>
      <c r="TIA216"/>
      <c r="TIB216"/>
      <c r="TIC216"/>
      <c r="TID216"/>
      <c r="TIE216"/>
      <c r="TIF216"/>
      <c r="TIG216"/>
      <c r="TIH216"/>
      <c r="TII216"/>
      <c r="TIJ216"/>
      <c r="TIK216"/>
      <c r="TIL216"/>
      <c r="TIM216"/>
      <c r="TIN216"/>
      <c r="TIO216"/>
      <c r="TIP216"/>
      <c r="TIQ216"/>
      <c r="TIR216"/>
      <c r="TIS216"/>
      <c r="TIT216"/>
      <c r="TIU216"/>
      <c r="TIV216"/>
      <c r="TIW216"/>
      <c r="TIX216"/>
      <c r="TIY216"/>
      <c r="TIZ216"/>
      <c r="TJA216"/>
      <c r="TJB216"/>
      <c r="TJC216"/>
      <c r="TJD216"/>
      <c r="TJE216"/>
      <c r="TJF216"/>
      <c r="TJG216"/>
      <c r="TJH216"/>
      <c r="TJI216"/>
      <c r="TJJ216"/>
      <c r="TJK216"/>
      <c r="TJL216"/>
      <c r="TJM216"/>
      <c r="TJN216"/>
      <c r="TJO216"/>
      <c r="TJP216"/>
      <c r="TJQ216"/>
      <c r="TJR216"/>
      <c r="TJS216"/>
      <c r="TJT216"/>
      <c r="TJU216"/>
      <c r="TJV216"/>
      <c r="TJW216"/>
      <c r="TJX216"/>
      <c r="TJY216"/>
      <c r="TJZ216"/>
      <c r="TKA216"/>
      <c r="TKB216"/>
      <c r="TKC216"/>
      <c r="TKD216"/>
      <c r="TKE216"/>
      <c r="TKF216"/>
      <c r="TKG216"/>
      <c r="TKH216"/>
      <c r="TKI216"/>
      <c r="TKJ216"/>
      <c r="TKK216"/>
      <c r="TKL216"/>
      <c r="TKM216"/>
      <c r="TKN216"/>
      <c r="TKO216"/>
      <c r="TKP216"/>
      <c r="TKQ216"/>
      <c r="TKR216"/>
      <c r="TKS216"/>
      <c r="TKT216"/>
      <c r="TKU216"/>
      <c r="TKV216"/>
      <c r="TKW216"/>
      <c r="TKX216"/>
      <c r="TKY216"/>
      <c r="TKZ216"/>
      <c r="TLA216"/>
      <c r="TLB216"/>
      <c r="TLC216"/>
      <c r="TLD216"/>
      <c r="TLE216"/>
      <c r="TLF216"/>
      <c r="TLG216"/>
      <c r="TLH216"/>
      <c r="TLI216"/>
      <c r="TLJ216"/>
      <c r="TLK216"/>
      <c r="TLL216"/>
      <c r="TLM216"/>
      <c r="TLN216"/>
      <c r="TLO216"/>
      <c r="TLP216"/>
      <c r="TLQ216"/>
      <c r="TLR216"/>
      <c r="TLS216"/>
      <c r="TLT216"/>
      <c r="TLU216"/>
      <c r="TLV216"/>
      <c r="TLW216"/>
      <c r="TLX216"/>
      <c r="TLY216"/>
      <c r="TLZ216"/>
      <c r="TMA216"/>
      <c r="TMB216"/>
      <c r="TMC216"/>
      <c r="TMD216"/>
      <c r="TME216"/>
      <c r="TMF216"/>
      <c r="TMG216"/>
      <c r="TMH216"/>
      <c r="TMI216"/>
      <c r="TMJ216"/>
      <c r="TMK216"/>
      <c r="TML216"/>
      <c r="TMM216"/>
      <c r="TMN216"/>
      <c r="TMO216"/>
      <c r="TMP216"/>
      <c r="TMQ216"/>
      <c r="TMR216"/>
      <c r="TMS216"/>
      <c r="TMT216"/>
      <c r="TMU216"/>
      <c r="TMV216"/>
      <c r="TMW216"/>
      <c r="TMX216"/>
      <c r="TMY216"/>
      <c r="TMZ216"/>
      <c r="TNA216"/>
      <c r="TNB216"/>
      <c r="TNC216"/>
      <c r="TND216"/>
      <c r="TNE216"/>
      <c r="TNF216"/>
      <c r="TNG216"/>
      <c r="TNH216"/>
      <c r="TNI216"/>
      <c r="TNJ216"/>
      <c r="TNK216"/>
      <c r="TNL216"/>
      <c r="TNM216"/>
      <c r="TNN216"/>
      <c r="TNO216"/>
      <c r="TNP216"/>
      <c r="TNQ216"/>
      <c r="TNR216"/>
      <c r="TNS216"/>
      <c r="TNT216"/>
      <c r="TNU216"/>
      <c r="TNV216"/>
      <c r="TNW216"/>
      <c r="TNX216"/>
      <c r="TNY216"/>
      <c r="TNZ216"/>
      <c r="TOA216"/>
      <c r="TOB216"/>
      <c r="TOC216"/>
      <c r="TOD216"/>
      <c r="TOE216"/>
      <c r="TOF216"/>
      <c r="TOG216"/>
      <c r="TOH216"/>
      <c r="TOI216"/>
      <c r="TOJ216"/>
      <c r="TOK216"/>
      <c r="TOL216"/>
      <c r="TOM216"/>
      <c r="TON216"/>
      <c r="TOO216"/>
      <c r="TOP216"/>
      <c r="TOQ216"/>
      <c r="TOR216"/>
      <c r="TOS216"/>
      <c r="TOT216"/>
      <c r="TOU216"/>
      <c r="TOV216"/>
      <c r="TOW216"/>
      <c r="TOX216"/>
      <c r="TOY216"/>
      <c r="TOZ216"/>
      <c r="TPA216"/>
      <c r="TPB216"/>
      <c r="TPC216"/>
      <c r="TPD216"/>
      <c r="TPE216"/>
      <c r="TPF216"/>
      <c r="TPG216"/>
      <c r="TPH216"/>
      <c r="TPI216"/>
      <c r="TPJ216"/>
      <c r="TPK216"/>
      <c r="TPL216"/>
      <c r="TPM216"/>
      <c r="TPN216"/>
      <c r="TPO216"/>
      <c r="TPP216"/>
      <c r="TPQ216"/>
      <c r="TPR216"/>
      <c r="TPS216"/>
      <c r="TPT216"/>
      <c r="TPU216"/>
      <c r="TPV216"/>
      <c r="TPW216"/>
      <c r="TPX216"/>
      <c r="TPY216"/>
      <c r="TPZ216"/>
      <c r="TQA216"/>
      <c r="TQB216"/>
      <c r="TQC216"/>
      <c r="TQD216"/>
      <c r="TQE216"/>
      <c r="TQF216"/>
      <c r="TQG216"/>
      <c r="TQH216"/>
      <c r="TQI216"/>
      <c r="TQJ216"/>
      <c r="TQK216"/>
      <c r="TQL216"/>
      <c r="TQM216"/>
      <c r="TQN216"/>
      <c r="TQO216"/>
      <c r="TQP216"/>
      <c r="TQQ216"/>
      <c r="TQR216"/>
      <c r="TQS216"/>
      <c r="TQT216"/>
      <c r="TQU216"/>
      <c r="TQV216"/>
      <c r="TQW216"/>
      <c r="TQX216"/>
      <c r="TQY216"/>
      <c r="TQZ216"/>
      <c r="TRA216"/>
      <c r="TRB216"/>
      <c r="TRC216"/>
      <c r="TRD216"/>
      <c r="TRE216"/>
      <c r="TRF216"/>
      <c r="TRG216"/>
      <c r="TRH216"/>
      <c r="TRI216"/>
      <c r="TRJ216"/>
      <c r="TRK216"/>
      <c r="TRL216"/>
      <c r="TRM216"/>
      <c r="TRN216"/>
      <c r="TRO216"/>
      <c r="TRP216"/>
      <c r="TRQ216"/>
      <c r="TRR216"/>
      <c r="TRS216"/>
      <c r="TRT216"/>
      <c r="TRU216"/>
      <c r="TRV216"/>
      <c r="TRW216"/>
      <c r="TRX216"/>
      <c r="TRY216"/>
      <c r="TRZ216"/>
      <c r="TSA216"/>
      <c r="TSB216"/>
      <c r="TSC216"/>
      <c r="TSD216"/>
      <c r="TSE216"/>
      <c r="TSF216"/>
      <c r="TSG216"/>
      <c r="TSH216"/>
      <c r="TSI216"/>
      <c r="TSJ216"/>
      <c r="TSK216"/>
      <c r="TSL216"/>
      <c r="TSM216"/>
      <c r="TSN216"/>
      <c r="TSO216"/>
      <c r="TSP216"/>
      <c r="TSQ216"/>
      <c r="TSR216"/>
      <c r="TSS216"/>
      <c r="TST216"/>
      <c r="TSU216"/>
      <c r="TSV216"/>
      <c r="TSW216"/>
      <c r="TSX216"/>
      <c r="TSY216"/>
      <c r="TSZ216"/>
      <c r="TTA216"/>
      <c r="TTB216"/>
      <c r="TTC216"/>
      <c r="TTD216"/>
      <c r="TTE216"/>
      <c r="TTF216"/>
      <c r="TTG216"/>
      <c r="TTH216"/>
      <c r="TTI216"/>
      <c r="TTJ216"/>
      <c r="TTK216"/>
      <c r="TTL216"/>
      <c r="TTM216"/>
      <c r="TTN216"/>
      <c r="TTO216"/>
      <c r="TTP216"/>
      <c r="TTQ216"/>
      <c r="TTR216"/>
      <c r="TTS216"/>
      <c r="TTT216"/>
      <c r="TTU216"/>
      <c r="TTV216"/>
      <c r="TTW216"/>
      <c r="TTX216"/>
      <c r="TTY216"/>
      <c r="TTZ216"/>
      <c r="TUA216"/>
      <c r="TUB216"/>
      <c r="TUC216"/>
      <c r="TUD216"/>
      <c r="TUE216"/>
      <c r="TUF216"/>
      <c r="TUG216"/>
      <c r="TUH216"/>
      <c r="TUI216"/>
      <c r="TUJ216"/>
      <c r="TUK216"/>
      <c r="TUL216"/>
      <c r="TUM216"/>
      <c r="TUN216"/>
      <c r="TUO216"/>
      <c r="TUP216"/>
      <c r="TUQ216"/>
      <c r="TUR216"/>
      <c r="TUS216"/>
      <c r="TUT216"/>
      <c r="TUU216"/>
      <c r="TUV216"/>
      <c r="TUW216"/>
      <c r="TUX216"/>
      <c r="TUY216"/>
      <c r="TUZ216"/>
      <c r="TVA216"/>
      <c r="TVB216"/>
      <c r="TVC216"/>
      <c r="TVD216"/>
      <c r="TVE216"/>
      <c r="TVF216"/>
      <c r="TVG216"/>
      <c r="TVH216"/>
      <c r="TVI216"/>
      <c r="TVJ216"/>
      <c r="TVK216"/>
      <c r="TVL216"/>
      <c r="TVM216"/>
      <c r="TVN216"/>
      <c r="TVO216"/>
      <c r="TVP216"/>
      <c r="TVQ216"/>
      <c r="TVR216"/>
      <c r="TVS216"/>
      <c r="TVT216"/>
      <c r="TVU216"/>
      <c r="TVV216"/>
      <c r="TVW216"/>
      <c r="TVX216"/>
      <c r="TVY216"/>
      <c r="TVZ216"/>
      <c r="TWA216"/>
      <c r="TWB216"/>
      <c r="TWC216"/>
      <c r="TWD216"/>
      <c r="TWE216"/>
      <c r="TWF216"/>
      <c r="TWG216"/>
      <c r="TWH216"/>
      <c r="TWI216"/>
      <c r="TWJ216"/>
      <c r="TWK216"/>
      <c r="TWL216"/>
      <c r="TWM216"/>
      <c r="TWN216"/>
      <c r="TWO216"/>
      <c r="TWP216"/>
      <c r="TWQ216"/>
      <c r="TWR216"/>
      <c r="TWS216"/>
      <c r="TWT216"/>
      <c r="TWU216"/>
      <c r="TWV216"/>
      <c r="TWW216"/>
      <c r="TWX216"/>
      <c r="TWY216"/>
      <c r="TWZ216"/>
      <c r="TXA216"/>
      <c r="TXB216"/>
      <c r="TXC216"/>
      <c r="TXD216"/>
      <c r="TXE216"/>
      <c r="TXF216"/>
      <c r="TXG216"/>
      <c r="TXH216"/>
      <c r="TXI216"/>
      <c r="TXJ216"/>
      <c r="TXK216"/>
      <c r="TXL216"/>
      <c r="TXM216"/>
      <c r="TXN216"/>
      <c r="TXO216"/>
      <c r="TXP216"/>
      <c r="TXQ216"/>
      <c r="TXR216"/>
      <c r="TXS216"/>
      <c r="TXT216"/>
      <c r="TXU216"/>
      <c r="TXV216"/>
      <c r="TXW216"/>
      <c r="TXX216"/>
      <c r="TXY216"/>
      <c r="TXZ216"/>
      <c r="TYA216"/>
      <c r="TYB216"/>
      <c r="TYC216"/>
      <c r="TYD216"/>
      <c r="TYE216"/>
      <c r="TYF216"/>
      <c r="TYG216"/>
      <c r="TYH216"/>
      <c r="TYI216"/>
      <c r="TYJ216"/>
      <c r="TYK216"/>
      <c r="TYL216"/>
      <c r="TYM216"/>
      <c r="TYN216"/>
      <c r="TYO216"/>
      <c r="TYP216"/>
      <c r="TYQ216"/>
      <c r="TYR216"/>
      <c r="TYS216"/>
      <c r="TYT216"/>
      <c r="TYU216"/>
      <c r="TYV216"/>
      <c r="TYW216"/>
      <c r="TYX216"/>
      <c r="TYY216"/>
      <c r="TYZ216"/>
      <c r="TZA216"/>
      <c r="TZB216"/>
      <c r="TZC216"/>
      <c r="TZD216"/>
      <c r="TZE216"/>
      <c r="TZF216"/>
      <c r="TZG216"/>
      <c r="TZH216"/>
      <c r="TZI216"/>
      <c r="TZJ216"/>
      <c r="TZK216"/>
      <c r="TZL216"/>
      <c r="TZM216"/>
      <c r="TZN216"/>
      <c r="TZO216"/>
      <c r="TZP216"/>
      <c r="TZQ216"/>
      <c r="TZR216"/>
      <c r="TZS216"/>
      <c r="TZT216"/>
      <c r="TZU216"/>
      <c r="TZV216"/>
      <c r="TZW216"/>
      <c r="TZX216"/>
      <c r="TZY216"/>
      <c r="TZZ216"/>
      <c r="UAA216"/>
      <c r="UAB216"/>
      <c r="UAC216"/>
      <c r="UAD216"/>
      <c r="UAE216"/>
      <c r="UAF216"/>
      <c r="UAG216"/>
      <c r="UAH216"/>
      <c r="UAI216"/>
      <c r="UAJ216"/>
      <c r="UAK216"/>
      <c r="UAL216"/>
      <c r="UAM216"/>
      <c r="UAN216"/>
      <c r="UAO216"/>
      <c r="UAP216"/>
      <c r="UAQ216"/>
      <c r="UAR216"/>
      <c r="UAS216"/>
      <c r="UAT216"/>
      <c r="UAU216"/>
      <c r="UAV216"/>
      <c r="UAW216"/>
      <c r="UAX216"/>
      <c r="UAY216"/>
      <c r="UAZ216"/>
      <c r="UBA216"/>
      <c r="UBB216"/>
      <c r="UBC216"/>
      <c r="UBD216"/>
      <c r="UBE216"/>
      <c r="UBF216"/>
      <c r="UBG216"/>
      <c r="UBH216"/>
      <c r="UBI216"/>
      <c r="UBJ216"/>
      <c r="UBK216"/>
      <c r="UBL216"/>
      <c r="UBM216"/>
      <c r="UBN216"/>
      <c r="UBO216"/>
      <c r="UBP216"/>
      <c r="UBQ216"/>
      <c r="UBR216"/>
      <c r="UBS216"/>
      <c r="UBT216"/>
      <c r="UBU216"/>
      <c r="UBV216"/>
      <c r="UBW216"/>
      <c r="UBX216"/>
      <c r="UBY216"/>
      <c r="UBZ216"/>
      <c r="UCA216"/>
      <c r="UCB216"/>
      <c r="UCC216"/>
      <c r="UCD216"/>
      <c r="UCE216"/>
      <c r="UCF216"/>
      <c r="UCG216"/>
      <c r="UCH216"/>
      <c r="UCI216"/>
      <c r="UCJ216"/>
      <c r="UCK216"/>
      <c r="UCL216"/>
      <c r="UCM216"/>
      <c r="UCN216"/>
      <c r="UCO216"/>
      <c r="UCP216"/>
      <c r="UCQ216"/>
      <c r="UCR216"/>
      <c r="UCS216"/>
      <c r="UCT216"/>
      <c r="UCU216"/>
      <c r="UCV216"/>
      <c r="UCW216"/>
      <c r="UCX216"/>
      <c r="UCY216"/>
      <c r="UCZ216"/>
      <c r="UDA216"/>
      <c r="UDB216"/>
      <c r="UDC216"/>
      <c r="UDD216"/>
      <c r="UDE216"/>
      <c r="UDF216"/>
      <c r="UDG216"/>
      <c r="UDH216"/>
      <c r="UDI216"/>
      <c r="UDJ216"/>
      <c r="UDK216"/>
      <c r="UDL216"/>
      <c r="UDM216"/>
      <c r="UDN216"/>
      <c r="UDO216"/>
      <c r="UDP216"/>
      <c r="UDQ216"/>
      <c r="UDR216"/>
      <c r="UDS216"/>
      <c r="UDT216"/>
      <c r="UDU216"/>
      <c r="UDV216"/>
      <c r="UDW216"/>
      <c r="UDX216"/>
      <c r="UDY216"/>
      <c r="UDZ216"/>
      <c r="UEA216"/>
      <c r="UEB216"/>
      <c r="UEC216"/>
      <c r="UED216"/>
      <c r="UEE216"/>
      <c r="UEF216"/>
      <c r="UEG216"/>
      <c r="UEH216"/>
      <c r="UEI216"/>
      <c r="UEJ216"/>
      <c r="UEK216"/>
      <c r="UEL216"/>
      <c r="UEM216"/>
      <c r="UEN216"/>
      <c r="UEO216"/>
      <c r="UEP216"/>
      <c r="UEQ216"/>
      <c r="UER216"/>
      <c r="UES216"/>
      <c r="UET216"/>
      <c r="UEU216"/>
      <c r="UEV216"/>
      <c r="UEW216"/>
      <c r="UEX216"/>
      <c r="UEY216"/>
      <c r="UEZ216"/>
      <c r="UFA216"/>
      <c r="UFB216"/>
      <c r="UFC216"/>
      <c r="UFD216"/>
      <c r="UFE216"/>
      <c r="UFF216"/>
      <c r="UFG216"/>
      <c r="UFH216"/>
      <c r="UFI216"/>
      <c r="UFJ216"/>
      <c r="UFK216"/>
      <c r="UFL216"/>
      <c r="UFM216"/>
      <c r="UFN216"/>
      <c r="UFO216"/>
      <c r="UFP216"/>
      <c r="UFQ216"/>
      <c r="UFR216"/>
      <c r="UFS216"/>
      <c r="UFT216"/>
      <c r="UFU216"/>
      <c r="UFV216"/>
      <c r="UFW216"/>
      <c r="UFX216"/>
      <c r="UFY216"/>
      <c r="UFZ216"/>
      <c r="UGA216"/>
      <c r="UGB216"/>
      <c r="UGC216"/>
      <c r="UGD216"/>
      <c r="UGE216"/>
      <c r="UGF216"/>
      <c r="UGG216"/>
      <c r="UGH216"/>
      <c r="UGI216"/>
      <c r="UGJ216"/>
      <c r="UGK216"/>
      <c r="UGL216"/>
      <c r="UGM216"/>
      <c r="UGN216"/>
      <c r="UGO216"/>
      <c r="UGP216"/>
      <c r="UGQ216"/>
      <c r="UGR216"/>
      <c r="UGS216"/>
      <c r="UGT216"/>
      <c r="UGU216"/>
      <c r="UGV216"/>
      <c r="UGW216"/>
      <c r="UGX216"/>
      <c r="UGY216"/>
      <c r="UGZ216"/>
      <c r="UHA216"/>
      <c r="UHB216"/>
      <c r="UHC216"/>
      <c r="UHD216"/>
      <c r="UHE216"/>
      <c r="UHF216"/>
      <c r="UHG216"/>
      <c r="UHH216"/>
      <c r="UHI216"/>
      <c r="UHJ216"/>
      <c r="UHK216"/>
      <c r="UHL216"/>
      <c r="UHM216"/>
      <c r="UHN216"/>
      <c r="UHO216"/>
      <c r="UHP216"/>
      <c r="UHQ216"/>
      <c r="UHR216"/>
      <c r="UHS216"/>
      <c r="UHT216"/>
      <c r="UHU216"/>
      <c r="UHV216"/>
      <c r="UHW216"/>
      <c r="UHX216"/>
      <c r="UHY216"/>
      <c r="UHZ216"/>
      <c r="UIA216"/>
      <c r="UIB216"/>
      <c r="UIC216"/>
      <c r="UID216"/>
      <c r="UIE216"/>
      <c r="UIF216"/>
      <c r="UIG216"/>
      <c r="UIH216"/>
      <c r="UII216"/>
      <c r="UIJ216"/>
      <c r="UIK216"/>
      <c r="UIL216"/>
      <c r="UIM216"/>
      <c r="UIN216"/>
      <c r="UIO216"/>
      <c r="UIP216"/>
      <c r="UIQ216"/>
      <c r="UIR216"/>
      <c r="UIS216"/>
      <c r="UIT216"/>
      <c r="UIU216"/>
      <c r="UIV216"/>
      <c r="UIW216"/>
      <c r="UIX216"/>
      <c r="UIY216"/>
      <c r="UIZ216"/>
      <c r="UJA216"/>
      <c r="UJB216"/>
      <c r="UJC216"/>
      <c r="UJD216"/>
      <c r="UJE216"/>
      <c r="UJF216"/>
      <c r="UJG216"/>
      <c r="UJH216"/>
      <c r="UJI216"/>
      <c r="UJJ216"/>
      <c r="UJK216"/>
      <c r="UJL216"/>
      <c r="UJM216"/>
      <c r="UJN216"/>
      <c r="UJO216"/>
      <c r="UJP216"/>
      <c r="UJQ216"/>
      <c r="UJR216"/>
      <c r="UJS216"/>
      <c r="UJT216"/>
      <c r="UJU216"/>
      <c r="UJV216"/>
      <c r="UJW216"/>
      <c r="UJX216"/>
      <c r="UJY216"/>
      <c r="UJZ216"/>
      <c r="UKA216"/>
      <c r="UKB216"/>
      <c r="UKC216"/>
      <c r="UKD216"/>
      <c r="UKE216"/>
      <c r="UKF216"/>
      <c r="UKG216"/>
      <c r="UKH216"/>
      <c r="UKI216"/>
      <c r="UKJ216"/>
      <c r="UKK216"/>
      <c r="UKL216"/>
      <c r="UKM216"/>
      <c r="UKN216"/>
      <c r="UKO216"/>
      <c r="UKP216"/>
      <c r="UKQ216"/>
      <c r="UKR216"/>
      <c r="UKS216"/>
      <c r="UKT216"/>
      <c r="UKU216"/>
      <c r="UKV216"/>
      <c r="UKW216"/>
      <c r="UKX216"/>
      <c r="UKY216"/>
      <c r="UKZ216"/>
      <c r="ULA216"/>
      <c r="ULB216"/>
      <c r="ULC216"/>
      <c r="ULD216"/>
      <c r="ULE216"/>
      <c r="ULF216"/>
      <c r="ULG216"/>
      <c r="ULH216"/>
      <c r="ULI216"/>
      <c r="ULJ216"/>
      <c r="ULK216"/>
      <c r="ULL216"/>
      <c r="ULM216"/>
      <c r="ULN216"/>
      <c r="ULO216"/>
      <c r="ULP216"/>
      <c r="ULQ216"/>
      <c r="ULR216"/>
      <c r="ULS216"/>
      <c r="ULT216"/>
      <c r="ULU216"/>
      <c r="ULV216"/>
      <c r="ULW216"/>
      <c r="ULX216"/>
      <c r="ULY216"/>
      <c r="ULZ216"/>
      <c r="UMA216"/>
      <c r="UMB216"/>
      <c r="UMC216"/>
      <c r="UMD216"/>
      <c r="UME216"/>
      <c r="UMF216"/>
      <c r="UMG216"/>
      <c r="UMH216"/>
      <c r="UMI216"/>
      <c r="UMJ216"/>
      <c r="UMK216"/>
      <c r="UML216"/>
      <c r="UMM216"/>
      <c r="UMN216"/>
      <c r="UMO216"/>
      <c r="UMP216"/>
      <c r="UMQ216"/>
      <c r="UMR216"/>
      <c r="UMS216"/>
      <c r="UMT216"/>
      <c r="UMU216"/>
      <c r="UMV216"/>
      <c r="UMW216"/>
      <c r="UMX216"/>
      <c r="UMY216"/>
      <c r="UMZ216"/>
      <c r="UNA216"/>
      <c r="UNB216"/>
      <c r="UNC216"/>
      <c r="UND216"/>
      <c r="UNE216"/>
      <c r="UNF216"/>
      <c r="UNG216"/>
      <c r="UNH216"/>
      <c r="UNI216"/>
      <c r="UNJ216"/>
      <c r="UNK216"/>
      <c r="UNL216"/>
      <c r="UNM216"/>
      <c r="UNN216"/>
      <c r="UNO216"/>
      <c r="UNP216"/>
      <c r="UNQ216"/>
      <c r="UNR216"/>
      <c r="UNS216"/>
      <c r="UNT216"/>
      <c r="UNU216"/>
      <c r="UNV216"/>
      <c r="UNW216"/>
      <c r="UNX216"/>
      <c r="UNY216"/>
      <c r="UNZ216"/>
      <c r="UOA216"/>
      <c r="UOB216"/>
      <c r="UOC216"/>
      <c r="UOD216"/>
      <c r="UOE216"/>
      <c r="UOF216"/>
      <c r="UOG216"/>
      <c r="UOH216"/>
      <c r="UOI216"/>
      <c r="UOJ216"/>
      <c r="UOK216"/>
      <c r="UOL216"/>
      <c r="UOM216"/>
      <c r="UON216"/>
      <c r="UOO216"/>
      <c r="UOP216"/>
      <c r="UOQ216"/>
      <c r="UOR216"/>
      <c r="UOS216"/>
      <c r="UOT216"/>
      <c r="UOU216"/>
      <c r="UOV216"/>
      <c r="UOW216"/>
      <c r="UOX216"/>
      <c r="UOY216"/>
      <c r="UOZ216"/>
      <c r="UPA216"/>
      <c r="UPB216"/>
      <c r="UPC216"/>
      <c r="UPD216"/>
      <c r="UPE216"/>
      <c r="UPF216"/>
      <c r="UPG216"/>
      <c r="UPH216"/>
      <c r="UPI216"/>
      <c r="UPJ216"/>
      <c r="UPK216"/>
      <c r="UPL216"/>
      <c r="UPM216"/>
      <c r="UPN216"/>
      <c r="UPO216"/>
      <c r="UPP216"/>
      <c r="UPQ216"/>
      <c r="UPR216"/>
      <c r="UPS216"/>
      <c r="UPT216"/>
      <c r="UPU216"/>
      <c r="UPV216"/>
      <c r="UPW216"/>
      <c r="UPX216"/>
      <c r="UPY216"/>
      <c r="UPZ216"/>
      <c r="UQA216"/>
      <c r="UQB216"/>
      <c r="UQC216"/>
      <c r="UQD216"/>
      <c r="UQE216"/>
      <c r="UQF216"/>
      <c r="UQG216"/>
      <c r="UQH216"/>
      <c r="UQI216"/>
      <c r="UQJ216"/>
      <c r="UQK216"/>
      <c r="UQL216"/>
      <c r="UQM216"/>
      <c r="UQN216"/>
      <c r="UQO216"/>
      <c r="UQP216"/>
      <c r="UQQ216"/>
      <c r="UQR216"/>
      <c r="UQS216"/>
      <c r="UQT216"/>
      <c r="UQU216"/>
      <c r="UQV216"/>
      <c r="UQW216"/>
      <c r="UQX216"/>
      <c r="UQY216"/>
      <c r="UQZ216"/>
      <c r="URA216"/>
      <c r="URB216"/>
      <c r="URC216"/>
      <c r="URD216"/>
      <c r="URE216"/>
      <c r="URF216"/>
      <c r="URG216"/>
      <c r="URH216"/>
      <c r="URI216"/>
      <c r="URJ216"/>
      <c r="URK216"/>
      <c r="URL216"/>
      <c r="URM216"/>
      <c r="URN216"/>
      <c r="URO216"/>
      <c r="URP216"/>
      <c r="URQ216"/>
      <c r="URR216"/>
      <c r="URS216"/>
      <c r="URT216"/>
      <c r="URU216"/>
      <c r="URV216"/>
      <c r="URW216"/>
      <c r="URX216"/>
      <c r="URY216"/>
      <c r="URZ216"/>
      <c r="USA216"/>
      <c r="USB216"/>
      <c r="USC216"/>
      <c r="USD216"/>
      <c r="USE216"/>
      <c r="USF216"/>
      <c r="USG216"/>
      <c r="USH216"/>
      <c r="USI216"/>
      <c r="USJ216"/>
      <c r="USK216"/>
      <c r="USL216"/>
      <c r="USM216"/>
      <c r="USN216"/>
      <c r="USO216"/>
      <c r="USP216"/>
      <c r="USQ216"/>
      <c r="USR216"/>
      <c r="USS216"/>
      <c r="UST216"/>
      <c r="USU216"/>
      <c r="USV216"/>
      <c r="USW216"/>
      <c r="USX216"/>
      <c r="USY216"/>
      <c r="USZ216"/>
      <c r="UTA216"/>
      <c r="UTB216"/>
      <c r="UTC216"/>
      <c r="UTD216"/>
      <c r="UTE216"/>
      <c r="UTF216"/>
      <c r="UTG216"/>
      <c r="UTH216"/>
      <c r="UTI216"/>
      <c r="UTJ216"/>
      <c r="UTK216"/>
      <c r="UTL216"/>
      <c r="UTM216"/>
      <c r="UTN216"/>
      <c r="UTO216"/>
      <c r="UTP216"/>
      <c r="UTQ216"/>
      <c r="UTR216"/>
      <c r="UTS216"/>
      <c r="UTT216"/>
      <c r="UTU216"/>
      <c r="UTV216"/>
      <c r="UTW216"/>
      <c r="UTX216"/>
      <c r="UTY216"/>
      <c r="UTZ216"/>
      <c r="UUA216"/>
      <c r="UUB216"/>
      <c r="UUC216"/>
      <c r="UUD216"/>
      <c r="UUE216"/>
      <c r="UUF216"/>
      <c r="UUG216"/>
      <c r="UUH216"/>
      <c r="UUI216"/>
      <c r="UUJ216"/>
      <c r="UUK216"/>
      <c r="UUL216"/>
      <c r="UUM216"/>
      <c r="UUN216"/>
      <c r="UUO216"/>
      <c r="UUP216"/>
      <c r="UUQ216"/>
      <c r="UUR216"/>
      <c r="UUS216"/>
      <c r="UUT216"/>
      <c r="UUU216"/>
      <c r="UUV216"/>
      <c r="UUW216"/>
      <c r="UUX216"/>
      <c r="UUY216"/>
      <c r="UUZ216"/>
      <c r="UVA216"/>
      <c r="UVB216"/>
      <c r="UVC216"/>
      <c r="UVD216"/>
      <c r="UVE216"/>
      <c r="UVF216"/>
      <c r="UVG216"/>
      <c r="UVH216"/>
      <c r="UVI216"/>
      <c r="UVJ216"/>
      <c r="UVK216"/>
      <c r="UVL216"/>
      <c r="UVM216"/>
      <c r="UVN216"/>
      <c r="UVO216"/>
      <c r="UVP216"/>
      <c r="UVQ216"/>
      <c r="UVR216"/>
      <c r="UVS216"/>
      <c r="UVT216"/>
      <c r="UVU216"/>
      <c r="UVV216"/>
      <c r="UVW216"/>
      <c r="UVX216"/>
      <c r="UVY216"/>
      <c r="UVZ216"/>
      <c r="UWA216"/>
      <c r="UWB216"/>
      <c r="UWC216"/>
      <c r="UWD216"/>
      <c r="UWE216"/>
      <c r="UWF216"/>
      <c r="UWG216"/>
      <c r="UWH216"/>
      <c r="UWI216"/>
      <c r="UWJ216"/>
      <c r="UWK216"/>
      <c r="UWL216"/>
      <c r="UWM216"/>
      <c r="UWN216"/>
      <c r="UWO216"/>
      <c r="UWP216"/>
      <c r="UWQ216"/>
      <c r="UWR216"/>
      <c r="UWS216"/>
      <c r="UWT216"/>
      <c r="UWU216"/>
      <c r="UWV216"/>
      <c r="UWW216"/>
      <c r="UWX216"/>
      <c r="UWY216"/>
      <c r="UWZ216"/>
      <c r="UXA216"/>
      <c r="UXB216"/>
      <c r="UXC216"/>
      <c r="UXD216"/>
      <c r="UXE216"/>
      <c r="UXF216"/>
      <c r="UXG216"/>
      <c r="UXH216"/>
      <c r="UXI216"/>
      <c r="UXJ216"/>
      <c r="UXK216"/>
      <c r="UXL216"/>
      <c r="UXM216"/>
      <c r="UXN216"/>
      <c r="UXO216"/>
      <c r="UXP216"/>
      <c r="UXQ216"/>
      <c r="UXR216"/>
      <c r="UXS216"/>
      <c r="UXT216"/>
      <c r="UXU216"/>
      <c r="UXV216"/>
      <c r="UXW216"/>
      <c r="UXX216"/>
      <c r="UXY216"/>
      <c r="UXZ216"/>
      <c r="UYA216"/>
      <c r="UYB216"/>
      <c r="UYC216"/>
      <c r="UYD216"/>
      <c r="UYE216"/>
      <c r="UYF216"/>
      <c r="UYG216"/>
      <c r="UYH216"/>
      <c r="UYI216"/>
      <c r="UYJ216"/>
      <c r="UYK216"/>
      <c r="UYL216"/>
      <c r="UYM216"/>
      <c r="UYN216"/>
      <c r="UYO216"/>
      <c r="UYP216"/>
      <c r="UYQ216"/>
      <c r="UYR216"/>
      <c r="UYS216"/>
      <c r="UYT216"/>
      <c r="UYU216"/>
      <c r="UYV216"/>
      <c r="UYW216"/>
      <c r="UYX216"/>
      <c r="UYY216"/>
      <c r="UYZ216"/>
      <c r="UZA216"/>
      <c r="UZB216"/>
      <c r="UZC216"/>
      <c r="UZD216"/>
      <c r="UZE216"/>
      <c r="UZF216"/>
      <c r="UZG216"/>
      <c r="UZH216"/>
      <c r="UZI216"/>
      <c r="UZJ216"/>
      <c r="UZK216"/>
      <c r="UZL216"/>
      <c r="UZM216"/>
      <c r="UZN216"/>
      <c r="UZO216"/>
      <c r="UZP216"/>
      <c r="UZQ216"/>
      <c r="UZR216"/>
      <c r="UZS216"/>
      <c r="UZT216"/>
      <c r="UZU216"/>
      <c r="UZV216"/>
      <c r="UZW216"/>
      <c r="UZX216"/>
      <c r="UZY216"/>
      <c r="UZZ216"/>
      <c r="VAA216"/>
      <c r="VAB216"/>
      <c r="VAC216"/>
      <c r="VAD216"/>
      <c r="VAE216"/>
      <c r="VAF216"/>
      <c r="VAG216"/>
      <c r="VAH216"/>
      <c r="VAI216"/>
      <c r="VAJ216"/>
      <c r="VAK216"/>
      <c r="VAL216"/>
      <c r="VAM216"/>
      <c r="VAN216"/>
      <c r="VAO216"/>
      <c r="VAP216"/>
      <c r="VAQ216"/>
      <c r="VAR216"/>
      <c r="VAS216"/>
      <c r="VAT216"/>
      <c r="VAU216"/>
      <c r="VAV216"/>
      <c r="VAW216"/>
      <c r="VAX216"/>
      <c r="VAY216"/>
      <c r="VAZ216"/>
      <c r="VBA216"/>
      <c r="VBB216"/>
      <c r="VBC216"/>
      <c r="VBD216"/>
      <c r="VBE216"/>
      <c r="VBF216"/>
      <c r="VBG216"/>
      <c r="VBH216"/>
      <c r="VBI216"/>
      <c r="VBJ216"/>
      <c r="VBK216"/>
      <c r="VBL216"/>
      <c r="VBM216"/>
      <c r="VBN216"/>
      <c r="VBO216"/>
      <c r="VBP216"/>
      <c r="VBQ216"/>
      <c r="VBR216"/>
      <c r="VBS216"/>
      <c r="VBT216"/>
      <c r="VBU216"/>
      <c r="VBV216"/>
      <c r="VBW216"/>
      <c r="VBX216"/>
      <c r="VBY216"/>
      <c r="VBZ216"/>
      <c r="VCA216"/>
      <c r="VCB216"/>
      <c r="VCC216"/>
      <c r="VCD216"/>
      <c r="VCE216"/>
      <c r="VCF216"/>
      <c r="VCG216"/>
      <c r="VCH216"/>
      <c r="VCI216"/>
      <c r="VCJ216"/>
      <c r="VCK216"/>
      <c r="VCL216"/>
      <c r="VCM216"/>
      <c r="VCN216"/>
      <c r="VCO216"/>
      <c r="VCP216"/>
      <c r="VCQ216"/>
      <c r="VCR216"/>
      <c r="VCS216"/>
      <c r="VCT216"/>
      <c r="VCU216"/>
      <c r="VCV216"/>
      <c r="VCW216"/>
      <c r="VCX216"/>
      <c r="VCY216"/>
      <c r="VCZ216"/>
      <c r="VDA216"/>
      <c r="VDB216"/>
      <c r="VDC216"/>
      <c r="VDD216"/>
      <c r="VDE216"/>
      <c r="VDF216"/>
      <c r="VDG216"/>
      <c r="VDH216"/>
      <c r="VDI216"/>
      <c r="VDJ216"/>
      <c r="VDK216"/>
      <c r="VDL216"/>
      <c r="VDM216"/>
      <c r="VDN216"/>
      <c r="VDO216"/>
      <c r="VDP216"/>
      <c r="VDQ216"/>
      <c r="VDR216"/>
      <c r="VDS216"/>
      <c r="VDT216"/>
      <c r="VDU216"/>
      <c r="VDV216"/>
      <c r="VDW216"/>
      <c r="VDX216"/>
      <c r="VDY216"/>
      <c r="VDZ216"/>
      <c r="VEA216"/>
      <c r="VEB216"/>
      <c r="VEC216"/>
      <c r="VED216"/>
      <c r="VEE216"/>
      <c r="VEF216"/>
      <c r="VEG216"/>
      <c r="VEH216"/>
      <c r="VEI216"/>
      <c r="VEJ216"/>
      <c r="VEK216"/>
      <c r="VEL216"/>
      <c r="VEM216"/>
      <c r="VEN216"/>
      <c r="VEO216"/>
      <c r="VEP216"/>
      <c r="VEQ216"/>
      <c r="VER216"/>
      <c r="VES216"/>
      <c r="VET216"/>
      <c r="VEU216"/>
      <c r="VEV216"/>
      <c r="VEW216"/>
      <c r="VEX216"/>
      <c r="VEY216"/>
      <c r="VEZ216"/>
      <c r="VFA216"/>
      <c r="VFB216"/>
      <c r="VFC216"/>
      <c r="VFD216"/>
      <c r="VFE216"/>
      <c r="VFF216"/>
      <c r="VFG216"/>
      <c r="VFH216"/>
      <c r="VFI216"/>
      <c r="VFJ216"/>
      <c r="VFK216"/>
      <c r="VFL216"/>
      <c r="VFM216"/>
      <c r="VFN216"/>
      <c r="VFO216"/>
      <c r="VFP216"/>
      <c r="VFQ216"/>
      <c r="VFR216"/>
      <c r="VFS216"/>
      <c r="VFT216"/>
      <c r="VFU216"/>
      <c r="VFV216"/>
      <c r="VFW216"/>
      <c r="VFX216"/>
      <c r="VFY216"/>
      <c r="VFZ216"/>
      <c r="VGA216"/>
      <c r="VGB216"/>
      <c r="VGC216"/>
      <c r="VGD216"/>
      <c r="VGE216"/>
      <c r="VGF216"/>
      <c r="VGG216"/>
      <c r="VGH216"/>
      <c r="VGI216"/>
      <c r="VGJ216"/>
      <c r="VGK216"/>
      <c r="VGL216"/>
      <c r="VGM216"/>
      <c r="VGN216"/>
      <c r="VGO216"/>
      <c r="VGP216"/>
      <c r="VGQ216"/>
      <c r="VGR216"/>
      <c r="VGS216"/>
      <c r="VGT216"/>
      <c r="VGU216"/>
      <c r="VGV216"/>
      <c r="VGW216"/>
      <c r="VGX216"/>
      <c r="VGY216"/>
      <c r="VGZ216"/>
      <c r="VHA216"/>
      <c r="VHB216"/>
      <c r="VHC216"/>
      <c r="VHD216"/>
      <c r="VHE216"/>
      <c r="VHF216"/>
      <c r="VHG216"/>
      <c r="VHH216"/>
      <c r="VHI216"/>
      <c r="VHJ216"/>
      <c r="VHK216"/>
      <c r="VHL216"/>
      <c r="VHM216"/>
      <c r="VHN216"/>
      <c r="VHO216"/>
      <c r="VHP216"/>
      <c r="VHQ216"/>
      <c r="VHR216"/>
      <c r="VHS216"/>
      <c r="VHT216"/>
      <c r="VHU216"/>
      <c r="VHV216"/>
      <c r="VHW216"/>
      <c r="VHX216"/>
      <c r="VHY216"/>
      <c r="VHZ216"/>
      <c r="VIA216"/>
      <c r="VIB216"/>
      <c r="VIC216"/>
      <c r="VID216"/>
      <c r="VIE216"/>
      <c r="VIF216"/>
      <c r="VIG216"/>
      <c r="VIH216"/>
      <c r="VII216"/>
      <c r="VIJ216"/>
      <c r="VIK216"/>
      <c r="VIL216"/>
      <c r="VIM216"/>
      <c r="VIN216"/>
      <c r="VIO216"/>
      <c r="VIP216"/>
      <c r="VIQ216"/>
      <c r="VIR216"/>
      <c r="VIS216"/>
      <c r="VIT216"/>
      <c r="VIU216"/>
      <c r="VIV216"/>
      <c r="VIW216"/>
      <c r="VIX216"/>
      <c r="VIY216"/>
      <c r="VIZ216"/>
      <c r="VJA216"/>
      <c r="VJB216"/>
      <c r="VJC216"/>
      <c r="VJD216"/>
      <c r="VJE216"/>
      <c r="VJF216"/>
      <c r="VJG216"/>
      <c r="VJH216"/>
      <c r="VJI216"/>
      <c r="VJJ216"/>
      <c r="VJK216"/>
      <c r="VJL216"/>
      <c r="VJM216"/>
      <c r="VJN216"/>
      <c r="VJO216"/>
      <c r="VJP216"/>
      <c r="VJQ216"/>
      <c r="VJR216"/>
      <c r="VJS216"/>
      <c r="VJT216"/>
      <c r="VJU216"/>
      <c r="VJV216"/>
      <c r="VJW216"/>
      <c r="VJX216"/>
      <c r="VJY216"/>
      <c r="VJZ216"/>
      <c r="VKA216"/>
      <c r="VKB216"/>
      <c r="VKC216"/>
      <c r="VKD216"/>
      <c r="VKE216"/>
      <c r="VKF216"/>
      <c r="VKG216"/>
      <c r="VKH216"/>
      <c r="VKI216"/>
      <c r="VKJ216"/>
      <c r="VKK216"/>
      <c r="VKL216"/>
      <c r="VKM216"/>
      <c r="VKN216"/>
      <c r="VKO216"/>
      <c r="VKP216"/>
      <c r="VKQ216"/>
      <c r="VKR216"/>
      <c r="VKS216"/>
      <c r="VKT216"/>
      <c r="VKU216"/>
      <c r="VKV216"/>
      <c r="VKW216"/>
      <c r="VKX216"/>
      <c r="VKY216"/>
      <c r="VKZ216"/>
      <c r="VLA216"/>
      <c r="VLB216"/>
      <c r="VLC216"/>
      <c r="VLD216"/>
      <c r="VLE216"/>
      <c r="VLF216"/>
      <c r="VLG216"/>
      <c r="VLH216"/>
      <c r="VLI216"/>
      <c r="VLJ216"/>
      <c r="VLK216"/>
      <c r="VLL216"/>
      <c r="VLM216"/>
      <c r="VLN216"/>
      <c r="VLO216"/>
      <c r="VLP216"/>
      <c r="VLQ216"/>
      <c r="VLR216"/>
      <c r="VLS216"/>
      <c r="VLT216"/>
      <c r="VLU216"/>
      <c r="VLV216"/>
      <c r="VLW216"/>
      <c r="VLX216"/>
      <c r="VLY216"/>
      <c r="VLZ216"/>
      <c r="VMA216"/>
      <c r="VMB216"/>
      <c r="VMC216"/>
      <c r="VMD216"/>
      <c r="VME216"/>
      <c r="VMF216"/>
      <c r="VMG216"/>
      <c r="VMH216"/>
      <c r="VMI216"/>
      <c r="VMJ216"/>
      <c r="VMK216"/>
      <c r="VML216"/>
      <c r="VMM216"/>
      <c r="VMN216"/>
      <c r="VMO216"/>
      <c r="VMP216"/>
      <c r="VMQ216"/>
      <c r="VMR216"/>
      <c r="VMS216"/>
      <c r="VMT216"/>
      <c r="VMU216"/>
      <c r="VMV216"/>
      <c r="VMW216"/>
      <c r="VMX216"/>
      <c r="VMY216"/>
      <c r="VMZ216"/>
      <c r="VNA216"/>
      <c r="VNB216"/>
      <c r="VNC216"/>
      <c r="VND216"/>
      <c r="VNE216"/>
      <c r="VNF216"/>
      <c r="VNG216"/>
      <c r="VNH216"/>
      <c r="VNI216"/>
      <c r="VNJ216"/>
      <c r="VNK216"/>
      <c r="VNL216"/>
      <c r="VNM216"/>
      <c r="VNN216"/>
      <c r="VNO216"/>
      <c r="VNP216"/>
      <c r="VNQ216"/>
      <c r="VNR216"/>
      <c r="VNS216"/>
      <c r="VNT216"/>
      <c r="VNU216"/>
      <c r="VNV216"/>
      <c r="VNW216"/>
      <c r="VNX216"/>
      <c r="VNY216"/>
      <c r="VNZ216"/>
      <c r="VOA216"/>
      <c r="VOB216"/>
      <c r="VOC216"/>
      <c r="VOD216"/>
      <c r="VOE216"/>
      <c r="VOF216"/>
      <c r="VOG216"/>
      <c r="VOH216"/>
      <c r="VOI216"/>
      <c r="VOJ216"/>
      <c r="VOK216"/>
      <c r="VOL216"/>
      <c r="VOM216"/>
      <c r="VON216"/>
      <c r="VOO216"/>
      <c r="VOP216"/>
      <c r="VOQ216"/>
      <c r="VOR216"/>
      <c r="VOS216"/>
      <c r="VOT216"/>
      <c r="VOU216"/>
      <c r="VOV216"/>
      <c r="VOW216"/>
      <c r="VOX216"/>
      <c r="VOY216"/>
      <c r="VOZ216"/>
      <c r="VPA216"/>
      <c r="VPB216"/>
      <c r="VPC216"/>
      <c r="VPD216"/>
      <c r="VPE216"/>
      <c r="VPF216"/>
      <c r="VPG216"/>
      <c r="VPH216"/>
      <c r="VPI216"/>
      <c r="VPJ216"/>
      <c r="VPK216"/>
      <c r="VPL216"/>
      <c r="VPM216"/>
      <c r="VPN216"/>
      <c r="VPO216"/>
      <c r="VPP216"/>
      <c r="VPQ216"/>
      <c r="VPR216"/>
      <c r="VPS216"/>
      <c r="VPT216"/>
      <c r="VPU216"/>
      <c r="VPV216"/>
      <c r="VPW216"/>
      <c r="VPX216"/>
      <c r="VPY216"/>
      <c r="VPZ216"/>
      <c r="VQA216"/>
      <c r="VQB216"/>
      <c r="VQC216"/>
      <c r="VQD216"/>
      <c r="VQE216"/>
      <c r="VQF216"/>
      <c r="VQG216"/>
      <c r="VQH216"/>
      <c r="VQI216"/>
      <c r="VQJ216"/>
      <c r="VQK216"/>
      <c r="VQL216"/>
      <c r="VQM216"/>
      <c r="VQN216"/>
      <c r="VQO216"/>
      <c r="VQP216"/>
      <c r="VQQ216"/>
      <c r="VQR216"/>
      <c r="VQS216"/>
      <c r="VQT216"/>
      <c r="VQU216"/>
      <c r="VQV216"/>
      <c r="VQW216"/>
      <c r="VQX216"/>
      <c r="VQY216"/>
      <c r="VQZ216"/>
      <c r="VRA216"/>
      <c r="VRB216"/>
      <c r="VRC216"/>
      <c r="VRD216"/>
      <c r="VRE216"/>
      <c r="VRF216"/>
      <c r="VRG216"/>
      <c r="VRH216"/>
      <c r="VRI216"/>
      <c r="VRJ216"/>
      <c r="VRK216"/>
      <c r="VRL216"/>
      <c r="VRM216"/>
      <c r="VRN216"/>
      <c r="VRO216"/>
      <c r="VRP216"/>
      <c r="VRQ216"/>
      <c r="VRR216"/>
      <c r="VRS216"/>
      <c r="VRT216"/>
      <c r="VRU216"/>
      <c r="VRV216"/>
      <c r="VRW216"/>
      <c r="VRX216"/>
      <c r="VRY216"/>
      <c r="VRZ216"/>
      <c r="VSA216"/>
      <c r="VSB216"/>
      <c r="VSC216"/>
      <c r="VSD216"/>
      <c r="VSE216"/>
      <c r="VSF216"/>
      <c r="VSG216"/>
      <c r="VSH216"/>
      <c r="VSI216"/>
      <c r="VSJ216"/>
      <c r="VSK216"/>
      <c r="VSL216"/>
      <c r="VSM216"/>
      <c r="VSN216"/>
      <c r="VSO216"/>
      <c r="VSP216"/>
      <c r="VSQ216"/>
      <c r="VSR216"/>
      <c r="VSS216"/>
      <c r="VST216"/>
      <c r="VSU216"/>
      <c r="VSV216"/>
      <c r="VSW216"/>
      <c r="VSX216"/>
      <c r="VSY216"/>
      <c r="VSZ216"/>
      <c r="VTA216"/>
      <c r="VTB216"/>
      <c r="VTC216"/>
      <c r="VTD216"/>
      <c r="VTE216"/>
      <c r="VTF216"/>
      <c r="VTG216"/>
      <c r="VTH216"/>
      <c r="VTI216"/>
      <c r="VTJ216"/>
      <c r="VTK216"/>
      <c r="VTL216"/>
      <c r="VTM216"/>
      <c r="VTN216"/>
      <c r="VTO216"/>
      <c r="VTP216"/>
      <c r="VTQ216"/>
      <c r="VTR216"/>
      <c r="VTS216"/>
      <c r="VTT216"/>
      <c r="VTU216"/>
      <c r="VTV216"/>
      <c r="VTW216"/>
      <c r="VTX216"/>
      <c r="VTY216"/>
      <c r="VTZ216"/>
      <c r="VUA216"/>
      <c r="VUB216"/>
      <c r="VUC216"/>
      <c r="VUD216"/>
      <c r="VUE216"/>
      <c r="VUF216"/>
      <c r="VUG216"/>
      <c r="VUH216"/>
      <c r="VUI216"/>
      <c r="VUJ216"/>
      <c r="VUK216"/>
      <c r="VUL216"/>
      <c r="VUM216"/>
      <c r="VUN216"/>
      <c r="VUO216"/>
      <c r="VUP216"/>
      <c r="VUQ216"/>
      <c r="VUR216"/>
      <c r="VUS216"/>
      <c r="VUT216"/>
      <c r="VUU216"/>
      <c r="VUV216"/>
      <c r="VUW216"/>
      <c r="VUX216"/>
      <c r="VUY216"/>
      <c r="VUZ216"/>
      <c r="VVA216"/>
      <c r="VVB216"/>
      <c r="VVC216"/>
      <c r="VVD216"/>
      <c r="VVE216"/>
      <c r="VVF216"/>
      <c r="VVG216"/>
      <c r="VVH216"/>
      <c r="VVI216"/>
      <c r="VVJ216"/>
      <c r="VVK216"/>
      <c r="VVL216"/>
      <c r="VVM216"/>
      <c r="VVN216"/>
      <c r="VVO216"/>
      <c r="VVP216"/>
      <c r="VVQ216"/>
      <c r="VVR216"/>
      <c r="VVS216"/>
      <c r="VVT216"/>
      <c r="VVU216"/>
      <c r="VVV216"/>
      <c r="VVW216"/>
      <c r="VVX216"/>
      <c r="VVY216"/>
      <c r="VVZ216"/>
      <c r="VWA216"/>
      <c r="VWB216"/>
      <c r="VWC216"/>
      <c r="VWD216"/>
      <c r="VWE216"/>
      <c r="VWF216"/>
      <c r="VWG216"/>
      <c r="VWH216"/>
      <c r="VWI216"/>
      <c r="VWJ216"/>
      <c r="VWK216"/>
      <c r="VWL216"/>
      <c r="VWM216"/>
      <c r="VWN216"/>
      <c r="VWO216"/>
      <c r="VWP216"/>
      <c r="VWQ216"/>
      <c r="VWR216"/>
      <c r="VWS216"/>
      <c r="VWT216"/>
      <c r="VWU216"/>
      <c r="VWV216"/>
      <c r="VWW216"/>
      <c r="VWX216"/>
      <c r="VWY216"/>
      <c r="VWZ216"/>
      <c r="VXA216"/>
      <c r="VXB216"/>
      <c r="VXC216"/>
      <c r="VXD216"/>
      <c r="VXE216"/>
      <c r="VXF216"/>
      <c r="VXG216"/>
      <c r="VXH216"/>
      <c r="VXI216"/>
      <c r="VXJ216"/>
      <c r="VXK216"/>
      <c r="VXL216"/>
      <c r="VXM216"/>
      <c r="VXN216"/>
      <c r="VXO216"/>
      <c r="VXP216"/>
      <c r="VXQ216"/>
      <c r="VXR216"/>
      <c r="VXS216"/>
      <c r="VXT216"/>
      <c r="VXU216"/>
      <c r="VXV216"/>
      <c r="VXW216"/>
      <c r="VXX216"/>
      <c r="VXY216"/>
      <c r="VXZ216"/>
      <c r="VYA216"/>
      <c r="VYB216"/>
      <c r="VYC216"/>
      <c r="VYD216"/>
      <c r="VYE216"/>
      <c r="VYF216"/>
      <c r="VYG216"/>
      <c r="VYH216"/>
      <c r="VYI216"/>
      <c r="VYJ216"/>
      <c r="VYK216"/>
      <c r="VYL216"/>
      <c r="VYM216"/>
      <c r="VYN216"/>
      <c r="VYO216"/>
      <c r="VYP216"/>
      <c r="VYQ216"/>
      <c r="VYR216"/>
      <c r="VYS216"/>
      <c r="VYT216"/>
      <c r="VYU216"/>
      <c r="VYV216"/>
      <c r="VYW216"/>
      <c r="VYX216"/>
      <c r="VYY216"/>
      <c r="VYZ216"/>
      <c r="VZA216"/>
      <c r="VZB216"/>
      <c r="VZC216"/>
      <c r="VZD216"/>
      <c r="VZE216"/>
      <c r="VZF216"/>
      <c r="VZG216"/>
      <c r="VZH216"/>
      <c r="VZI216"/>
      <c r="VZJ216"/>
      <c r="VZK216"/>
      <c r="VZL216"/>
      <c r="VZM216"/>
      <c r="VZN216"/>
      <c r="VZO216"/>
      <c r="VZP216"/>
      <c r="VZQ216"/>
      <c r="VZR216"/>
      <c r="VZS216"/>
      <c r="VZT216"/>
      <c r="VZU216"/>
      <c r="VZV216"/>
      <c r="VZW216"/>
      <c r="VZX216"/>
      <c r="VZY216"/>
      <c r="VZZ216"/>
      <c r="WAA216"/>
      <c r="WAB216"/>
      <c r="WAC216"/>
      <c r="WAD216"/>
      <c r="WAE216"/>
      <c r="WAF216"/>
      <c r="WAG216"/>
      <c r="WAH216"/>
      <c r="WAI216"/>
      <c r="WAJ216"/>
      <c r="WAK216"/>
      <c r="WAL216"/>
      <c r="WAM216"/>
      <c r="WAN216"/>
      <c r="WAO216"/>
      <c r="WAP216"/>
      <c r="WAQ216"/>
      <c r="WAR216"/>
      <c r="WAS216"/>
      <c r="WAT216"/>
      <c r="WAU216"/>
      <c r="WAV216"/>
      <c r="WAW216"/>
      <c r="WAX216"/>
      <c r="WAY216"/>
      <c r="WAZ216"/>
      <c r="WBA216"/>
      <c r="WBB216"/>
      <c r="WBC216"/>
      <c r="WBD216"/>
      <c r="WBE216"/>
      <c r="WBF216"/>
      <c r="WBG216"/>
      <c r="WBH216"/>
      <c r="WBI216"/>
      <c r="WBJ216"/>
      <c r="WBK216"/>
      <c r="WBL216"/>
      <c r="WBM216"/>
      <c r="WBN216"/>
      <c r="WBO216"/>
      <c r="WBP216"/>
      <c r="WBQ216"/>
      <c r="WBR216"/>
      <c r="WBS216"/>
      <c r="WBT216"/>
      <c r="WBU216"/>
      <c r="WBV216"/>
      <c r="WBW216"/>
      <c r="WBX216"/>
      <c r="WBY216"/>
      <c r="WBZ216"/>
      <c r="WCA216"/>
      <c r="WCB216"/>
      <c r="WCC216"/>
      <c r="WCD216"/>
      <c r="WCE216"/>
      <c r="WCF216"/>
      <c r="WCG216"/>
      <c r="WCH216"/>
      <c r="WCI216"/>
      <c r="WCJ216"/>
      <c r="WCK216"/>
      <c r="WCL216"/>
      <c r="WCM216"/>
      <c r="WCN216"/>
      <c r="WCO216"/>
      <c r="WCP216"/>
      <c r="WCQ216"/>
      <c r="WCR216"/>
      <c r="WCS216"/>
      <c r="WCT216"/>
      <c r="WCU216"/>
      <c r="WCV216"/>
      <c r="WCW216"/>
      <c r="WCX216"/>
      <c r="WCY216"/>
      <c r="WCZ216"/>
      <c r="WDA216"/>
      <c r="WDB216"/>
      <c r="WDC216"/>
      <c r="WDD216"/>
      <c r="WDE216"/>
      <c r="WDF216"/>
      <c r="WDG216"/>
      <c r="WDH216"/>
      <c r="WDI216"/>
      <c r="WDJ216"/>
      <c r="WDK216"/>
      <c r="WDL216"/>
      <c r="WDM216"/>
      <c r="WDN216"/>
      <c r="WDO216"/>
      <c r="WDP216"/>
      <c r="WDQ216"/>
      <c r="WDR216"/>
      <c r="WDS216"/>
      <c r="WDT216"/>
      <c r="WDU216"/>
      <c r="WDV216"/>
      <c r="WDW216"/>
      <c r="WDX216"/>
      <c r="WDY216"/>
      <c r="WDZ216"/>
      <c r="WEA216"/>
      <c r="WEB216"/>
      <c r="WEC216"/>
      <c r="WED216"/>
      <c r="WEE216"/>
      <c r="WEF216"/>
      <c r="WEG216"/>
      <c r="WEH216"/>
      <c r="WEI216"/>
      <c r="WEJ216"/>
      <c r="WEK216"/>
      <c r="WEL216"/>
      <c r="WEM216"/>
      <c r="WEN216"/>
      <c r="WEO216"/>
      <c r="WEP216"/>
      <c r="WEQ216"/>
      <c r="WER216"/>
      <c r="WES216"/>
      <c r="WET216"/>
      <c r="WEU216"/>
      <c r="WEV216"/>
      <c r="WEW216"/>
      <c r="WEX216"/>
      <c r="WEY216"/>
      <c r="WEZ216"/>
      <c r="WFA216"/>
      <c r="WFB216"/>
      <c r="WFC216"/>
      <c r="WFD216"/>
      <c r="WFE216"/>
      <c r="WFF216"/>
      <c r="WFG216"/>
      <c r="WFH216"/>
      <c r="WFI216"/>
      <c r="WFJ216"/>
      <c r="WFK216"/>
      <c r="WFL216"/>
      <c r="WFM216"/>
      <c r="WFN216"/>
      <c r="WFO216"/>
      <c r="WFP216"/>
      <c r="WFQ216"/>
      <c r="WFR216"/>
      <c r="WFS216"/>
      <c r="WFT216"/>
      <c r="WFU216"/>
      <c r="WFV216"/>
      <c r="WFW216"/>
      <c r="WFX216"/>
      <c r="WFY216"/>
      <c r="WFZ216"/>
      <c r="WGA216"/>
      <c r="WGB216"/>
      <c r="WGC216"/>
      <c r="WGD216"/>
      <c r="WGE216"/>
      <c r="WGF216"/>
      <c r="WGG216"/>
      <c r="WGH216"/>
      <c r="WGI216"/>
      <c r="WGJ216"/>
      <c r="WGK216"/>
      <c r="WGL216"/>
      <c r="WGM216"/>
      <c r="WGN216"/>
      <c r="WGO216"/>
      <c r="WGP216"/>
      <c r="WGQ216"/>
      <c r="WGR216"/>
      <c r="WGS216"/>
      <c r="WGT216"/>
      <c r="WGU216"/>
      <c r="WGV216"/>
      <c r="WGW216"/>
      <c r="WGX216"/>
      <c r="WGY216"/>
      <c r="WGZ216"/>
      <c r="WHA216"/>
      <c r="WHB216"/>
      <c r="WHC216"/>
      <c r="WHD216"/>
      <c r="WHE216"/>
      <c r="WHF216"/>
      <c r="WHG216"/>
      <c r="WHH216"/>
      <c r="WHI216"/>
      <c r="WHJ216"/>
      <c r="WHK216"/>
      <c r="WHL216"/>
      <c r="WHM216"/>
      <c r="WHN216"/>
      <c r="WHO216"/>
      <c r="WHP216"/>
      <c r="WHQ216"/>
      <c r="WHR216"/>
      <c r="WHS216"/>
      <c r="WHT216"/>
      <c r="WHU216"/>
      <c r="WHV216"/>
      <c r="WHW216"/>
      <c r="WHX216"/>
      <c r="WHY216"/>
      <c r="WHZ216"/>
      <c r="WIA216"/>
      <c r="WIB216"/>
      <c r="WIC216"/>
      <c r="WID216"/>
      <c r="WIE216"/>
      <c r="WIF216"/>
      <c r="WIG216"/>
      <c r="WIH216"/>
      <c r="WII216"/>
      <c r="WIJ216"/>
      <c r="WIK216"/>
      <c r="WIL216"/>
      <c r="WIM216"/>
      <c r="WIN216"/>
      <c r="WIO216"/>
      <c r="WIP216"/>
      <c r="WIQ216"/>
      <c r="WIR216"/>
      <c r="WIS216"/>
      <c r="WIT216"/>
      <c r="WIU216"/>
      <c r="WIV216"/>
      <c r="WIW216"/>
      <c r="WIX216"/>
      <c r="WIY216"/>
      <c r="WIZ216"/>
      <c r="WJA216"/>
      <c r="WJB216"/>
      <c r="WJC216"/>
      <c r="WJD216"/>
      <c r="WJE216"/>
      <c r="WJF216"/>
      <c r="WJG216"/>
      <c r="WJH216"/>
      <c r="WJI216"/>
      <c r="WJJ216"/>
      <c r="WJK216"/>
      <c r="WJL216"/>
      <c r="WJM216"/>
      <c r="WJN216"/>
      <c r="WJO216"/>
      <c r="WJP216"/>
      <c r="WJQ216"/>
      <c r="WJR216"/>
      <c r="WJS216"/>
      <c r="WJT216"/>
      <c r="WJU216"/>
      <c r="WJV216"/>
      <c r="WJW216"/>
      <c r="WJX216"/>
      <c r="WJY216"/>
      <c r="WJZ216"/>
      <c r="WKA216"/>
      <c r="WKB216"/>
      <c r="WKC216"/>
      <c r="WKD216"/>
      <c r="WKE216"/>
      <c r="WKF216"/>
      <c r="WKG216"/>
      <c r="WKH216"/>
      <c r="WKI216"/>
      <c r="WKJ216"/>
      <c r="WKK216"/>
      <c r="WKL216"/>
      <c r="WKM216"/>
      <c r="WKN216"/>
      <c r="WKO216"/>
      <c r="WKP216"/>
      <c r="WKQ216"/>
      <c r="WKR216"/>
      <c r="WKS216"/>
      <c r="WKT216"/>
      <c r="WKU216"/>
      <c r="WKV216"/>
      <c r="WKW216"/>
      <c r="WKX216"/>
      <c r="WKY216"/>
      <c r="WKZ216"/>
      <c r="WLA216"/>
      <c r="WLB216"/>
      <c r="WLC216"/>
      <c r="WLD216"/>
      <c r="WLE216"/>
      <c r="WLF216"/>
      <c r="WLG216"/>
      <c r="WLH216"/>
      <c r="WLI216"/>
      <c r="WLJ216"/>
      <c r="WLK216"/>
      <c r="WLL216"/>
      <c r="WLM216"/>
      <c r="WLN216"/>
      <c r="WLO216"/>
      <c r="WLP216"/>
      <c r="WLQ216"/>
      <c r="WLR216"/>
      <c r="WLS216"/>
      <c r="WLT216"/>
      <c r="WLU216"/>
      <c r="WLV216"/>
      <c r="WLW216"/>
      <c r="WLX216"/>
      <c r="WLY216"/>
      <c r="WLZ216"/>
      <c r="WMA216"/>
      <c r="WMB216"/>
      <c r="WMC216"/>
      <c r="WMD216"/>
      <c r="WME216"/>
      <c r="WMF216"/>
      <c r="WMG216"/>
      <c r="WMH216"/>
      <c r="WMI216"/>
      <c r="WMJ216"/>
      <c r="WMK216"/>
      <c r="WML216"/>
      <c r="WMM216"/>
      <c r="WMN216"/>
      <c r="WMO216"/>
      <c r="WMP216"/>
      <c r="WMQ216"/>
      <c r="WMR216"/>
      <c r="WMS216"/>
      <c r="WMT216"/>
      <c r="WMU216"/>
      <c r="WMV216"/>
      <c r="WMW216"/>
      <c r="WMX216"/>
      <c r="WMY216"/>
      <c r="WMZ216"/>
      <c r="WNA216"/>
      <c r="WNB216"/>
      <c r="WNC216"/>
      <c r="WND216"/>
      <c r="WNE216"/>
      <c r="WNF216"/>
      <c r="WNG216"/>
      <c r="WNH216"/>
      <c r="WNI216"/>
      <c r="WNJ216"/>
      <c r="WNK216"/>
      <c r="WNL216"/>
      <c r="WNM216"/>
      <c r="WNN216"/>
      <c r="WNO216"/>
      <c r="WNP216"/>
      <c r="WNQ216"/>
      <c r="WNR216"/>
      <c r="WNS216"/>
      <c r="WNT216"/>
      <c r="WNU216"/>
      <c r="WNV216"/>
      <c r="WNW216"/>
      <c r="WNX216"/>
      <c r="WNY216"/>
      <c r="WNZ216"/>
      <c r="WOA216"/>
      <c r="WOB216"/>
      <c r="WOC216"/>
      <c r="WOD216"/>
      <c r="WOE216"/>
      <c r="WOF216"/>
      <c r="WOG216"/>
      <c r="WOH216"/>
      <c r="WOI216"/>
      <c r="WOJ216"/>
      <c r="WOK216"/>
      <c r="WOL216"/>
      <c r="WOM216"/>
      <c r="WON216"/>
      <c r="WOO216"/>
      <c r="WOP216"/>
      <c r="WOQ216"/>
      <c r="WOR216"/>
      <c r="WOS216"/>
      <c r="WOT216"/>
      <c r="WOU216"/>
      <c r="WOV216"/>
      <c r="WOW216"/>
      <c r="WOX216"/>
      <c r="WOY216"/>
      <c r="WOZ216"/>
      <c r="WPA216"/>
      <c r="WPB216"/>
      <c r="WPC216"/>
      <c r="WPD216"/>
      <c r="WPE216"/>
      <c r="WPF216"/>
      <c r="WPG216"/>
      <c r="WPH216"/>
      <c r="WPI216"/>
      <c r="WPJ216"/>
      <c r="WPK216"/>
      <c r="WPL216"/>
      <c r="WPM216"/>
      <c r="WPN216"/>
      <c r="WPO216"/>
      <c r="WPP216"/>
      <c r="WPQ216"/>
      <c r="WPR216"/>
      <c r="WPS216"/>
      <c r="WPT216"/>
      <c r="WPU216"/>
      <c r="WPV216"/>
      <c r="WPW216"/>
      <c r="WPX216"/>
      <c r="WPY216"/>
      <c r="WPZ216"/>
      <c r="WQA216"/>
      <c r="WQB216"/>
      <c r="WQC216"/>
      <c r="WQD216"/>
      <c r="WQE216"/>
      <c r="WQF216"/>
      <c r="WQG216"/>
      <c r="WQH216"/>
      <c r="WQI216"/>
      <c r="WQJ216"/>
      <c r="WQK216"/>
      <c r="WQL216"/>
      <c r="WQM216"/>
      <c r="WQN216"/>
      <c r="WQO216"/>
      <c r="WQP216"/>
      <c r="WQQ216"/>
      <c r="WQR216"/>
      <c r="WQS216"/>
      <c r="WQT216"/>
      <c r="WQU216"/>
      <c r="WQV216"/>
      <c r="WQW216"/>
      <c r="WQX216"/>
      <c r="WQY216"/>
      <c r="WQZ216"/>
      <c r="WRA216"/>
      <c r="WRB216"/>
      <c r="WRC216"/>
      <c r="WRD216"/>
      <c r="WRE216"/>
      <c r="WRF216"/>
      <c r="WRG216"/>
      <c r="WRH216"/>
      <c r="WRI216"/>
      <c r="WRJ216"/>
      <c r="WRK216"/>
      <c r="WRL216"/>
      <c r="WRM216"/>
      <c r="WRN216"/>
      <c r="WRO216"/>
      <c r="WRP216"/>
      <c r="WRQ216"/>
      <c r="WRR216"/>
      <c r="WRS216"/>
      <c r="WRT216"/>
      <c r="WRU216"/>
      <c r="WRV216"/>
      <c r="WRW216"/>
      <c r="WRX216"/>
      <c r="WRY216"/>
      <c r="WRZ216"/>
      <c r="WSA216"/>
      <c r="WSB216"/>
      <c r="WSC216"/>
      <c r="WSD216"/>
      <c r="WSE216"/>
      <c r="WSF216"/>
      <c r="WSG216"/>
      <c r="WSH216"/>
      <c r="WSI216"/>
      <c r="WSJ216"/>
      <c r="WSK216"/>
      <c r="WSL216"/>
      <c r="WSM216"/>
      <c r="WSN216"/>
      <c r="WSO216"/>
      <c r="WSP216"/>
      <c r="WSQ216"/>
      <c r="WSR216"/>
      <c r="WSS216"/>
      <c r="WST216"/>
      <c r="WSU216"/>
      <c r="WSV216"/>
      <c r="WSW216"/>
      <c r="WSX216"/>
      <c r="WSY216"/>
      <c r="WSZ216"/>
      <c r="WTA216"/>
      <c r="WTB216"/>
      <c r="WTC216"/>
      <c r="WTD216"/>
      <c r="WTE216"/>
      <c r="WTF216"/>
      <c r="WTG216"/>
      <c r="WTH216"/>
      <c r="WTI216"/>
      <c r="WTJ216"/>
      <c r="WTK216"/>
      <c r="WTL216"/>
      <c r="WTM216"/>
      <c r="WTN216"/>
      <c r="WTO216"/>
      <c r="WTP216"/>
      <c r="WTQ216"/>
      <c r="WTR216"/>
      <c r="WTS216"/>
      <c r="WTT216"/>
      <c r="WTU216"/>
      <c r="WTV216"/>
      <c r="WTW216"/>
      <c r="WTX216"/>
      <c r="WTY216"/>
      <c r="WTZ216"/>
      <c r="WUA216"/>
      <c r="WUB216"/>
      <c r="WUC216"/>
      <c r="WUD216"/>
      <c r="WUE216"/>
      <c r="WUF216"/>
      <c r="WUG216"/>
      <c r="WUH216"/>
      <c r="WUI216"/>
      <c r="WUJ216"/>
      <c r="WUK216"/>
      <c r="WUL216"/>
      <c r="WUM216"/>
      <c r="WUN216"/>
      <c r="WUO216"/>
      <c r="WUP216"/>
      <c r="WUQ216"/>
      <c r="WUR216"/>
      <c r="WUS216"/>
      <c r="WUT216"/>
      <c r="WUU216"/>
      <c r="WUV216"/>
      <c r="WUW216"/>
      <c r="WUX216"/>
      <c r="WUY216"/>
      <c r="WUZ216"/>
      <c r="WVA216"/>
      <c r="WVB216"/>
      <c r="WVC216"/>
      <c r="WVD216"/>
      <c r="WVE216"/>
      <c r="WVF216"/>
      <c r="WVG216"/>
      <c r="WVH216"/>
      <c r="WVI216"/>
      <c r="WVJ216"/>
      <c r="WVK216"/>
      <c r="WVL216"/>
      <c r="WVM216"/>
      <c r="WVN216"/>
      <c r="WVO216"/>
      <c r="WVP216"/>
      <c r="WVQ216"/>
      <c r="WVR216"/>
      <c r="WVS216"/>
      <c r="WVT216"/>
      <c r="WVU216"/>
      <c r="WVV216"/>
      <c r="WVW216"/>
      <c r="WVX216"/>
      <c r="WVY216"/>
      <c r="WVZ216"/>
      <c r="WWA216"/>
      <c r="WWB216"/>
      <c r="WWC216"/>
      <c r="WWD216"/>
      <c r="WWE216"/>
      <c r="WWF216"/>
      <c r="WWG216"/>
      <c r="WWH216"/>
      <c r="WWI216"/>
      <c r="WWJ216"/>
      <c r="WWK216"/>
      <c r="WWL216"/>
      <c r="WWM216"/>
      <c r="WWN216"/>
      <c r="WWO216"/>
      <c r="WWP216"/>
      <c r="WWQ216"/>
      <c r="WWR216"/>
      <c r="WWS216"/>
      <c r="WWT216"/>
      <c r="WWU216"/>
      <c r="WWV216"/>
      <c r="WWW216"/>
      <c r="WWX216"/>
      <c r="WWY216"/>
      <c r="WWZ216"/>
      <c r="WXA216"/>
      <c r="WXB216"/>
      <c r="WXC216"/>
      <c r="WXD216"/>
      <c r="WXE216"/>
      <c r="WXF216"/>
      <c r="WXG216"/>
      <c r="WXH216"/>
      <c r="WXI216"/>
      <c r="WXJ216"/>
      <c r="WXK216"/>
      <c r="WXL216"/>
      <c r="WXM216"/>
      <c r="WXN216"/>
      <c r="WXO216"/>
      <c r="WXP216"/>
      <c r="WXQ216"/>
      <c r="WXR216"/>
      <c r="WXS216"/>
      <c r="WXT216"/>
      <c r="WXU216"/>
      <c r="WXV216"/>
      <c r="WXW216"/>
      <c r="WXX216"/>
      <c r="WXY216"/>
      <c r="WXZ216"/>
      <c r="WYA216"/>
      <c r="WYB216"/>
      <c r="WYC216"/>
      <c r="WYD216"/>
      <c r="WYE216"/>
      <c r="WYF216"/>
      <c r="WYG216"/>
      <c r="WYH216"/>
      <c r="WYI216"/>
      <c r="WYJ216"/>
      <c r="WYK216"/>
      <c r="WYL216"/>
      <c r="WYM216"/>
      <c r="WYN216"/>
      <c r="WYO216"/>
      <c r="WYP216"/>
      <c r="WYQ216"/>
      <c r="WYR216"/>
      <c r="WYS216"/>
      <c r="WYT216"/>
      <c r="WYU216"/>
      <c r="WYV216"/>
      <c r="WYW216"/>
      <c r="WYX216"/>
      <c r="WYY216"/>
      <c r="WYZ216"/>
      <c r="WZA216"/>
      <c r="WZB216"/>
      <c r="WZC216"/>
      <c r="WZD216"/>
      <c r="WZE216"/>
      <c r="WZF216"/>
      <c r="WZG216"/>
      <c r="WZH216"/>
      <c r="WZI216"/>
      <c r="WZJ216"/>
      <c r="WZK216"/>
      <c r="WZL216"/>
      <c r="WZM216"/>
      <c r="WZN216"/>
      <c r="WZO216"/>
      <c r="WZP216"/>
      <c r="WZQ216"/>
      <c r="WZR216"/>
      <c r="WZS216"/>
      <c r="WZT216"/>
      <c r="WZU216"/>
      <c r="WZV216"/>
      <c r="WZW216"/>
      <c r="WZX216"/>
      <c r="WZY216"/>
      <c r="WZZ216"/>
      <c r="XAA216"/>
      <c r="XAB216"/>
      <c r="XAC216"/>
      <c r="XAD216"/>
      <c r="XAE216"/>
      <c r="XAF216"/>
      <c r="XAG216"/>
      <c r="XAH216"/>
      <c r="XAI216"/>
      <c r="XAJ216"/>
      <c r="XAK216"/>
      <c r="XAL216"/>
      <c r="XAM216"/>
      <c r="XAN216"/>
      <c r="XAO216"/>
      <c r="XAP216"/>
      <c r="XAQ216"/>
      <c r="XAR216"/>
      <c r="XAS216"/>
      <c r="XAT216"/>
      <c r="XAU216"/>
      <c r="XAV216"/>
      <c r="XAW216"/>
      <c r="XAX216"/>
      <c r="XAY216"/>
      <c r="XAZ216"/>
      <c r="XBA216"/>
      <c r="XBB216"/>
      <c r="XBC216"/>
      <c r="XBD216"/>
      <c r="XBE216"/>
      <c r="XBF216"/>
      <c r="XBG216"/>
      <c r="XBH216"/>
      <c r="XBI216"/>
      <c r="XBJ216"/>
      <c r="XBK216"/>
      <c r="XBL216"/>
      <c r="XBM216"/>
      <c r="XBN216"/>
      <c r="XBO216"/>
      <c r="XBP216"/>
      <c r="XBQ216"/>
      <c r="XBR216"/>
      <c r="XBS216"/>
      <c r="XBT216"/>
      <c r="XBU216"/>
      <c r="XBV216"/>
      <c r="XBW216"/>
      <c r="XBX216"/>
      <c r="XBY216"/>
      <c r="XBZ216"/>
      <c r="XCA216"/>
      <c r="XCB216"/>
      <c r="XCC216"/>
      <c r="XCD216"/>
      <c r="XCE216"/>
      <c r="XCF216"/>
      <c r="XCG216"/>
      <c r="XCH216"/>
      <c r="XCI216"/>
      <c r="XCJ216"/>
      <c r="XCK216"/>
      <c r="XCL216"/>
      <c r="XCM216"/>
      <c r="XCN216"/>
      <c r="XCO216"/>
      <c r="XCP216"/>
      <c r="XCQ216"/>
      <c r="XCR216"/>
      <c r="XCS216"/>
      <c r="XCT216"/>
      <c r="XCU216"/>
      <c r="XCV216"/>
      <c r="XCW216"/>
      <c r="XCX216"/>
      <c r="XCY216"/>
      <c r="XCZ216"/>
      <c r="XDA216"/>
      <c r="XDB216"/>
      <c r="XDC216"/>
      <c r="XDD216"/>
      <c r="XDE216"/>
      <c r="XDF216"/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  <c r="XEE216"/>
      <c r="XEF216"/>
      <c r="XEG216"/>
      <c r="XEH216"/>
      <c r="XEI216"/>
      <c r="XEJ216"/>
      <c r="XEK216"/>
      <c r="XEL216"/>
      <c r="XEM216"/>
      <c r="XEN216"/>
      <c r="XEO216"/>
      <c r="XEP216"/>
      <c r="XEQ216"/>
      <c r="XER216"/>
      <c r="XES216"/>
      <c r="XET216"/>
      <c r="XEU216"/>
      <c r="XEV216"/>
      <c r="XEW216"/>
      <c r="XEX216"/>
      <c r="XEY216"/>
      <c r="XEZ216"/>
      <c r="XFA216"/>
      <c r="XFB216"/>
      <c r="XFC216"/>
      <c r="XFD216"/>
    </row>
    <row r="217" s="29" customFormat="1" spans="1:1638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 s="30"/>
      <c r="AN217" s="73"/>
      <c r="AO217" s="31"/>
      <c r="AP217"/>
      <c r="AQ217"/>
      <c r="AR217" s="32"/>
      <c r="AS217" s="30"/>
      <c r="AT217" s="30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  <c r="HWC217"/>
      <c r="HWD217"/>
      <c r="HWE217"/>
      <c r="HWF217"/>
      <c r="HWG217"/>
      <c r="HWH217"/>
      <c r="HWI217"/>
      <c r="HWJ217"/>
      <c r="HWK217"/>
      <c r="HWL217"/>
      <c r="HWM217"/>
      <c r="HWN217"/>
      <c r="HWO217"/>
      <c r="HWP217"/>
      <c r="HWQ217"/>
      <c r="HWR217"/>
      <c r="HWS217"/>
      <c r="HWT217"/>
      <c r="HWU217"/>
      <c r="HWV217"/>
      <c r="HWW217"/>
      <c r="HWX217"/>
      <c r="HWY217"/>
      <c r="HWZ217"/>
      <c r="HXA217"/>
      <c r="HXB217"/>
      <c r="HXC217"/>
      <c r="HXD217"/>
      <c r="HXE217"/>
      <c r="HXF217"/>
      <c r="HXG217"/>
      <c r="HXH217"/>
      <c r="HXI217"/>
      <c r="HXJ217"/>
      <c r="HXK217"/>
      <c r="HXL217"/>
      <c r="HXM217"/>
      <c r="HXN217"/>
      <c r="HXO217"/>
      <c r="HXP217"/>
      <c r="HXQ217"/>
      <c r="HXR217"/>
      <c r="HXS217"/>
      <c r="HXT217"/>
      <c r="HXU217"/>
      <c r="HXV217"/>
      <c r="HXW217"/>
      <c r="HXX217"/>
      <c r="HXY217"/>
      <c r="HXZ217"/>
      <c r="HYA217"/>
      <c r="HYB217"/>
      <c r="HYC217"/>
      <c r="HYD217"/>
      <c r="HYE217"/>
      <c r="HYF217"/>
      <c r="HYG217"/>
      <c r="HYH217"/>
      <c r="HYI217"/>
      <c r="HYJ217"/>
      <c r="HYK217"/>
      <c r="HYL217"/>
      <c r="HYM217"/>
      <c r="HYN217"/>
      <c r="HYO217"/>
      <c r="HYP217"/>
      <c r="HYQ217"/>
      <c r="HYR217"/>
      <c r="HYS217"/>
      <c r="HYT217"/>
      <c r="HYU217"/>
      <c r="HYV217"/>
      <c r="HYW217"/>
      <c r="HYX217"/>
      <c r="HYY217"/>
      <c r="HYZ217"/>
      <c r="HZA217"/>
      <c r="HZB217"/>
      <c r="HZC217"/>
      <c r="HZD217"/>
      <c r="HZE217"/>
      <c r="HZF217"/>
      <c r="HZG217"/>
      <c r="HZH217"/>
      <c r="HZI217"/>
      <c r="HZJ217"/>
      <c r="HZK217"/>
      <c r="HZL217"/>
      <c r="HZM217"/>
      <c r="HZN217"/>
      <c r="HZO217"/>
      <c r="HZP217"/>
      <c r="HZQ217"/>
      <c r="HZR217"/>
      <c r="HZS217"/>
      <c r="HZT217"/>
      <c r="HZU217"/>
      <c r="HZV217"/>
      <c r="HZW217"/>
      <c r="HZX217"/>
      <c r="HZY217"/>
      <c r="HZZ217"/>
      <c r="IAA217"/>
      <c r="IAB217"/>
      <c r="IAC217"/>
      <c r="IAD217"/>
      <c r="IAE217"/>
      <c r="IAF217"/>
      <c r="IAG217"/>
      <c r="IAH217"/>
      <c r="IAI217"/>
      <c r="IAJ217"/>
      <c r="IAK217"/>
      <c r="IAL217"/>
      <c r="IAM217"/>
      <c r="IAN217"/>
      <c r="IAO217"/>
      <c r="IAP217"/>
      <c r="IAQ217"/>
      <c r="IAR217"/>
      <c r="IAS217"/>
      <c r="IAT217"/>
      <c r="IAU217"/>
      <c r="IAV217"/>
      <c r="IAW217"/>
      <c r="IAX217"/>
      <c r="IAY217"/>
      <c r="IAZ217"/>
      <c r="IBA217"/>
      <c r="IBB217"/>
      <c r="IBC217"/>
      <c r="IBD217"/>
      <c r="IBE217"/>
      <c r="IBF217"/>
      <c r="IBG217"/>
      <c r="IBH217"/>
      <c r="IBI217"/>
      <c r="IBJ217"/>
      <c r="IBK217"/>
      <c r="IBL217"/>
      <c r="IBM217"/>
      <c r="IBN217"/>
      <c r="IBO217"/>
      <c r="IBP217"/>
      <c r="IBQ217"/>
      <c r="IBR217"/>
      <c r="IBS217"/>
      <c r="IBT217"/>
      <c r="IBU217"/>
      <c r="IBV217"/>
      <c r="IBW217"/>
      <c r="IBX217"/>
      <c r="IBY217"/>
      <c r="IBZ217"/>
      <c r="ICA217"/>
      <c r="ICB217"/>
      <c r="ICC217"/>
      <c r="ICD217"/>
      <c r="ICE217"/>
      <c r="ICF217"/>
      <c r="ICG217"/>
      <c r="ICH217"/>
      <c r="ICI217"/>
      <c r="ICJ217"/>
      <c r="ICK217"/>
      <c r="ICL217"/>
      <c r="ICM217"/>
      <c r="ICN217"/>
      <c r="ICO217"/>
      <c r="ICP217"/>
      <c r="ICQ217"/>
      <c r="ICR217"/>
      <c r="ICS217"/>
      <c r="ICT217"/>
      <c r="ICU217"/>
      <c r="ICV217"/>
      <c r="ICW217"/>
      <c r="ICX217"/>
      <c r="ICY217"/>
      <c r="ICZ217"/>
      <c r="IDA217"/>
      <c r="IDB217"/>
      <c r="IDC217"/>
      <c r="IDD217"/>
      <c r="IDE217"/>
      <c r="IDF217"/>
      <c r="IDG217"/>
      <c r="IDH217"/>
      <c r="IDI217"/>
      <c r="IDJ217"/>
      <c r="IDK217"/>
      <c r="IDL217"/>
      <c r="IDM217"/>
      <c r="IDN217"/>
      <c r="IDO217"/>
      <c r="IDP217"/>
      <c r="IDQ217"/>
      <c r="IDR217"/>
      <c r="IDS217"/>
      <c r="IDT217"/>
      <c r="IDU217"/>
      <c r="IDV217"/>
      <c r="IDW217"/>
      <c r="IDX217"/>
      <c r="IDY217"/>
      <c r="IDZ217"/>
      <c r="IEA217"/>
      <c r="IEB217"/>
      <c r="IEC217"/>
      <c r="IED217"/>
      <c r="IEE217"/>
      <c r="IEF217"/>
      <c r="IEG217"/>
      <c r="IEH217"/>
      <c r="IEI217"/>
      <c r="IEJ217"/>
      <c r="IEK217"/>
      <c r="IEL217"/>
      <c r="IEM217"/>
      <c r="IEN217"/>
      <c r="IEO217"/>
      <c r="IEP217"/>
      <c r="IEQ217"/>
      <c r="IER217"/>
      <c r="IES217"/>
      <c r="IET217"/>
      <c r="IEU217"/>
      <c r="IEV217"/>
      <c r="IEW217"/>
      <c r="IEX217"/>
      <c r="IEY217"/>
      <c r="IEZ217"/>
      <c r="IFA217"/>
      <c r="IFB217"/>
      <c r="IFC217"/>
      <c r="IFD217"/>
      <c r="IFE217"/>
      <c r="IFF217"/>
      <c r="IFG217"/>
      <c r="IFH217"/>
      <c r="IFI217"/>
      <c r="IFJ217"/>
      <c r="IFK217"/>
      <c r="IFL217"/>
      <c r="IFM217"/>
      <c r="IFN217"/>
      <c r="IFO217"/>
      <c r="IFP217"/>
      <c r="IFQ217"/>
      <c r="IFR217"/>
      <c r="IFS217"/>
      <c r="IFT217"/>
      <c r="IFU217"/>
      <c r="IFV217"/>
      <c r="IFW217"/>
      <c r="IFX217"/>
      <c r="IFY217"/>
      <c r="IFZ217"/>
      <c r="IGA217"/>
      <c r="IGB217"/>
      <c r="IGC217"/>
      <c r="IGD217"/>
      <c r="IGE217"/>
      <c r="IGF217"/>
      <c r="IGG217"/>
      <c r="IGH217"/>
      <c r="IGI217"/>
      <c r="IGJ217"/>
      <c r="IGK217"/>
      <c r="IGL217"/>
      <c r="IGM217"/>
      <c r="IGN217"/>
      <c r="IGO217"/>
      <c r="IGP217"/>
      <c r="IGQ217"/>
      <c r="IGR217"/>
      <c r="IGS217"/>
      <c r="IGT217"/>
      <c r="IGU217"/>
      <c r="IGV217"/>
      <c r="IGW217"/>
      <c r="IGX217"/>
      <c r="IGY217"/>
      <c r="IGZ217"/>
      <c r="IHA217"/>
      <c r="IHB217"/>
      <c r="IHC217"/>
      <c r="IHD217"/>
      <c r="IHE217"/>
      <c r="IHF217"/>
      <c r="IHG217"/>
      <c r="IHH217"/>
      <c r="IHI217"/>
      <c r="IHJ217"/>
      <c r="IHK217"/>
      <c r="IHL217"/>
      <c r="IHM217"/>
      <c r="IHN217"/>
      <c r="IHO217"/>
      <c r="IHP217"/>
      <c r="IHQ217"/>
      <c r="IHR217"/>
      <c r="IHS217"/>
      <c r="IHT217"/>
      <c r="IHU217"/>
      <c r="IHV217"/>
      <c r="IHW217"/>
      <c r="IHX217"/>
      <c r="IHY217"/>
      <c r="IHZ217"/>
      <c r="IIA217"/>
      <c r="IIB217"/>
      <c r="IIC217"/>
      <c r="IID217"/>
      <c r="IIE217"/>
      <c r="IIF217"/>
      <c r="IIG217"/>
      <c r="IIH217"/>
      <c r="III217"/>
      <c r="IIJ217"/>
      <c r="IIK217"/>
      <c r="IIL217"/>
      <c r="IIM217"/>
      <c r="IIN217"/>
      <c r="IIO217"/>
      <c r="IIP217"/>
      <c r="IIQ217"/>
      <c r="IIR217"/>
      <c r="IIS217"/>
      <c r="IIT217"/>
      <c r="IIU217"/>
      <c r="IIV217"/>
      <c r="IIW217"/>
      <c r="IIX217"/>
      <c r="IIY217"/>
      <c r="IIZ217"/>
      <c r="IJA217"/>
      <c r="IJB217"/>
      <c r="IJC217"/>
      <c r="IJD217"/>
      <c r="IJE217"/>
      <c r="IJF217"/>
      <c r="IJG217"/>
      <c r="IJH217"/>
      <c r="IJI217"/>
      <c r="IJJ217"/>
      <c r="IJK217"/>
      <c r="IJL217"/>
      <c r="IJM217"/>
      <c r="IJN217"/>
      <c r="IJO217"/>
      <c r="IJP217"/>
      <c r="IJQ217"/>
      <c r="IJR217"/>
      <c r="IJS217"/>
      <c r="IJT217"/>
      <c r="IJU217"/>
      <c r="IJV217"/>
      <c r="IJW217"/>
      <c r="IJX217"/>
      <c r="IJY217"/>
      <c r="IJZ217"/>
      <c r="IKA217"/>
      <c r="IKB217"/>
      <c r="IKC217"/>
      <c r="IKD217"/>
      <c r="IKE217"/>
      <c r="IKF217"/>
      <c r="IKG217"/>
      <c r="IKH217"/>
      <c r="IKI217"/>
      <c r="IKJ217"/>
      <c r="IKK217"/>
      <c r="IKL217"/>
      <c r="IKM217"/>
      <c r="IKN217"/>
      <c r="IKO217"/>
      <c r="IKP217"/>
      <c r="IKQ217"/>
      <c r="IKR217"/>
      <c r="IKS217"/>
      <c r="IKT217"/>
      <c r="IKU217"/>
      <c r="IKV217"/>
      <c r="IKW217"/>
      <c r="IKX217"/>
      <c r="IKY217"/>
      <c r="IKZ217"/>
      <c r="ILA217"/>
      <c r="ILB217"/>
      <c r="ILC217"/>
      <c r="ILD217"/>
      <c r="ILE217"/>
      <c r="ILF217"/>
      <c r="ILG217"/>
      <c r="ILH217"/>
      <c r="ILI217"/>
      <c r="ILJ217"/>
      <c r="ILK217"/>
      <c r="ILL217"/>
      <c r="ILM217"/>
      <c r="ILN217"/>
      <c r="ILO217"/>
      <c r="ILP217"/>
      <c r="ILQ217"/>
      <c r="ILR217"/>
      <c r="ILS217"/>
      <c r="ILT217"/>
      <c r="ILU217"/>
      <c r="ILV217"/>
      <c r="ILW217"/>
      <c r="ILX217"/>
      <c r="ILY217"/>
      <c r="ILZ217"/>
      <c r="IMA217"/>
      <c r="IMB217"/>
      <c r="IMC217"/>
      <c r="IMD217"/>
      <c r="IME217"/>
      <c r="IMF217"/>
      <c r="IMG217"/>
      <c r="IMH217"/>
      <c r="IMI217"/>
      <c r="IMJ217"/>
      <c r="IMK217"/>
      <c r="IML217"/>
      <c r="IMM217"/>
      <c r="IMN217"/>
      <c r="IMO217"/>
      <c r="IMP217"/>
      <c r="IMQ217"/>
      <c r="IMR217"/>
      <c r="IMS217"/>
      <c r="IMT217"/>
      <c r="IMU217"/>
      <c r="IMV217"/>
      <c r="IMW217"/>
      <c r="IMX217"/>
      <c r="IMY217"/>
      <c r="IMZ217"/>
      <c r="INA217"/>
      <c r="INB217"/>
      <c r="INC217"/>
      <c r="IND217"/>
      <c r="INE217"/>
      <c r="INF217"/>
      <c r="ING217"/>
      <c r="INH217"/>
      <c r="INI217"/>
      <c r="INJ217"/>
      <c r="INK217"/>
      <c r="INL217"/>
      <c r="INM217"/>
      <c r="INN217"/>
      <c r="INO217"/>
      <c r="INP217"/>
      <c r="INQ217"/>
      <c r="INR217"/>
      <c r="INS217"/>
      <c r="INT217"/>
      <c r="INU217"/>
      <c r="INV217"/>
      <c r="INW217"/>
      <c r="INX217"/>
      <c r="INY217"/>
      <c r="INZ217"/>
      <c r="IOA217"/>
      <c r="IOB217"/>
      <c r="IOC217"/>
      <c r="IOD217"/>
      <c r="IOE217"/>
      <c r="IOF217"/>
      <c r="IOG217"/>
      <c r="IOH217"/>
      <c r="IOI217"/>
      <c r="IOJ217"/>
      <c r="IOK217"/>
      <c r="IOL217"/>
      <c r="IOM217"/>
      <c r="ION217"/>
      <c r="IOO217"/>
      <c r="IOP217"/>
      <c r="IOQ217"/>
      <c r="IOR217"/>
      <c r="IOS217"/>
      <c r="IOT217"/>
      <c r="IOU217"/>
      <c r="IOV217"/>
      <c r="IOW217"/>
      <c r="IOX217"/>
      <c r="IOY217"/>
      <c r="IOZ217"/>
      <c r="IPA217"/>
      <c r="IPB217"/>
      <c r="IPC217"/>
      <c r="IPD217"/>
      <c r="IPE217"/>
      <c r="IPF217"/>
      <c r="IPG217"/>
      <c r="IPH217"/>
      <c r="IPI217"/>
      <c r="IPJ217"/>
      <c r="IPK217"/>
      <c r="IPL217"/>
      <c r="IPM217"/>
      <c r="IPN217"/>
      <c r="IPO217"/>
      <c r="IPP217"/>
      <c r="IPQ217"/>
      <c r="IPR217"/>
      <c r="IPS217"/>
      <c r="IPT217"/>
      <c r="IPU217"/>
      <c r="IPV217"/>
      <c r="IPW217"/>
      <c r="IPX217"/>
      <c r="IPY217"/>
      <c r="IPZ217"/>
      <c r="IQA217"/>
      <c r="IQB217"/>
      <c r="IQC217"/>
      <c r="IQD217"/>
      <c r="IQE217"/>
      <c r="IQF217"/>
      <c r="IQG217"/>
      <c r="IQH217"/>
      <c r="IQI217"/>
      <c r="IQJ217"/>
      <c r="IQK217"/>
      <c r="IQL217"/>
      <c r="IQM217"/>
      <c r="IQN217"/>
      <c r="IQO217"/>
      <c r="IQP217"/>
      <c r="IQQ217"/>
      <c r="IQR217"/>
      <c r="IQS217"/>
      <c r="IQT217"/>
      <c r="IQU217"/>
      <c r="IQV217"/>
      <c r="IQW217"/>
      <c r="IQX217"/>
      <c r="IQY217"/>
      <c r="IQZ217"/>
      <c r="IRA217"/>
      <c r="IRB217"/>
      <c r="IRC217"/>
      <c r="IRD217"/>
      <c r="IRE217"/>
      <c r="IRF217"/>
      <c r="IRG217"/>
      <c r="IRH217"/>
      <c r="IRI217"/>
      <c r="IRJ217"/>
      <c r="IRK217"/>
      <c r="IRL217"/>
      <c r="IRM217"/>
      <c r="IRN217"/>
      <c r="IRO217"/>
      <c r="IRP217"/>
      <c r="IRQ217"/>
      <c r="IRR217"/>
      <c r="IRS217"/>
      <c r="IRT217"/>
      <c r="IRU217"/>
      <c r="IRV217"/>
      <c r="IRW217"/>
      <c r="IRX217"/>
      <c r="IRY217"/>
      <c r="IRZ217"/>
      <c r="ISA217"/>
      <c r="ISB217"/>
      <c r="ISC217"/>
      <c r="ISD217"/>
      <c r="ISE217"/>
      <c r="ISF217"/>
      <c r="ISG217"/>
      <c r="ISH217"/>
      <c r="ISI217"/>
      <c r="ISJ217"/>
      <c r="ISK217"/>
      <c r="ISL217"/>
      <c r="ISM217"/>
      <c r="ISN217"/>
      <c r="ISO217"/>
      <c r="ISP217"/>
      <c r="ISQ217"/>
      <c r="ISR217"/>
      <c r="ISS217"/>
      <c r="IST217"/>
      <c r="ISU217"/>
      <c r="ISV217"/>
      <c r="ISW217"/>
      <c r="ISX217"/>
      <c r="ISY217"/>
      <c r="ISZ217"/>
      <c r="ITA217"/>
      <c r="ITB217"/>
      <c r="ITC217"/>
      <c r="ITD217"/>
      <c r="ITE217"/>
      <c r="ITF217"/>
      <c r="ITG217"/>
      <c r="ITH217"/>
      <c r="ITI217"/>
      <c r="ITJ217"/>
      <c r="ITK217"/>
      <c r="ITL217"/>
      <c r="ITM217"/>
      <c r="ITN217"/>
      <c r="ITO217"/>
      <c r="ITP217"/>
      <c r="ITQ217"/>
      <c r="ITR217"/>
      <c r="ITS217"/>
      <c r="ITT217"/>
      <c r="ITU217"/>
      <c r="ITV217"/>
      <c r="ITW217"/>
      <c r="ITX217"/>
      <c r="ITY217"/>
      <c r="ITZ217"/>
      <c r="IUA217"/>
      <c r="IUB217"/>
      <c r="IUC217"/>
      <c r="IUD217"/>
      <c r="IUE217"/>
      <c r="IUF217"/>
      <c r="IUG217"/>
      <c r="IUH217"/>
      <c r="IUI217"/>
      <c r="IUJ217"/>
      <c r="IUK217"/>
      <c r="IUL217"/>
      <c r="IUM217"/>
      <c r="IUN217"/>
      <c r="IUO217"/>
      <c r="IUP217"/>
      <c r="IUQ217"/>
      <c r="IUR217"/>
      <c r="IUS217"/>
      <c r="IUT217"/>
      <c r="IUU217"/>
      <c r="IUV217"/>
      <c r="IUW217"/>
      <c r="IUX217"/>
      <c r="IUY217"/>
      <c r="IUZ217"/>
      <c r="IVA217"/>
      <c r="IVB217"/>
      <c r="IVC217"/>
      <c r="IVD217"/>
      <c r="IVE217"/>
      <c r="IVF217"/>
      <c r="IVG217"/>
      <c r="IVH217"/>
      <c r="IVI217"/>
      <c r="IVJ217"/>
      <c r="IVK217"/>
      <c r="IVL217"/>
      <c r="IVM217"/>
      <c r="IVN217"/>
      <c r="IVO217"/>
      <c r="IVP217"/>
      <c r="IVQ217"/>
      <c r="IVR217"/>
      <c r="IVS217"/>
      <c r="IVT217"/>
      <c r="IVU217"/>
      <c r="IVV217"/>
      <c r="IVW217"/>
      <c r="IVX217"/>
      <c r="IVY217"/>
      <c r="IVZ217"/>
      <c r="IWA217"/>
      <c r="IWB217"/>
      <c r="IWC217"/>
      <c r="IWD217"/>
      <c r="IWE217"/>
      <c r="IWF217"/>
      <c r="IWG217"/>
      <c r="IWH217"/>
      <c r="IWI217"/>
      <c r="IWJ217"/>
      <c r="IWK217"/>
      <c r="IWL217"/>
      <c r="IWM217"/>
      <c r="IWN217"/>
      <c r="IWO217"/>
      <c r="IWP217"/>
      <c r="IWQ217"/>
      <c r="IWR217"/>
      <c r="IWS217"/>
      <c r="IWT217"/>
      <c r="IWU217"/>
      <c r="IWV217"/>
      <c r="IWW217"/>
      <c r="IWX217"/>
      <c r="IWY217"/>
      <c r="IWZ217"/>
      <c r="IXA217"/>
      <c r="IXB217"/>
      <c r="IXC217"/>
      <c r="IXD217"/>
      <c r="IXE217"/>
      <c r="IXF217"/>
      <c r="IXG217"/>
      <c r="IXH217"/>
      <c r="IXI217"/>
      <c r="IXJ217"/>
      <c r="IXK217"/>
      <c r="IXL217"/>
      <c r="IXM217"/>
      <c r="IXN217"/>
      <c r="IXO217"/>
      <c r="IXP217"/>
      <c r="IXQ217"/>
      <c r="IXR217"/>
      <c r="IXS217"/>
      <c r="IXT217"/>
      <c r="IXU217"/>
      <c r="IXV217"/>
      <c r="IXW217"/>
      <c r="IXX217"/>
      <c r="IXY217"/>
      <c r="IXZ217"/>
      <c r="IYA217"/>
      <c r="IYB217"/>
      <c r="IYC217"/>
      <c r="IYD217"/>
      <c r="IYE217"/>
      <c r="IYF217"/>
      <c r="IYG217"/>
      <c r="IYH217"/>
      <c r="IYI217"/>
      <c r="IYJ217"/>
      <c r="IYK217"/>
      <c r="IYL217"/>
      <c r="IYM217"/>
      <c r="IYN217"/>
      <c r="IYO217"/>
      <c r="IYP217"/>
      <c r="IYQ217"/>
      <c r="IYR217"/>
      <c r="IYS217"/>
      <c r="IYT217"/>
      <c r="IYU217"/>
      <c r="IYV217"/>
      <c r="IYW217"/>
      <c r="IYX217"/>
      <c r="IYY217"/>
      <c r="IYZ217"/>
      <c r="IZA217"/>
      <c r="IZB217"/>
      <c r="IZC217"/>
      <c r="IZD217"/>
      <c r="IZE217"/>
      <c r="IZF217"/>
      <c r="IZG217"/>
      <c r="IZH217"/>
      <c r="IZI217"/>
      <c r="IZJ217"/>
      <c r="IZK217"/>
      <c r="IZL217"/>
      <c r="IZM217"/>
      <c r="IZN217"/>
      <c r="IZO217"/>
      <c r="IZP217"/>
      <c r="IZQ217"/>
      <c r="IZR217"/>
      <c r="IZS217"/>
      <c r="IZT217"/>
      <c r="IZU217"/>
      <c r="IZV217"/>
      <c r="IZW217"/>
      <c r="IZX217"/>
      <c r="IZY217"/>
      <c r="IZZ217"/>
      <c r="JAA217"/>
      <c r="JAB217"/>
      <c r="JAC217"/>
      <c r="JAD217"/>
      <c r="JAE217"/>
      <c r="JAF217"/>
      <c r="JAG217"/>
      <c r="JAH217"/>
      <c r="JAI217"/>
      <c r="JAJ217"/>
      <c r="JAK217"/>
      <c r="JAL217"/>
      <c r="JAM217"/>
      <c r="JAN217"/>
      <c r="JAO217"/>
      <c r="JAP217"/>
      <c r="JAQ217"/>
      <c r="JAR217"/>
      <c r="JAS217"/>
      <c r="JAT217"/>
      <c r="JAU217"/>
      <c r="JAV217"/>
      <c r="JAW217"/>
      <c r="JAX217"/>
      <c r="JAY217"/>
      <c r="JAZ217"/>
      <c r="JBA217"/>
      <c r="JBB217"/>
      <c r="JBC217"/>
      <c r="JBD217"/>
      <c r="JBE217"/>
      <c r="JBF217"/>
      <c r="JBG217"/>
      <c r="JBH217"/>
      <c r="JBI217"/>
      <c r="JBJ217"/>
      <c r="JBK217"/>
      <c r="JBL217"/>
      <c r="JBM217"/>
      <c r="JBN217"/>
      <c r="JBO217"/>
      <c r="JBP217"/>
      <c r="JBQ217"/>
      <c r="JBR217"/>
      <c r="JBS217"/>
      <c r="JBT217"/>
      <c r="JBU217"/>
      <c r="JBV217"/>
      <c r="JBW217"/>
      <c r="JBX217"/>
      <c r="JBY217"/>
      <c r="JBZ217"/>
      <c r="JCA217"/>
      <c r="JCB217"/>
      <c r="JCC217"/>
      <c r="JCD217"/>
      <c r="JCE217"/>
      <c r="JCF217"/>
      <c r="JCG217"/>
      <c r="JCH217"/>
      <c r="JCI217"/>
      <c r="JCJ217"/>
      <c r="JCK217"/>
      <c r="JCL217"/>
      <c r="JCM217"/>
      <c r="JCN217"/>
      <c r="JCO217"/>
      <c r="JCP217"/>
      <c r="JCQ217"/>
      <c r="JCR217"/>
      <c r="JCS217"/>
      <c r="JCT217"/>
      <c r="JCU217"/>
      <c r="JCV217"/>
      <c r="JCW217"/>
      <c r="JCX217"/>
      <c r="JCY217"/>
      <c r="JCZ217"/>
      <c r="JDA217"/>
      <c r="JDB217"/>
      <c r="JDC217"/>
      <c r="JDD217"/>
      <c r="JDE217"/>
      <c r="JDF217"/>
      <c r="JDG217"/>
      <c r="JDH217"/>
      <c r="JDI217"/>
      <c r="JDJ217"/>
      <c r="JDK217"/>
      <c r="JDL217"/>
      <c r="JDM217"/>
      <c r="JDN217"/>
      <c r="JDO217"/>
      <c r="JDP217"/>
      <c r="JDQ217"/>
      <c r="JDR217"/>
      <c r="JDS217"/>
      <c r="JDT217"/>
      <c r="JDU217"/>
      <c r="JDV217"/>
      <c r="JDW217"/>
      <c r="JDX217"/>
      <c r="JDY217"/>
      <c r="JDZ217"/>
      <c r="JEA217"/>
      <c r="JEB217"/>
      <c r="JEC217"/>
      <c r="JED217"/>
      <c r="JEE217"/>
      <c r="JEF217"/>
      <c r="JEG217"/>
      <c r="JEH217"/>
      <c r="JEI217"/>
      <c r="JEJ217"/>
      <c r="JEK217"/>
      <c r="JEL217"/>
      <c r="JEM217"/>
      <c r="JEN217"/>
      <c r="JEO217"/>
      <c r="JEP217"/>
      <c r="JEQ217"/>
      <c r="JER217"/>
      <c r="JES217"/>
      <c r="JET217"/>
      <c r="JEU217"/>
      <c r="JEV217"/>
      <c r="JEW217"/>
      <c r="JEX217"/>
      <c r="JEY217"/>
      <c r="JEZ217"/>
      <c r="JFA217"/>
      <c r="JFB217"/>
      <c r="JFC217"/>
      <c r="JFD217"/>
      <c r="JFE217"/>
      <c r="JFF217"/>
      <c r="JFG217"/>
      <c r="JFH217"/>
      <c r="JFI217"/>
      <c r="JFJ217"/>
      <c r="JFK217"/>
      <c r="JFL217"/>
      <c r="JFM217"/>
      <c r="JFN217"/>
      <c r="JFO217"/>
      <c r="JFP217"/>
      <c r="JFQ217"/>
      <c r="JFR217"/>
      <c r="JFS217"/>
      <c r="JFT217"/>
      <c r="JFU217"/>
      <c r="JFV217"/>
      <c r="JFW217"/>
      <c r="JFX217"/>
      <c r="JFY217"/>
      <c r="JFZ217"/>
      <c r="JGA217"/>
      <c r="JGB217"/>
      <c r="JGC217"/>
      <c r="JGD217"/>
      <c r="JGE217"/>
      <c r="JGF217"/>
      <c r="JGG217"/>
      <c r="JGH217"/>
      <c r="JGI217"/>
      <c r="JGJ217"/>
      <c r="JGK217"/>
      <c r="JGL217"/>
      <c r="JGM217"/>
      <c r="JGN217"/>
      <c r="JGO217"/>
      <c r="JGP217"/>
      <c r="JGQ217"/>
      <c r="JGR217"/>
      <c r="JGS217"/>
      <c r="JGT217"/>
      <c r="JGU217"/>
      <c r="JGV217"/>
      <c r="JGW217"/>
      <c r="JGX217"/>
      <c r="JGY217"/>
      <c r="JGZ217"/>
      <c r="JHA217"/>
      <c r="JHB217"/>
      <c r="JHC217"/>
      <c r="JHD217"/>
      <c r="JHE217"/>
      <c r="JHF217"/>
      <c r="JHG217"/>
      <c r="JHH217"/>
      <c r="JHI217"/>
      <c r="JHJ217"/>
      <c r="JHK217"/>
      <c r="JHL217"/>
      <c r="JHM217"/>
      <c r="JHN217"/>
      <c r="JHO217"/>
      <c r="JHP217"/>
      <c r="JHQ217"/>
      <c r="JHR217"/>
      <c r="JHS217"/>
      <c r="JHT217"/>
      <c r="JHU217"/>
      <c r="JHV217"/>
      <c r="JHW217"/>
      <c r="JHX217"/>
      <c r="JHY217"/>
      <c r="JHZ217"/>
      <c r="JIA217"/>
      <c r="JIB217"/>
      <c r="JIC217"/>
      <c r="JID217"/>
      <c r="JIE217"/>
      <c r="JIF217"/>
      <c r="JIG217"/>
      <c r="JIH217"/>
      <c r="JII217"/>
      <c r="JIJ217"/>
      <c r="JIK217"/>
      <c r="JIL217"/>
      <c r="JIM217"/>
      <c r="JIN217"/>
      <c r="JIO217"/>
      <c r="JIP217"/>
      <c r="JIQ217"/>
      <c r="JIR217"/>
      <c r="JIS217"/>
      <c r="JIT217"/>
      <c r="JIU217"/>
      <c r="JIV217"/>
      <c r="JIW217"/>
      <c r="JIX217"/>
      <c r="JIY217"/>
      <c r="JIZ217"/>
      <c r="JJA217"/>
      <c r="JJB217"/>
      <c r="JJC217"/>
      <c r="JJD217"/>
      <c r="JJE217"/>
      <c r="JJF217"/>
      <c r="JJG217"/>
      <c r="JJH217"/>
      <c r="JJI217"/>
      <c r="JJJ217"/>
      <c r="JJK217"/>
      <c r="JJL217"/>
      <c r="JJM217"/>
      <c r="JJN217"/>
      <c r="JJO217"/>
      <c r="JJP217"/>
      <c r="JJQ217"/>
      <c r="JJR217"/>
      <c r="JJS217"/>
      <c r="JJT217"/>
      <c r="JJU217"/>
      <c r="JJV217"/>
      <c r="JJW217"/>
      <c r="JJX217"/>
      <c r="JJY217"/>
      <c r="JJZ217"/>
      <c r="JKA217"/>
      <c r="JKB217"/>
      <c r="JKC217"/>
      <c r="JKD217"/>
      <c r="JKE217"/>
      <c r="JKF217"/>
      <c r="JKG217"/>
      <c r="JKH217"/>
      <c r="JKI217"/>
      <c r="JKJ217"/>
      <c r="JKK217"/>
      <c r="JKL217"/>
      <c r="JKM217"/>
      <c r="JKN217"/>
      <c r="JKO217"/>
      <c r="JKP217"/>
      <c r="JKQ217"/>
      <c r="JKR217"/>
      <c r="JKS217"/>
      <c r="JKT217"/>
      <c r="JKU217"/>
      <c r="JKV217"/>
      <c r="JKW217"/>
      <c r="JKX217"/>
      <c r="JKY217"/>
      <c r="JKZ217"/>
      <c r="JLA217"/>
      <c r="JLB217"/>
      <c r="JLC217"/>
      <c r="JLD217"/>
      <c r="JLE217"/>
      <c r="JLF217"/>
      <c r="JLG217"/>
      <c r="JLH217"/>
      <c r="JLI217"/>
      <c r="JLJ217"/>
      <c r="JLK217"/>
      <c r="JLL217"/>
      <c r="JLM217"/>
      <c r="JLN217"/>
      <c r="JLO217"/>
      <c r="JLP217"/>
      <c r="JLQ217"/>
      <c r="JLR217"/>
      <c r="JLS217"/>
      <c r="JLT217"/>
      <c r="JLU217"/>
      <c r="JLV217"/>
      <c r="JLW217"/>
      <c r="JLX217"/>
      <c r="JLY217"/>
      <c r="JLZ217"/>
      <c r="JMA217"/>
      <c r="JMB217"/>
      <c r="JMC217"/>
      <c r="JMD217"/>
      <c r="JME217"/>
      <c r="JMF217"/>
      <c r="JMG217"/>
      <c r="JMH217"/>
      <c r="JMI217"/>
      <c r="JMJ217"/>
      <c r="JMK217"/>
      <c r="JML217"/>
      <c r="JMM217"/>
      <c r="JMN217"/>
      <c r="JMO217"/>
      <c r="JMP217"/>
      <c r="JMQ217"/>
      <c r="JMR217"/>
      <c r="JMS217"/>
      <c r="JMT217"/>
      <c r="JMU217"/>
      <c r="JMV217"/>
      <c r="JMW217"/>
      <c r="JMX217"/>
      <c r="JMY217"/>
      <c r="JMZ217"/>
      <c r="JNA217"/>
      <c r="JNB217"/>
      <c r="JNC217"/>
      <c r="JND217"/>
      <c r="JNE217"/>
      <c r="JNF217"/>
      <c r="JNG217"/>
      <c r="JNH217"/>
      <c r="JNI217"/>
      <c r="JNJ217"/>
      <c r="JNK217"/>
      <c r="JNL217"/>
      <c r="JNM217"/>
      <c r="JNN217"/>
      <c r="JNO217"/>
      <c r="JNP217"/>
      <c r="JNQ217"/>
      <c r="JNR217"/>
      <c r="JNS217"/>
      <c r="JNT217"/>
      <c r="JNU217"/>
      <c r="JNV217"/>
      <c r="JNW217"/>
      <c r="JNX217"/>
      <c r="JNY217"/>
      <c r="JNZ217"/>
      <c r="JOA217"/>
      <c r="JOB217"/>
      <c r="JOC217"/>
      <c r="JOD217"/>
      <c r="JOE217"/>
      <c r="JOF217"/>
      <c r="JOG217"/>
      <c r="JOH217"/>
      <c r="JOI217"/>
      <c r="JOJ217"/>
      <c r="JOK217"/>
      <c r="JOL217"/>
      <c r="JOM217"/>
      <c r="JON217"/>
      <c r="JOO217"/>
      <c r="JOP217"/>
      <c r="JOQ217"/>
      <c r="JOR217"/>
      <c r="JOS217"/>
      <c r="JOT217"/>
      <c r="JOU217"/>
      <c r="JOV217"/>
      <c r="JOW217"/>
      <c r="JOX217"/>
      <c r="JOY217"/>
      <c r="JOZ217"/>
      <c r="JPA217"/>
      <c r="JPB217"/>
      <c r="JPC217"/>
      <c r="JPD217"/>
      <c r="JPE217"/>
      <c r="JPF217"/>
      <c r="JPG217"/>
      <c r="JPH217"/>
      <c r="JPI217"/>
      <c r="JPJ217"/>
      <c r="JPK217"/>
      <c r="JPL217"/>
      <c r="JPM217"/>
      <c r="JPN217"/>
      <c r="JPO217"/>
      <c r="JPP217"/>
      <c r="JPQ217"/>
      <c r="JPR217"/>
      <c r="JPS217"/>
      <c r="JPT217"/>
      <c r="JPU217"/>
      <c r="JPV217"/>
      <c r="JPW217"/>
      <c r="JPX217"/>
      <c r="JPY217"/>
      <c r="JPZ217"/>
      <c r="JQA217"/>
      <c r="JQB217"/>
      <c r="JQC217"/>
      <c r="JQD217"/>
      <c r="JQE217"/>
      <c r="JQF217"/>
      <c r="JQG217"/>
      <c r="JQH217"/>
      <c r="JQI217"/>
      <c r="JQJ217"/>
      <c r="JQK217"/>
      <c r="JQL217"/>
      <c r="JQM217"/>
      <c r="JQN217"/>
      <c r="JQO217"/>
      <c r="JQP217"/>
      <c r="JQQ217"/>
      <c r="JQR217"/>
      <c r="JQS217"/>
      <c r="JQT217"/>
      <c r="JQU217"/>
      <c r="JQV217"/>
      <c r="JQW217"/>
      <c r="JQX217"/>
      <c r="JQY217"/>
      <c r="JQZ217"/>
      <c r="JRA217"/>
      <c r="JRB217"/>
      <c r="JRC217"/>
      <c r="JRD217"/>
      <c r="JRE217"/>
      <c r="JRF217"/>
      <c r="JRG217"/>
      <c r="JRH217"/>
      <c r="JRI217"/>
      <c r="JRJ217"/>
      <c r="JRK217"/>
      <c r="JRL217"/>
      <c r="JRM217"/>
      <c r="JRN217"/>
      <c r="JRO217"/>
      <c r="JRP217"/>
      <c r="JRQ217"/>
      <c r="JRR217"/>
      <c r="JRS217"/>
      <c r="JRT217"/>
      <c r="JRU217"/>
      <c r="JRV217"/>
      <c r="JRW217"/>
      <c r="JRX217"/>
      <c r="JRY217"/>
      <c r="JRZ217"/>
      <c r="JSA217"/>
      <c r="JSB217"/>
      <c r="JSC217"/>
      <c r="JSD217"/>
      <c r="JSE217"/>
      <c r="JSF217"/>
      <c r="JSG217"/>
      <c r="JSH217"/>
      <c r="JSI217"/>
      <c r="JSJ217"/>
      <c r="JSK217"/>
      <c r="JSL217"/>
      <c r="JSM217"/>
      <c r="JSN217"/>
      <c r="JSO217"/>
      <c r="JSP217"/>
      <c r="JSQ217"/>
      <c r="JSR217"/>
      <c r="JSS217"/>
      <c r="JST217"/>
      <c r="JSU217"/>
      <c r="JSV217"/>
      <c r="JSW217"/>
      <c r="JSX217"/>
      <c r="JSY217"/>
      <c r="JSZ217"/>
      <c r="JTA217"/>
      <c r="JTB217"/>
      <c r="JTC217"/>
      <c r="JTD217"/>
      <c r="JTE217"/>
      <c r="JTF217"/>
      <c r="JTG217"/>
      <c r="JTH217"/>
      <c r="JTI217"/>
      <c r="JTJ217"/>
      <c r="JTK217"/>
      <c r="JTL217"/>
      <c r="JTM217"/>
      <c r="JTN217"/>
      <c r="JTO217"/>
      <c r="JTP217"/>
      <c r="JTQ217"/>
      <c r="JTR217"/>
      <c r="JTS217"/>
      <c r="JTT217"/>
      <c r="JTU217"/>
      <c r="JTV217"/>
      <c r="JTW217"/>
      <c r="JTX217"/>
      <c r="JTY217"/>
      <c r="JTZ217"/>
      <c r="JUA217"/>
      <c r="JUB217"/>
      <c r="JUC217"/>
      <c r="JUD217"/>
      <c r="JUE217"/>
      <c r="JUF217"/>
      <c r="JUG217"/>
      <c r="JUH217"/>
      <c r="JUI217"/>
      <c r="JUJ217"/>
      <c r="JUK217"/>
      <c r="JUL217"/>
      <c r="JUM217"/>
      <c r="JUN217"/>
      <c r="JUO217"/>
      <c r="JUP217"/>
      <c r="JUQ217"/>
      <c r="JUR217"/>
      <c r="JUS217"/>
      <c r="JUT217"/>
      <c r="JUU217"/>
      <c r="JUV217"/>
      <c r="JUW217"/>
      <c r="JUX217"/>
      <c r="JUY217"/>
      <c r="JUZ217"/>
      <c r="JVA217"/>
      <c r="JVB217"/>
      <c r="JVC217"/>
      <c r="JVD217"/>
      <c r="JVE217"/>
      <c r="JVF217"/>
      <c r="JVG217"/>
      <c r="JVH217"/>
      <c r="JVI217"/>
      <c r="JVJ217"/>
      <c r="JVK217"/>
      <c r="JVL217"/>
      <c r="JVM217"/>
      <c r="JVN217"/>
      <c r="JVO217"/>
      <c r="JVP217"/>
      <c r="JVQ217"/>
      <c r="JVR217"/>
      <c r="JVS217"/>
      <c r="JVT217"/>
      <c r="JVU217"/>
      <c r="JVV217"/>
      <c r="JVW217"/>
      <c r="JVX217"/>
      <c r="JVY217"/>
      <c r="JVZ217"/>
      <c r="JWA217"/>
      <c r="JWB217"/>
      <c r="JWC217"/>
      <c r="JWD217"/>
      <c r="JWE217"/>
      <c r="JWF217"/>
      <c r="JWG217"/>
      <c r="JWH217"/>
      <c r="JWI217"/>
      <c r="JWJ217"/>
      <c r="JWK217"/>
      <c r="JWL217"/>
      <c r="JWM217"/>
      <c r="JWN217"/>
      <c r="JWO217"/>
      <c r="JWP217"/>
      <c r="JWQ217"/>
      <c r="JWR217"/>
      <c r="JWS217"/>
      <c r="JWT217"/>
      <c r="JWU217"/>
      <c r="JWV217"/>
      <c r="JWW217"/>
      <c r="JWX217"/>
      <c r="JWY217"/>
      <c r="JWZ217"/>
      <c r="JXA217"/>
      <c r="JXB217"/>
      <c r="JXC217"/>
      <c r="JXD217"/>
      <c r="JXE217"/>
      <c r="JXF217"/>
      <c r="JXG217"/>
      <c r="JXH217"/>
      <c r="JXI217"/>
      <c r="JXJ217"/>
      <c r="JXK217"/>
      <c r="JXL217"/>
      <c r="JXM217"/>
      <c r="JXN217"/>
      <c r="JXO217"/>
      <c r="JXP217"/>
      <c r="JXQ217"/>
      <c r="JXR217"/>
      <c r="JXS217"/>
      <c r="JXT217"/>
      <c r="JXU217"/>
      <c r="JXV217"/>
      <c r="JXW217"/>
      <c r="JXX217"/>
      <c r="JXY217"/>
      <c r="JXZ217"/>
      <c r="JYA217"/>
      <c r="JYB217"/>
      <c r="JYC217"/>
      <c r="JYD217"/>
      <c r="JYE217"/>
      <c r="JYF217"/>
      <c r="JYG217"/>
      <c r="JYH217"/>
      <c r="JYI217"/>
      <c r="JYJ217"/>
      <c r="JYK217"/>
      <c r="JYL217"/>
      <c r="JYM217"/>
      <c r="JYN217"/>
      <c r="JYO217"/>
      <c r="JYP217"/>
      <c r="JYQ217"/>
      <c r="JYR217"/>
      <c r="JYS217"/>
      <c r="JYT217"/>
      <c r="JYU217"/>
      <c r="JYV217"/>
      <c r="JYW217"/>
      <c r="JYX217"/>
      <c r="JYY217"/>
      <c r="JYZ217"/>
      <c r="JZA217"/>
      <c r="JZB217"/>
      <c r="JZC217"/>
      <c r="JZD217"/>
      <c r="JZE217"/>
      <c r="JZF217"/>
      <c r="JZG217"/>
      <c r="JZH217"/>
      <c r="JZI217"/>
      <c r="JZJ217"/>
      <c r="JZK217"/>
      <c r="JZL217"/>
      <c r="JZM217"/>
      <c r="JZN217"/>
      <c r="JZO217"/>
      <c r="JZP217"/>
      <c r="JZQ217"/>
      <c r="JZR217"/>
      <c r="JZS217"/>
      <c r="JZT217"/>
      <c r="JZU217"/>
      <c r="JZV217"/>
      <c r="JZW217"/>
      <c r="JZX217"/>
      <c r="JZY217"/>
      <c r="JZZ217"/>
      <c r="KAA217"/>
      <c r="KAB217"/>
      <c r="KAC217"/>
      <c r="KAD217"/>
      <c r="KAE217"/>
      <c r="KAF217"/>
      <c r="KAG217"/>
      <c r="KAH217"/>
      <c r="KAI217"/>
      <c r="KAJ217"/>
      <c r="KAK217"/>
      <c r="KAL217"/>
      <c r="KAM217"/>
      <c r="KAN217"/>
      <c r="KAO217"/>
      <c r="KAP217"/>
      <c r="KAQ217"/>
      <c r="KAR217"/>
      <c r="KAS217"/>
      <c r="KAT217"/>
      <c r="KAU217"/>
      <c r="KAV217"/>
      <c r="KAW217"/>
      <c r="KAX217"/>
      <c r="KAY217"/>
      <c r="KAZ217"/>
      <c r="KBA217"/>
      <c r="KBB217"/>
      <c r="KBC217"/>
      <c r="KBD217"/>
      <c r="KBE217"/>
      <c r="KBF217"/>
      <c r="KBG217"/>
      <c r="KBH217"/>
      <c r="KBI217"/>
      <c r="KBJ217"/>
      <c r="KBK217"/>
      <c r="KBL217"/>
      <c r="KBM217"/>
      <c r="KBN217"/>
      <c r="KBO217"/>
      <c r="KBP217"/>
      <c r="KBQ217"/>
      <c r="KBR217"/>
      <c r="KBS217"/>
      <c r="KBT217"/>
      <c r="KBU217"/>
      <c r="KBV217"/>
      <c r="KBW217"/>
      <c r="KBX217"/>
      <c r="KBY217"/>
      <c r="KBZ217"/>
      <c r="KCA217"/>
      <c r="KCB217"/>
      <c r="KCC217"/>
      <c r="KCD217"/>
      <c r="KCE217"/>
      <c r="KCF217"/>
      <c r="KCG217"/>
      <c r="KCH217"/>
      <c r="KCI217"/>
      <c r="KCJ217"/>
      <c r="KCK217"/>
      <c r="KCL217"/>
      <c r="KCM217"/>
      <c r="KCN217"/>
      <c r="KCO217"/>
      <c r="KCP217"/>
      <c r="KCQ217"/>
      <c r="KCR217"/>
      <c r="KCS217"/>
      <c r="KCT217"/>
      <c r="KCU217"/>
      <c r="KCV217"/>
      <c r="KCW217"/>
      <c r="KCX217"/>
      <c r="KCY217"/>
      <c r="KCZ217"/>
      <c r="KDA217"/>
      <c r="KDB217"/>
      <c r="KDC217"/>
      <c r="KDD217"/>
      <c r="KDE217"/>
      <c r="KDF217"/>
      <c r="KDG217"/>
      <c r="KDH217"/>
      <c r="KDI217"/>
      <c r="KDJ217"/>
      <c r="KDK217"/>
      <c r="KDL217"/>
      <c r="KDM217"/>
      <c r="KDN217"/>
      <c r="KDO217"/>
      <c r="KDP217"/>
      <c r="KDQ217"/>
      <c r="KDR217"/>
      <c r="KDS217"/>
      <c r="KDT217"/>
      <c r="KDU217"/>
      <c r="KDV217"/>
      <c r="KDW217"/>
      <c r="KDX217"/>
      <c r="KDY217"/>
      <c r="KDZ217"/>
      <c r="KEA217"/>
      <c r="KEB217"/>
      <c r="KEC217"/>
      <c r="KED217"/>
      <c r="KEE217"/>
      <c r="KEF217"/>
      <c r="KEG217"/>
      <c r="KEH217"/>
      <c r="KEI217"/>
      <c r="KEJ217"/>
      <c r="KEK217"/>
      <c r="KEL217"/>
      <c r="KEM217"/>
      <c r="KEN217"/>
      <c r="KEO217"/>
      <c r="KEP217"/>
      <c r="KEQ217"/>
      <c r="KER217"/>
      <c r="KES217"/>
      <c r="KET217"/>
      <c r="KEU217"/>
      <c r="KEV217"/>
      <c r="KEW217"/>
      <c r="KEX217"/>
      <c r="KEY217"/>
      <c r="KEZ217"/>
      <c r="KFA217"/>
      <c r="KFB217"/>
      <c r="KFC217"/>
      <c r="KFD217"/>
      <c r="KFE217"/>
      <c r="KFF217"/>
      <c r="KFG217"/>
      <c r="KFH217"/>
      <c r="KFI217"/>
      <c r="KFJ217"/>
      <c r="KFK217"/>
      <c r="KFL217"/>
      <c r="KFM217"/>
      <c r="KFN217"/>
      <c r="KFO217"/>
      <c r="KFP217"/>
      <c r="KFQ217"/>
      <c r="KFR217"/>
      <c r="KFS217"/>
      <c r="KFT217"/>
      <c r="KFU217"/>
      <c r="KFV217"/>
      <c r="KFW217"/>
      <c r="KFX217"/>
      <c r="KFY217"/>
      <c r="KFZ217"/>
      <c r="KGA217"/>
      <c r="KGB217"/>
      <c r="KGC217"/>
      <c r="KGD217"/>
      <c r="KGE217"/>
      <c r="KGF217"/>
      <c r="KGG217"/>
      <c r="KGH217"/>
      <c r="KGI217"/>
      <c r="KGJ217"/>
      <c r="KGK217"/>
      <c r="KGL217"/>
      <c r="KGM217"/>
      <c r="KGN217"/>
      <c r="KGO217"/>
      <c r="KGP217"/>
      <c r="KGQ217"/>
      <c r="KGR217"/>
      <c r="KGS217"/>
      <c r="KGT217"/>
      <c r="KGU217"/>
      <c r="KGV217"/>
      <c r="KGW217"/>
      <c r="KGX217"/>
      <c r="KGY217"/>
      <c r="KGZ217"/>
      <c r="KHA217"/>
      <c r="KHB217"/>
      <c r="KHC217"/>
      <c r="KHD217"/>
      <c r="KHE217"/>
      <c r="KHF217"/>
      <c r="KHG217"/>
      <c r="KHH217"/>
      <c r="KHI217"/>
      <c r="KHJ217"/>
      <c r="KHK217"/>
      <c r="KHL217"/>
      <c r="KHM217"/>
      <c r="KHN217"/>
      <c r="KHO217"/>
      <c r="KHP217"/>
      <c r="KHQ217"/>
      <c r="KHR217"/>
      <c r="KHS217"/>
      <c r="KHT217"/>
      <c r="KHU217"/>
      <c r="KHV217"/>
      <c r="KHW217"/>
      <c r="KHX217"/>
      <c r="KHY217"/>
      <c r="KHZ217"/>
      <c r="KIA217"/>
      <c r="KIB217"/>
      <c r="KIC217"/>
      <c r="KID217"/>
      <c r="KIE217"/>
      <c r="KIF217"/>
      <c r="KIG217"/>
      <c r="KIH217"/>
      <c r="KII217"/>
      <c r="KIJ217"/>
      <c r="KIK217"/>
      <c r="KIL217"/>
      <c r="KIM217"/>
      <c r="KIN217"/>
      <c r="KIO217"/>
      <c r="KIP217"/>
      <c r="KIQ217"/>
      <c r="KIR217"/>
      <c r="KIS217"/>
      <c r="KIT217"/>
      <c r="KIU217"/>
      <c r="KIV217"/>
      <c r="KIW217"/>
      <c r="KIX217"/>
      <c r="KIY217"/>
      <c r="KIZ217"/>
      <c r="KJA217"/>
      <c r="KJB217"/>
      <c r="KJC217"/>
      <c r="KJD217"/>
      <c r="KJE217"/>
      <c r="KJF217"/>
      <c r="KJG217"/>
      <c r="KJH217"/>
      <c r="KJI217"/>
      <c r="KJJ217"/>
      <c r="KJK217"/>
      <c r="KJL217"/>
      <c r="KJM217"/>
      <c r="KJN217"/>
      <c r="KJO217"/>
      <c r="KJP217"/>
      <c r="KJQ217"/>
      <c r="KJR217"/>
      <c r="KJS217"/>
      <c r="KJT217"/>
      <c r="KJU217"/>
      <c r="KJV217"/>
      <c r="KJW217"/>
      <c r="KJX217"/>
      <c r="KJY217"/>
      <c r="KJZ217"/>
      <c r="KKA217"/>
      <c r="KKB217"/>
      <c r="KKC217"/>
      <c r="KKD217"/>
      <c r="KKE217"/>
      <c r="KKF217"/>
      <c r="KKG217"/>
      <c r="KKH217"/>
      <c r="KKI217"/>
      <c r="KKJ217"/>
      <c r="KKK217"/>
      <c r="KKL217"/>
      <c r="KKM217"/>
      <c r="KKN217"/>
      <c r="KKO217"/>
      <c r="KKP217"/>
      <c r="KKQ217"/>
      <c r="KKR217"/>
      <c r="KKS217"/>
      <c r="KKT217"/>
      <c r="KKU217"/>
      <c r="KKV217"/>
      <c r="KKW217"/>
      <c r="KKX217"/>
      <c r="KKY217"/>
      <c r="KKZ217"/>
      <c r="KLA217"/>
      <c r="KLB217"/>
      <c r="KLC217"/>
      <c r="KLD217"/>
      <c r="KLE217"/>
      <c r="KLF217"/>
      <c r="KLG217"/>
      <c r="KLH217"/>
      <c r="KLI217"/>
      <c r="KLJ217"/>
      <c r="KLK217"/>
      <c r="KLL217"/>
      <c r="KLM217"/>
      <c r="KLN217"/>
      <c r="KLO217"/>
      <c r="KLP217"/>
      <c r="KLQ217"/>
      <c r="KLR217"/>
      <c r="KLS217"/>
      <c r="KLT217"/>
      <c r="KLU217"/>
      <c r="KLV217"/>
      <c r="KLW217"/>
      <c r="KLX217"/>
      <c r="KLY217"/>
      <c r="KLZ217"/>
      <c r="KMA217"/>
      <c r="KMB217"/>
      <c r="KMC217"/>
      <c r="KMD217"/>
      <c r="KME217"/>
      <c r="KMF217"/>
      <c r="KMG217"/>
      <c r="KMH217"/>
      <c r="KMI217"/>
      <c r="KMJ217"/>
      <c r="KMK217"/>
      <c r="KML217"/>
      <c r="KMM217"/>
      <c r="KMN217"/>
      <c r="KMO217"/>
      <c r="KMP217"/>
      <c r="KMQ217"/>
      <c r="KMR217"/>
      <c r="KMS217"/>
      <c r="KMT217"/>
      <c r="KMU217"/>
      <c r="KMV217"/>
      <c r="KMW217"/>
      <c r="KMX217"/>
      <c r="KMY217"/>
      <c r="KMZ217"/>
      <c r="KNA217"/>
      <c r="KNB217"/>
      <c r="KNC217"/>
      <c r="KND217"/>
      <c r="KNE217"/>
      <c r="KNF217"/>
      <c r="KNG217"/>
      <c r="KNH217"/>
      <c r="KNI217"/>
      <c r="KNJ217"/>
      <c r="KNK217"/>
      <c r="KNL217"/>
      <c r="KNM217"/>
      <c r="KNN217"/>
      <c r="KNO217"/>
      <c r="KNP217"/>
      <c r="KNQ217"/>
      <c r="KNR217"/>
      <c r="KNS217"/>
      <c r="KNT217"/>
      <c r="KNU217"/>
      <c r="KNV217"/>
      <c r="KNW217"/>
      <c r="KNX217"/>
      <c r="KNY217"/>
      <c r="KNZ217"/>
      <c r="KOA217"/>
      <c r="KOB217"/>
      <c r="KOC217"/>
      <c r="KOD217"/>
      <c r="KOE217"/>
      <c r="KOF217"/>
      <c r="KOG217"/>
      <c r="KOH217"/>
      <c r="KOI217"/>
      <c r="KOJ217"/>
      <c r="KOK217"/>
      <c r="KOL217"/>
      <c r="KOM217"/>
      <c r="KON217"/>
      <c r="KOO217"/>
      <c r="KOP217"/>
      <c r="KOQ217"/>
      <c r="KOR217"/>
      <c r="KOS217"/>
      <c r="KOT217"/>
      <c r="KOU217"/>
      <c r="KOV217"/>
      <c r="KOW217"/>
      <c r="KOX217"/>
      <c r="KOY217"/>
      <c r="KOZ217"/>
      <c r="KPA217"/>
      <c r="KPB217"/>
      <c r="KPC217"/>
      <c r="KPD217"/>
      <c r="KPE217"/>
      <c r="KPF217"/>
      <c r="KPG217"/>
      <c r="KPH217"/>
      <c r="KPI217"/>
      <c r="KPJ217"/>
      <c r="KPK217"/>
      <c r="KPL217"/>
      <c r="KPM217"/>
      <c r="KPN217"/>
      <c r="KPO217"/>
      <c r="KPP217"/>
      <c r="KPQ217"/>
      <c r="KPR217"/>
      <c r="KPS217"/>
      <c r="KPT217"/>
      <c r="KPU217"/>
      <c r="KPV217"/>
      <c r="KPW217"/>
      <c r="KPX217"/>
      <c r="KPY217"/>
      <c r="KPZ217"/>
      <c r="KQA217"/>
      <c r="KQB217"/>
      <c r="KQC217"/>
      <c r="KQD217"/>
      <c r="KQE217"/>
      <c r="KQF217"/>
      <c r="KQG217"/>
      <c r="KQH217"/>
      <c r="KQI217"/>
      <c r="KQJ217"/>
      <c r="KQK217"/>
      <c r="KQL217"/>
      <c r="KQM217"/>
      <c r="KQN217"/>
      <c r="KQO217"/>
      <c r="KQP217"/>
      <c r="KQQ217"/>
      <c r="KQR217"/>
      <c r="KQS217"/>
      <c r="KQT217"/>
      <c r="KQU217"/>
      <c r="KQV217"/>
      <c r="KQW217"/>
      <c r="KQX217"/>
      <c r="KQY217"/>
      <c r="KQZ217"/>
      <c r="KRA217"/>
      <c r="KRB217"/>
      <c r="KRC217"/>
      <c r="KRD217"/>
      <c r="KRE217"/>
      <c r="KRF217"/>
      <c r="KRG217"/>
      <c r="KRH217"/>
      <c r="KRI217"/>
      <c r="KRJ217"/>
      <c r="KRK217"/>
      <c r="KRL217"/>
      <c r="KRM217"/>
      <c r="KRN217"/>
      <c r="KRO217"/>
      <c r="KRP217"/>
      <c r="KRQ217"/>
      <c r="KRR217"/>
      <c r="KRS217"/>
      <c r="KRT217"/>
      <c r="KRU217"/>
      <c r="KRV217"/>
      <c r="KRW217"/>
      <c r="KRX217"/>
      <c r="KRY217"/>
      <c r="KRZ217"/>
      <c r="KSA217"/>
      <c r="KSB217"/>
      <c r="KSC217"/>
      <c r="KSD217"/>
      <c r="KSE217"/>
      <c r="KSF217"/>
      <c r="KSG217"/>
      <c r="KSH217"/>
      <c r="KSI217"/>
      <c r="KSJ217"/>
      <c r="KSK217"/>
      <c r="KSL217"/>
      <c r="KSM217"/>
      <c r="KSN217"/>
      <c r="KSO217"/>
      <c r="KSP217"/>
      <c r="KSQ217"/>
      <c r="KSR217"/>
      <c r="KSS217"/>
      <c r="KST217"/>
      <c r="KSU217"/>
      <c r="KSV217"/>
      <c r="KSW217"/>
      <c r="KSX217"/>
      <c r="KSY217"/>
      <c r="KSZ217"/>
      <c r="KTA217"/>
      <c r="KTB217"/>
      <c r="KTC217"/>
      <c r="KTD217"/>
      <c r="KTE217"/>
      <c r="KTF217"/>
      <c r="KTG217"/>
      <c r="KTH217"/>
      <c r="KTI217"/>
      <c r="KTJ217"/>
      <c r="KTK217"/>
      <c r="KTL217"/>
      <c r="KTM217"/>
      <c r="KTN217"/>
      <c r="KTO217"/>
      <c r="KTP217"/>
      <c r="KTQ217"/>
      <c r="KTR217"/>
      <c r="KTS217"/>
      <c r="KTT217"/>
      <c r="KTU217"/>
      <c r="KTV217"/>
      <c r="KTW217"/>
      <c r="KTX217"/>
      <c r="KTY217"/>
      <c r="KTZ217"/>
      <c r="KUA217"/>
      <c r="KUB217"/>
      <c r="KUC217"/>
      <c r="KUD217"/>
      <c r="KUE217"/>
      <c r="KUF217"/>
      <c r="KUG217"/>
      <c r="KUH217"/>
      <c r="KUI217"/>
      <c r="KUJ217"/>
      <c r="KUK217"/>
      <c r="KUL217"/>
      <c r="KUM217"/>
      <c r="KUN217"/>
      <c r="KUO217"/>
      <c r="KUP217"/>
      <c r="KUQ217"/>
      <c r="KUR217"/>
      <c r="KUS217"/>
      <c r="KUT217"/>
      <c r="KUU217"/>
      <c r="KUV217"/>
      <c r="KUW217"/>
      <c r="KUX217"/>
      <c r="KUY217"/>
      <c r="KUZ217"/>
      <c r="KVA217"/>
      <c r="KVB217"/>
      <c r="KVC217"/>
      <c r="KVD217"/>
      <c r="KVE217"/>
      <c r="KVF217"/>
      <c r="KVG217"/>
      <c r="KVH217"/>
      <c r="KVI217"/>
      <c r="KVJ217"/>
      <c r="KVK217"/>
      <c r="KVL217"/>
      <c r="KVM217"/>
      <c r="KVN217"/>
      <c r="KVO217"/>
      <c r="KVP217"/>
      <c r="KVQ217"/>
      <c r="KVR217"/>
      <c r="KVS217"/>
      <c r="KVT217"/>
      <c r="KVU217"/>
      <c r="KVV217"/>
      <c r="KVW217"/>
      <c r="KVX217"/>
      <c r="KVY217"/>
      <c r="KVZ217"/>
      <c r="KWA217"/>
      <c r="KWB217"/>
      <c r="KWC217"/>
      <c r="KWD217"/>
      <c r="KWE217"/>
      <c r="KWF217"/>
      <c r="KWG217"/>
      <c r="KWH217"/>
      <c r="KWI217"/>
      <c r="KWJ217"/>
      <c r="KWK217"/>
      <c r="KWL217"/>
      <c r="KWM217"/>
      <c r="KWN217"/>
      <c r="KWO217"/>
      <c r="KWP217"/>
      <c r="KWQ217"/>
      <c r="KWR217"/>
      <c r="KWS217"/>
      <c r="KWT217"/>
      <c r="KWU217"/>
      <c r="KWV217"/>
      <c r="KWW217"/>
      <c r="KWX217"/>
      <c r="KWY217"/>
      <c r="KWZ217"/>
      <c r="KXA217"/>
      <c r="KXB217"/>
      <c r="KXC217"/>
      <c r="KXD217"/>
      <c r="KXE217"/>
      <c r="KXF217"/>
      <c r="KXG217"/>
      <c r="KXH217"/>
      <c r="KXI217"/>
      <c r="KXJ217"/>
      <c r="KXK217"/>
      <c r="KXL217"/>
      <c r="KXM217"/>
      <c r="KXN217"/>
      <c r="KXO217"/>
      <c r="KXP217"/>
      <c r="KXQ217"/>
      <c r="KXR217"/>
      <c r="KXS217"/>
      <c r="KXT217"/>
      <c r="KXU217"/>
      <c r="KXV217"/>
      <c r="KXW217"/>
      <c r="KXX217"/>
      <c r="KXY217"/>
      <c r="KXZ217"/>
      <c r="KYA217"/>
      <c r="KYB217"/>
      <c r="KYC217"/>
      <c r="KYD217"/>
      <c r="KYE217"/>
      <c r="KYF217"/>
      <c r="KYG217"/>
      <c r="KYH217"/>
      <c r="KYI217"/>
      <c r="KYJ217"/>
      <c r="KYK217"/>
      <c r="KYL217"/>
      <c r="KYM217"/>
      <c r="KYN217"/>
      <c r="KYO217"/>
      <c r="KYP217"/>
      <c r="KYQ217"/>
      <c r="KYR217"/>
      <c r="KYS217"/>
      <c r="KYT217"/>
      <c r="KYU217"/>
      <c r="KYV217"/>
      <c r="KYW217"/>
      <c r="KYX217"/>
      <c r="KYY217"/>
      <c r="KYZ217"/>
      <c r="KZA217"/>
      <c r="KZB217"/>
      <c r="KZC217"/>
      <c r="KZD217"/>
      <c r="KZE217"/>
      <c r="KZF217"/>
      <c r="KZG217"/>
      <c r="KZH217"/>
      <c r="KZI217"/>
      <c r="KZJ217"/>
      <c r="KZK217"/>
      <c r="KZL217"/>
      <c r="KZM217"/>
      <c r="KZN217"/>
      <c r="KZO217"/>
      <c r="KZP217"/>
      <c r="KZQ217"/>
      <c r="KZR217"/>
      <c r="KZS217"/>
      <c r="KZT217"/>
      <c r="KZU217"/>
      <c r="KZV217"/>
      <c r="KZW217"/>
      <c r="KZX217"/>
      <c r="KZY217"/>
      <c r="KZZ217"/>
      <c r="LAA217"/>
      <c r="LAB217"/>
      <c r="LAC217"/>
      <c r="LAD217"/>
      <c r="LAE217"/>
      <c r="LAF217"/>
      <c r="LAG217"/>
      <c r="LAH217"/>
      <c r="LAI217"/>
      <c r="LAJ217"/>
      <c r="LAK217"/>
      <c r="LAL217"/>
      <c r="LAM217"/>
      <c r="LAN217"/>
      <c r="LAO217"/>
      <c r="LAP217"/>
      <c r="LAQ217"/>
      <c r="LAR217"/>
      <c r="LAS217"/>
      <c r="LAT217"/>
      <c r="LAU217"/>
      <c r="LAV217"/>
      <c r="LAW217"/>
      <c r="LAX217"/>
      <c r="LAY217"/>
      <c r="LAZ217"/>
      <c r="LBA217"/>
      <c r="LBB217"/>
      <c r="LBC217"/>
      <c r="LBD217"/>
      <c r="LBE217"/>
      <c r="LBF217"/>
      <c r="LBG217"/>
      <c r="LBH217"/>
      <c r="LBI217"/>
      <c r="LBJ217"/>
      <c r="LBK217"/>
      <c r="LBL217"/>
      <c r="LBM217"/>
      <c r="LBN217"/>
      <c r="LBO217"/>
      <c r="LBP217"/>
      <c r="LBQ217"/>
      <c r="LBR217"/>
      <c r="LBS217"/>
      <c r="LBT217"/>
      <c r="LBU217"/>
      <c r="LBV217"/>
      <c r="LBW217"/>
      <c r="LBX217"/>
      <c r="LBY217"/>
      <c r="LBZ217"/>
      <c r="LCA217"/>
      <c r="LCB217"/>
      <c r="LCC217"/>
      <c r="LCD217"/>
      <c r="LCE217"/>
      <c r="LCF217"/>
      <c r="LCG217"/>
      <c r="LCH217"/>
      <c r="LCI217"/>
      <c r="LCJ217"/>
      <c r="LCK217"/>
      <c r="LCL217"/>
      <c r="LCM217"/>
      <c r="LCN217"/>
      <c r="LCO217"/>
      <c r="LCP217"/>
      <c r="LCQ217"/>
      <c r="LCR217"/>
      <c r="LCS217"/>
      <c r="LCT217"/>
      <c r="LCU217"/>
      <c r="LCV217"/>
      <c r="LCW217"/>
      <c r="LCX217"/>
      <c r="LCY217"/>
      <c r="LCZ217"/>
      <c r="LDA217"/>
      <c r="LDB217"/>
      <c r="LDC217"/>
      <c r="LDD217"/>
      <c r="LDE217"/>
      <c r="LDF217"/>
      <c r="LDG217"/>
      <c r="LDH217"/>
      <c r="LDI217"/>
      <c r="LDJ217"/>
      <c r="LDK217"/>
      <c r="LDL217"/>
      <c r="LDM217"/>
      <c r="LDN217"/>
      <c r="LDO217"/>
      <c r="LDP217"/>
      <c r="LDQ217"/>
      <c r="LDR217"/>
      <c r="LDS217"/>
      <c r="LDT217"/>
      <c r="LDU217"/>
      <c r="LDV217"/>
      <c r="LDW217"/>
      <c r="LDX217"/>
      <c r="LDY217"/>
      <c r="LDZ217"/>
      <c r="LEA217"/>
      <c r="LEB217"/>
      <c r="LEC217"/>
      <c r="LED217"/>
      <c r="LEE217"/>
      <c r="LEF217"/>
      <c r="LEG217"/>
      <c r="LEH217"/>
      <c r="LEI217"/>
      <c r="LEJ217"/>
      <c r="LEK217"/>
      <c r="LEL217"/>
      <c r="LEM217"/>
      <c r="LEN217"/>
      <c r="LEO217"/>
      <c r="LEP217"/>
      <c r="LEQ217"/>
      <c r="LER217"/>
      <c r="LES217"/>
      <c r="LET217"/>
      <c r="LEU217"/>
      <c r="LEV217"/>
      <c r="LEW217"/>
      <c r="LEX217"/>
      <c r="LEY217"/>
      <c r="LEZ217"/>
      <c r="LFA217"/>
      <c r="LFB217"/>
      <c r="LFC217"/>
      <c r="LFD217"/>
      <c r="LFE217"/>
      <c r="LFF217"/>
      <c r="LFG217"/>
      <c r="LFH217"/>
      <c r="LFI217"/>
      <c r="LFJ217"/>
      <c r="LFK217"/>
      <c r="LFL217"/>
      <c r="LFM217"/>
      <c r="LFN217"/>
      <c r="LFO217"/>
      <c r="LFP217"/>
      <c r="LFQ217"/>
      <c r="LFR217"/>
      <c r="LFS217"/>
      <c r="LFT217"/>
      <c r="LFU217"/>
      <c r="LFV217"/>
      <c r="LFW217"/>
      <c r="LFX217"/>
      <c r="LFY217"/>
      <c r="LFZ217"/>
      <c r="LGA217"/>
      <c r="LGB217"/>
      <c r="LGC217"/>
      <c r="LGD217"/>
      <c r="LGE217"/>
      <c r="LGF217"/>
      <c r="LGG217"/>
      <c r="LGH217"/>
      <c r="LGI217"/>
      <c r="LGJ217"/>
      <c r="LGK217"/>
      <c r="LGL217"/>
      <c r="LGM217"/>
      <c r="LGN217"/>
      <c r="LGO217"/>
      <c r="LGP217"/>
      <c r="LGQ217"/>
      <c r="LGR217"/>
      <c r="LGS217"/>
      <c r="LGT217"/>
      <c r="LGU217"/>
      <c r="LGV217"/>
      <c r="LGW217"/>
      <c r="LGX217"/>
      <c r="LGY217"/>
      <c r="LGZ217"/>
      <c r="LHA217"/>
      <c r="LHB217"/>
      <c r="LHC217"/>
      <c r="LHD217"/>
      <c r="LHE217"/>
      <c r="LHF217"/>
      <c r="LHG217"/>
      <c r="LHH217"/>
      <c r="LHI217"/>
      <c r="LHJ217"/>
      <c r="LHK217"/>
      <c r="LHL217"/>
      <c r="LHM217"/>
      <c r="LHN217"/>
      <c r="LHO217"/>
      <c r="LHP217"/>
      <c r="LHQ217"/>
      <c r="LHR217"/>
      <c r="LHS217"/>
      <c r="LHT217"/>
      <c r="LHU217"/>
      <c r="LHV217"/>
      <c r="LHW217"/>
      <c r="LHX217"/>
      <c r="LHY217"/>
      <c r="LHZ217"/>
      <c r="LIA217"/>
      <c r="LIB217"/>
      <c r="LIC217"/>
      <c r="LID217"/>
      <c r="LIE217"/>
      <c r="LIF217"/>
      <c r="LIG217"/>
      <c r="LIH217"/>
      <c r="LII217"/>
      <c r="LIJ217"/>
      <c r="LIK217"/>
      <c r="LIL217"/>
      <c r="LIM217"/>
      <c r="LIN217"/>
      <c r="LIO217"/>
      <c r="LIP217"/>
      <c r="LIQ217"/>
      <c r="LIR217"/>
      <c r="LIS217"/>
      <c r="LIT217"/>
      <c r="LIU217"/>
      <c r="LIV217"/>
      <c r="LIW217"/>
      <c r="LIX217"/>
      <c r="LIY217"/>
      <c r="LIZ217"/>
      <c r="LJA217"/>
      <c r="LJB217"/>
      <c r="LJC217"/>
      <c r="LJD217"/>
      <c r="LJE217"/>
      <c r="LJF217"/>
      <c r="LJG217"/>
      <c r="LJH217"/>
      <c r="LJI217"/>
      <c r="LJJ217"/>
      <c r="LJK217"/>
      <c r="LJL217"/>
      <c r="LJM217"/>
      <c r="LJN217"/>
      <c r="LJO217"/>
      <c r="LJP217"/>
      <c r="LJQ217"/>
      <c r="LJR217"/>
      <c r="LJS217"/>
      <c r="LJT217"/>
      <c r="LJU217"/>
      <c r="LJV217"/>
      <c r="LJW217"/>
      <c r="LJX217"/>
      <c r="LJY217"/>
      <c r="LJZ217"/>
      <c r="LKA217"/>
      <c r="LKB217"/>
      <c r="LKC217"/>
      <c r="LKD217"/>
      <c r="LKE217"/>
      <c r="LKF217"/>
      <c r="LKG217"/>
      <c r="LKH217"/>
      <c r="LKI217"/>
      <c r="LKJ217"/>
      <c r="LKK217"/>
      <c r="LKL217"/>
      <c r="LKM217"/>
      <c r="LKN217"/>
      <c r="LKO217"/>
      <c r="LKP217"/>
      <c r="LKQ217"/>
      <c r="LKR217"/>
      <c r="LKS217"/>
      <c r="LKT217"/>
      <c r="LKU217"/>
      <c r="LKV217"/>
      <c r="LKW217"/>
      <c r="LKX217"/>
      <c r="LKY217"/>
      <c r="LKZ217"/>
      <c r="LLA217"/>
      <c r="LLB217"/>
      <c r="LLC217"/>
      <c r="LLD217"/>
      <c r="LLE217"/>
      <c r="LLF217"/>
      <c r="LLG217"/>
      <c r="LLH217"/>
      <c r="LLI217"/>
      <c r="LLJ217"/>
      <c r="LLK217"/>
      <c r="LLL217"/>
      <c r="LLM217"/>
      <c r="LLN217"/>
      <c r="LLO217"/>
      <c r="LLP217"/>
      <c r="LLQ217"/>
      <c r="LLR217"/>
      <c r="LLS217"/>
      <c r="LLT217"/>
      <c r="LLU217"/>
      <c r="LLV217"/>
      <c r="LLW217"/>
      <c r="LLX217"/>
      <c r="LLY217"/>
      <c r="LLZ217"/>
      <c r="LMA217"/>
      <c r="LMB217"/>
      <c r="LMC217"/>
      <c r="LMD217"/>
      <c r="LME217"/>
      <c r="LMF217"/>
      <c r="LMG217"/>
      <c r="LMH217"/>
      <c r="LMI217"/>
      <c r="LMJ217"/>
      <c r="LMK217"/>
      <c r="LML217"/>
      <c r="LMM217"/>
      <c r="LMN217"/>
      <c r="LMO217"/>
      <c r="LMP217"/>
      <c r="LMQ217"/>
      <c r="LMR217"/>
      <c r="LMS217"/>
      <c r="LMT217"/>
      <c r="LMU217"/>
      <c r="LMV217"/>
      <c r="LMW217"/>
      <c r="LMX217"/>
      <c r="LMY217"/>
      <c r="LMZ217"/>
      <c r="LNA217"/>
      <c r="LNB217"/>
      <c r="LNC217"/>
      <c r="LND217"/>
      <c r="LNE217"/>
      <c r="LNF217"/>
      <c r="LNG217"/>
      <c r="LNH217"/>
      <c r="LNI217"/>
      <c r="LNJ217"/>
      <c r="LNK217"/>
      <c r="LNL217"/>
      <c r="LNM217"/>
      <c r="LNN217"/>
      <c r="LNO217"/>
      <c r="LNP217"/>
      <c r="LNQ217"/>
      <c r="LNR217"/>
      <c r="LNS217"/>
      <c r="LNT217"/>
      <c r="LNU217"/>
      <c r="LNV217"/>
      <c r="LNW217"/>
      <c r="LNX217"/>
      <c r="LNY217"/>
      <c r="LNZ217"/>
      <c r="LOA217"/>
      <c r="LOB217"/>
      <c r="LOC217"/>
      <c r="LOD217"/>
      <c r="LOE217"/>
      <c r="LOF217"/>
      <c r="LOG217"/>
      <c r="LOH217"/>
      <c r="LOI217"/>
      <c r="LOJ217"/>
      <c r="LOK217"/>
      <c r="LOL217"/>
      <c r="LOM217"/>
      <c r="LON217"/>
      <c r="LOO217"/>
      <c r="LOP217"/>
      <c r="LOQ217"/>
      <c r="LOR217"/>
      <c r="LOS217"/>
      <c r="LOT217"/>
      <c r="LOU217"/>
      <c r="LOV217"/>
      <c r="LOW217"/>
      <c r="LOX217"/>
      <c r="LOY217"/>
      <c r="LOZ217"/>
      <c r="LPA217"/>
      <c r="LPB217"/>
      <c r="LPC217"/>
      <c r="LPD217"/>
      <c r="LPE217"/>
      <c r="LPF217"/>
      <c r="LPG217"/>
      <c r="LPH217"/>
      <c r="LPI217"/>
      <c r="LPJ217"/>
      <c r="LPK217"/>
      <c r="LPL217"/>
      <c r="LPM217"/>
      <c r="LPN217"/>
      <c r="LPO217"/>
      <c r="LPP217"/>
      <c r="LPQ217"/>
      <c r="LPR217"/>
      <c r="LPS217"/>
      <c r="LPT217"/>
      <c r="LPU217"/>
      <c r="LPV217"/>
      <c r="LPW217"/>
      <c r="LPX217"/>
      <c r="LPY217"/>
      <c r="LPZ217"/>
      <c r="LQA217"/>
      <c r="LQB217"/>
      <c r="LQC217"/>
      <c r="LQD217"/>
      <c r="LQE217"/>
      <c r="LQF217"/>
      <c r="LQG217"/>
      <c r="LQH217"/>
      <c r="LQI217"/>
      <c r="LQJ217"/>
      <c r="LQK217"/>
      <c r="LQL217"/>
      <c r="LQM217"/>
      <c r="LQN217"/>
      <c r="LQO217"/>
      <c r="LQP217"/>
      <c r="LQQ217"/>
      <c r="LQR217"/>
      <c r="LQS217"/>
      <c r="LQT217"/>
      <c r="LQU217"/>
      <c r="LQV217"/>
      <c r="LQW217"/>
      <c r="LQX217"/>
      <c r="LQY217"/>
      <c r="LQZ217"/>
      <c r="LRA217"/>
      <c r="LRB217"/>
      <c r="LRC217"/>
      <c r="LRD217"/>
      <c r="LRE217"/>
      <c r="LRF217"/>
      <c r="LRG217"/>
      <c r="LRH217"/>
      <c r="LRI217"/>
      <c r="LRJ217"/>
      <c r="LRK217"/>
      <c r="LRL217"/>
      <c r="LRM217"/>
      <c r="LRN217"/>
      <c r="LRO217"/>
      <c r="LRP217"/>
      <c r="LRQ217"/>
      <c r="LRR217"/>
      <c r="LRS217"/>
      <c r="LRT217"/>
      <c r="LRU217"/>
      <c r="LRV217"/>
      <c r="LRW217"/>
      <c r="LRX217"/>
      <c r="LRY217"/>
      <c r="LRZ217"/>
      <c r="LSA217"/>
      <c r="LSB217"/>
      <c r="LSC217"/>
      <c r="LSD217"/>
      <c r="LSE217"/>
      <c r="LSF217"/>
      <c r="LSG217"/>
      <c r="LSH217"/>
      <c r="LSI217"/>
      <c r="LSJ217"/>
      <c r="LSK217"/>
      <c r="LSL217"/>
      <c r="LSM217"/>
      <c r="LSN217"/>
      <c r="LSO217"/>
      <c r="LSP217"/>
      <c r="LSQ217"/>
      <c r="LSR217"/>
      <c r="LSS217"/>
      <c r="LST217"/>
      <c r="LSU217"/>
      <c r="LSV217"/>
      <c r="LSW217"/>
      <c r="LSX217"/>
      <c r="LSY217"/>
      <c r="LSZ217"/>
      <c r="LTA217"/>
      <c r="LTB217"/>
      <c r="LTC217"/>
      <c r="LTD217"/>
      <c r="LTE217"/>
      <c r="LTF217"/>
      <c r="LTG217"/>
      <c r="LTH217"/>
      <c r="LTI217"/>
      <c r="LTJ217"/>
      <c r="LTK217"/>
      <c r="LTL217"/>
      <c r="LTM217"/>
      <c r="LTN217"/>
      <c r="LTO217"/>
      <c r="LTP217"/>
      <c r="LTQ217"/>
      <c r="LTR217"/>
      <c r="LTS217"/>
      <c r="LTT217"/>
      <c r="LTU217"/>
      <c r="LTV217"/>
      <c r="LTW217"/>
      <c r="LTX217"/>
      <c r="LTY217"/>
      <c r="LTZ217"/>
      <c r="LUA217"/>
      <c r="LUB217"/>
      <c r="LUC217"/>
      <c r="LUD217"/>
      <c r="LUE217"/>
      <c r="LUF217"/>
      <c r="LUG217"/>
      <c r="LUH217"/>
      <c r="LUI217"/>
      <c r="LUJ217"/>
      <c r="LUK217"/>
      <c r="LUL217"/>
      <c r="LUM217"/>
      <c r="LUN217"/>
      <c r="LUO217"/>
      <c r="LUP217"/>
      <c r="LUQ217"/>
      <c r="LUR217"/>
      <c r="LUS217"/>
      <c r="LUT217"/>
      <c r="LUU217"/>
      <c r="LUV217"/>
      <c r="LUW217"/>
      <c r="LUX217"/>
      <c r="LUY217"/>
      <c r="LUZ217"/>
      <c r="LVA217"/>
      <c r="LVB217"/>
      <c r="LVC217"/>
      <c r="LVD217"/>
      <c r="LVE217"/>
      <c r="LVF217"/>
      <c r="LVG217"/>
      <c r="LVH217"/>
      <c r="LVI217"/>
      <c r="LVJ217"/>
      <c r="LVK217"/>
      <c r="LVL217"/>
      <c r="LVM217"/>
      <c r="LVN217"/>
      <c r="LVO217"/>
      <c r="LVP217"/>
      <c r="LVQ217"/>
      <c r="LVR217"/>
      <c r="LVS217"/>
      <c r="LVT217"/>
      <c r="LVU217"/>
      <c r="LVV217"/>
      <c r="LVW217"/>
      <c r="LVX217"/>
      <c r="LVY217"/>
      <c r="LVZ217"/>
      <c r="LWA217"/>
      <c r="LWB217"/>
      <c r="LWC217"/>
      <c r="LWD217"/>
      <c r="LWE217"/>
      <c r="LWF217"/>
      <c r="LWG217"/>
      <c r="LWH217"/>
      <c r="LWI217"/>
      <c r="LWJ217"/>
      <c r="LWK217"/>
      <c r="LWL217"/>
      <c r="LWM217"/>
      <c r="LWN217"/>
      <c r="LWO217"/>
      <c r="LWP217"/>
      <c r="LWQ217"/>
      <c r="LWR217"/>
      <c r="LWS217"/>
      <c r="LWT217"/>
      <c r="LWU217"/>
      <c r="LWV217"/>
      <c r="LWW217"/>
      <c r="LWX217"/>
      <c r="LWY217"/>
      <c r="LWZ217"/>
      <c r="LXA217"/>
      <c r="LXB217"/>
      <c r="LXC217"/>
      <c r="LXD217"/>
      <c r="LXE217"/>
      <c r="LXF217"/>
      <c r="LXG217"/>
      <c r="LXH217"/>
      <c r="LXI217"/>
      <c r="LXJ217"/>
      <c r="LXK217"/>
      <c r="LXL217"/>
      <c r="LXM217"/>
      <c r="LXN217"/>
      <c r="LXO217"/>
      <c r="LXP217"/>
      <c r="LXQ217"/>
      <c r="LXR217"/>
      <c r="LXS217"/>
      <c r="LXT217"/>
      <c r="LXU217"/>
      <c r="LXV217"/>
      <c r="LXW217"/>
      <c r="LXX217"/>
      <c r="LXY217"/>
      <c r="LXZ217"/>
      <c r="LYA217"/>
      <c r="LYB217"/>
      <c r="LYC217"/>
      <c r="LYD217"/>
      <c r="LYE217"/>
      <c r="LYF217"/>
      <c r="LYG217"/>
      <c r="LYH217"/>
      <c r="LYI217"/>
      <c r="LYJ217"/>
      <c r="LYK217"/>
      <c r="LYL217"/>
      <c r="LYM217"/>
      <c r="LYN217"/>
      <c r="LYO217"/>
      <c r="LYP217"/>
      <c r="LYQ217"/>
      <c r="LYR217"/>
      <c r="LYS217"/>
      <c r="LYT217"/>
      <c r="LYU217"/>
      <c r="LYV217"/>
      <c r="LYW217"/>
      <c r="LYX217"/>
      <c r="LYY217"/>
      <c r="LYZ217"/>
      <c r="LZA217"/>
      <c r="LZB217"/>
      <c r="LZC217"/>
      <c r="LZD217"/>
      <c r="LZE217"/>
      <c r="LZF217"/>
      <c r="LZG217"/>
      <c r="LZH217"/>
      <c r="LZI217"/>
      <c r="LZJ217"/>
      <c r="LZK217"/>
      <c r="LZL217"/>
      <c r="LZM217"/>
      <c r="LZN217"/>
      <c r="LZO217"/>
      <c r="LZP217"/>
      <c r="LZQ217"/>
      <c r="LZR217"/>
      <c r="LZS217"/>
      <c r="LZT217"/>
      <c r="LZU217"/>
      <c r="LZV217"/>
      <c r="LZW217"/>
      <c r="LZX217"/>
      <c r="LZY217"/>
      <c r="LZZ217"/>
      <c r="MAA217"/>
      <c r="MAB217"/>
      <c r="MAC217"/>
      <c r="MAD217"/>
      <c r="MAE217"/>
      <c r="MAF217"/>
      <c r="MAG217"/>
      <c r="MAH217"/>
      <c r="MAI217"/>
      <c r="MAJ217"/>
      <c r="MAK217"/>
      <c r="MAL217"/>
      <c r="MAM217"/>
      <c r="MAN217"/>
      <c r="MAO217"/>
      <c r="MAP217"/>
      <c r="MAQ217"/>
      <c r="MAR217"/>
      <c r="MAS217"/>
      <c r="MAT217"/>
      <c r="MAU217"/>
      <c r="MAV217"/>
      <c r="MAW217"/>
      <c r="MAX217"/>
      <c r="MAY217"/>
      <c r="MAZ217"/>
      <c r="MBA217"/>
      <c r="MBB217"/>
      <c r="MBC217"/>
      <c r="MBD217"/>
      <c r="MBE217"/>
      <c r="MBF217"/>
      <c r="MBG217"/>
      <c r="MBH217"/>
      <c r="MBI217"/>
      <c r="MBJ217"/>
      <c r="MBK217"/>
      <c r="MBL217"/>
      <c r="MBM217"/>
      <c r="MBN217"/>
      <c r="MBO217"/>
      <c r="MBP217"/>
      <c r="MBQ217"/>
      <c r="MBR217"/>
      <c r="MBS217"/>
      <c r="MBT217"/>
      <c r="MBU217"/>
      <c r="MBV217"/>
      <c r="MBW217"/>
      <c r="MBX217"/>
      <c r="MBY217"/>
      <c r="MBZ217"/>
      <c r="MCA217"/>
      <c r="MCB217"/>
      <c r="MCC217"/>
      <c r="MCD217"/>
      <c r="MCE217"/>
      <c r="MCF217"/>
      <c r="MCG217"/>
      <c r="MCH217"/>
      <c r="MCI217"/>
      <c r="MCJ217"/>
      <c r="MCK217"/>
      <c r="MCL217"/>
      <c r="MCM217"/>
      <c r="MCN217"/>
      <c r="MCO217"/>
      <c r="MCP217"/>
      <c r="MCQ217"/>
      <c r="MCR217"/>
      <c r="MCS217"/>
      <c r="MCT217"/>
      <c r="MCU217"/>
      <c r="MCV217"/>
      <c r="MCW217"/>
      <c r="MCX217"/>
      <c r="MCY217"/>
      <c r="MCZ217"/>
      <c r="MDA217"/>
      <c r="MDB217"/>
      <c r="MDC217"/>
      <c r="MDD217"/>
      <c r="MDE217"/>
      <c r="MDF217"/>
      <c r="MDG217"/>
      <c r="MDH217"/>
      <c r="MDI217"/>
      <c r="MDJ217"/>
      <c r="MDK217"/>
      <c r="MDL217"/>
      <c r="MDM217"/>
      <c r="MDN217"/>
      <c r="MDO217"/>
      <c r="MDP217"/>
      <c r="MDQ217"/>
      <c r="MDR217"/>
      <c r="MDS217"/>
      <c r="MDT217"/>
      <c r="MDU217"/>
      <c r="MDV217"/>
      <c r="MDW217"/>
      <c r="MDX217"/>
      <c r="MDY217"/>
      <c r="MDZ217"/>
      <c r="MEA217"/>
      <c r="MEB217"/>
      <c r="MEC217"/>
      <c r="MED217"/>
      <c r="MEE217"/>
      <c r="MEF217"/>
      <c r="MEG217"/>
      <c r="MEH217"/>
      <c r="MEI217"/>
      <c r="MEJ217"/>
      <c r="MEK217"/>
      <c r="MEL217"/>
      <c r="MEM217"/>
      <c r="MEN217"/>
      <c r="MEO217"/>
      <c r="MEP217"/>
      <c r="MEQ217"/>
      <c r="MER217"/>
      <c r="MES217"/>
      <c r="MET217"/>
      <c r="MEU217"/>
      <c r="MEV217"/>
      <c r="MEW217"/>
      <c r="MEX217"/>
      <c r="MEY217"/>
      <c r="MEZ217"/>
      <c r="MFA217"/>
      <c r="MFB217"/>
      <c r="MFC217"/>
      <c r="MFD217"/>
      <c r="MFE217"/>
      <c r="MFF217"/>
      <c r="MFG217"/>
      <c r="MFH217"/>
      <c r="MFI217"/>
      <c r="MFJ217"/>
      <c r="MFK217"/>
      <c r="MFL217"/>
      <c r="MFM217"/>
      <c r="MFN217"/>
      <c r="MFO217"/>
      <c r="MFP217"/>
      <c r="MFQ217"/>
      <c r="MFR217"/>
      <c r="MFS217"/>
      <c r="MFT217"/>
      <c r="MFU217"/>
      <c r="MFV217"/>
      <c r="MFW217"/>
      <c r="MFX217"/>
      <c r="MFY217"/>
      <c r="MFZ217"/>
      <c r="MGA217"/>
      <c r="MGB217"/>
      <c r="MGC217"/>
      <c r="MGD217"/>
      <c r="MGE217"/>
      <c r="MGF217"/>
      <c r="MGG217"/>
      <c r="MGH217"/>
      <c r="MGI217"/>
      <c r="MGJ217"/>
      <c r="MGK217"/>
      <c r="MGL217"/>
      <c r="MGM217"/>
      <c r="MGN217"/>
      <c r="MGO217"/>
      <c r="MGP217"/>
      <c r="MGQ217"/>
      <c r="MGR217"/>
      <c r="MGS217"/>
      <c r="MGT217"/>
      <c r="MGU217"/>
      <c r="MGV217"/>
      <c r="MGW217"/>
      <c r="MGX217"/>
      <c r="MGY217"/>
      <c r="MGZ217"/>
      <c r="MHA217"/>
      <c r="MHB217"/>
      <c r="MHC217"/>
      <c r="MHD217"/>
      <c r="MHE217"/>
      <c r="MHF217"/>
      <c r="MHG217"/>
      <c r="MHH217"/>
      <c r="MHI217"/>
      <c r="MHJ217"/>
      <c r="MHK217"/>
      <c r="MHL217"/>
      <c r="MHM217"/>
      <c r="MHN217"/>
      <c r="MHO217"/>
      <c r="MHP217"/>
      <c r="MHQ217"/>
      <c r="MHR217"/>
      <c r="MHS217"/>
      <c r="MHT217"/>
      <c r="MHU217"/>
      <c r="MHV217"/>
      <c r="MHW217"/>
      <c r="MHX217"/>
      <c r="MHY217"/>
      <c r="MHZ217"/>
      <c r="MIA217"/>
      <c r="MIB217"/>
      <c r="MIC217"/>
      <c r="MID217"/>
      <c r="MIE217"/>
      <c r="MIF217"/>
      <c r="MIG217"/>
      <c r="MIH217"/>
      <c r="MII217"/>
      <c r="MIJ217"/>
      <c r="MIK217"/>
      <c r="MIL217"/>
      <c r="MIM217"/>
      <c r="MIN217"/>
      <c r="MIO217"/>
      <c r="MIP217"/>
      <c r="MIQ217"/>
      <c r="MIR217"/>
      <c r="MIS217"/>
      <c r="MIT217"/>
      <c r="MIU217"/>
      <c r="MIV217"/>
      <c r="MIW217"/>
      <c r="MIX217"/>
      <c r="MIY217"/>
      <c r="MIZ217"/>
      <c r="MJA217"/>
      <c r="MJB217"/>
      <c r="MJC217"/>
      <c r="MJD217"/>
      <c r="MJE217"/>
      <c r="MJF217"/>
      <c r="MJG217"/>
      <c r="MJH217"/>
      <c r="MJI217"/>
      <c r="MJJ217"/>
      <c r="MJK217"/>
      <c r="MJL217"/>
      <c r="MJM217"/>
      <c r="MJN217"/>
      <c r="MJO217"/>
      <c r="MJP217"/>
      <c r="MJQ217"/>
      <c r="MJR217"/>
      <c r="MJS217"/>
      <c r="MJT217"/>
      <c r="MJU217"/>
      <c r="MJV217"/>
      <c r="MJW217"/>
      <c r="MJX217"/>
      <c r="MJY217"/>
      <c r="MJZ217"/>
      <c r="MKA217"/>
      <c r="MKB217"/>
      <c r="MKC217"/>
      <c r="MKD217"/>
      <c r="MKE217"/>
      <c r="MKF217"/>
      <c r="MKG217"/>
      <c r="MKH217"/>
      <c r="MKI217"/>
      <c r="MKJ217"/>
      <c r="MKK217"/>
      <c r="MKL217"/>
      <c r="MKM217"/>
      <c r="MKN217"/>
      <c r="MKO217"/>
      <c r="MKP217"/>
      <c r="MKQ217"/>
      <c r="MKR217"/>
      <c r="MKS217"/>
      <c r="MKT217"/>
      <c r="MKU217"/>
      <c r="MKV217"/>
      <c r="MKW217"/>
      <c r="MKX217"/>
      <c r="MKY217"/>
      <c r="MKZ217"/>
      <c r="MLA217"/>
      <c r="MLB217"/>
      <c r="MLC217"/>
      <c r="MLD217"/>
      <c r="MLE217"/>
      <c r="MLF217"/>
      <c r="MLG217"/>
      <c r="MLH217"/>
      <c r="MLI217"/>
      <c r="MLJ217"/>
      <c r="MLK217"/>
      <c r="MLL217"/>
      <c r="MLM217"/>
      <c r="MLN217"/>
      <c r="MLO217"/>
      <c r="MLP217"/>
      <c r="MLQ217"/>
      <c r="MLR217"/>
      <c r="MLS217"/>
      <c r="MLT217"/>
      <c r="MLU217"/>
      <c r="MLV217"/>
      <c r="MLW217"/>
      <c r="MLX217"/>
      <c r="MLY217"/>
      <c r="MLZ217"/>
      <c r="MMA217"/>
      <c r="MMB217"/>
      <c r="MMC217"/>
      <c r="MMD217"/>
      <c r="MME217"/>
      <c r="MMF217"/>
      <c r="MMG217"/>
      <c r="MMH217"/>
      <c r="MMI217"/>
      <c r="MMJ217"/>
      <c r="MMK217"/>
      <c r="MML217"/>
      <c r="MMM217"/>
      <c r="MMN217"/>
      <c r="MMO217"/>
      <c r="MMP217"/>
      <c r="MMQ217"/>
      <c r="MMR217"/>
      <c r="MMS217"/>
      <c r="MMT217"/>
      <c r="MMU217"/>
      <c r="MMV217"/>
      <c r="MMW217"/>
      <c r="MMX217"/>
      <c r="MMY217"/>
      <c r="MMZ217"/>
      <c r="MNA217"/>
      <c r="MNB217"/>
      <c r="MNC217"/>
      <c r="MND217"/>
      <c r="MNE217"/>
      <c r="MNF217"/>
      <c r="MNG217"/>
      <c r="MNH217"/>
      <c r="MNI217"/>
      <c r="MNJ217"/>
      <c r="MNK217"/>
      <c r="MNL217"/>
      <c r="MNM217"/>
      <c r="MNN217"/>
      <c r="MNO217"/>
      <c r="MNP217"/>
      <c r="MNQ217"/>
      <c r="MNR217"/>
      <c r="MNS217"/>
      <c r="MNT217"/>
      <c r="MNU217"/>
      <c r="MNV217"/>
      <c r="MNW217"/>
      <c r="MNX217"/>
      <c r="MNY217"/>
      <c r="MNZ217"/>
      <c r="MOA217"/>
      <c r="MOB217"/>
      <c r="MOC217"/>
      <c r="MOD217"/>
      <c r="MOE217"/>
      <c r="MOF217"/>
      <c r="MOG217"/>
      <c r="MOH217"/>
      <c r="MOI217"/>
      <c r="MOJ217"/>
      <c r="MOK217"/>
      <c r="MOL217"/>
      <c r="MOM217"/>
      <c r="MON217"/>
      <c r="MOO217"/>
      <c r="MOP217"/>
      <c r="MOQ217"/>
      <c r="MOR217"/>
      <c r="MOS217"/>
      <c r="MOT217"/>
      <c r="MOU217"/>
      <c r="MOV217"/>
      <c r="MOW217"/>
      <c r="MOX217"/>
      <c r="MOY217"/>
      <c r="MOZ217"/>
      <c r="MPA217"/>
      <c r="MPB217"/>
      <c r="MPC217"/>
      <c r="MPD217"/>
      <c r="MPE217"/>
      <c r="MPF217"/>
      <c r="MPG217"/>
      <c r="MPH217"/>
      <c r="MPI217"/>
      <c r="MPJ217"/>
      <c r="MPK217"/>
      <c r="MPL217"/>
      <c r="MPM217"/>
      <c r="MPN217"/>
      <c r="MPO217"/>
      <c r="MPP217"/>
      <c r="MPQ217"/>
      <c r="MPR217"/>
      <c r="MPS217"/>
      <c r="MPT217"/>
      <c r="MPU217"/>
      <c r="MPV217"/>
      <c r="MPW217"/>
      <c r="MPX217"/>
      <c r="MPY217"/>
      <c r="MPZ217"/>
      <c r="MQA217"/>
      <c r="MQB217"/>
      <c r="MQC217"/>
      <c r="MQD217"/>
      <c r="MQE217"/>
      <c r="MQF217"/>
      <c r="MQG217"/>
      <c r="MQH217"/>
      <c r="MQI217"/>
      <c r="MQJ217"/>
      <c r="MQK217"/>
      <c r="MQL217"/>
      <c r="MQM217"/>
      <c r="MQN217"/>
      <c r="MQO217"/>
      <c r="MQP217"/>
      <c r="MQQ217"/>
      <c r="MQR217"/>
      <c r="MQS217"/>
      <c r="MQT217"/>
      <c r="MQU217"/>
      <c r="MQV217"/>
      <c r="MQW217"/>
      <c r="MQX217"/>
      <c r="MQY217"/>
      <c r="MQZ217"/>
      <c r="MRA217"/>
      <c r="MRB217"/>
      <c r="MRC217"/>
      <c r="MRD217"/>
      <c r="MRE217"/>
      <c r="MRF217"/>
      <c r="MRG217"/>
      <c r="MRH217"/>
      <c r="MRI217"/>
      <c r="MRJ217"/>
      <c r="MRK217"/>
      <c r="MRL217"/>
      <c r="MRM217"/>
      <c r="MRN217"/>
      <c r="MRO217"/>
      <c r="MRP217"/>
      <c r="MRQ217"/>
      <c r="MRR217"/>
      <c r="MRS217"/>
      <c r="MRT217"/>
      <c r="MRU217"/>
      <c r="MRV217"/>
      <c r="MRW217"/>
      <c r="MRX217"/>
      <c r="MRY217"/>
      <c r="MRZ217"/>
      <c r="MSA217"/>
      <c r="MSB217"/>
      <c r="MSC217"/>
      <c r="MSD217"/>
      <c r="MSE217"/>
      <c r="MSF217"/>
      <c r="MSG217"/>
      <c r="MSH217"/>
      <c r="MSI217"/>
      <c r="MSJ217"/>
      <c r="MSK217"/>
      <c r="MSL217"/>
      <c r="MSM217"/>
      <c r="MSN217"/>
      <c r="MSO217"/>
      <c r="MSP217"/>
      <c r="MSQ217"/>
      <c r="MSR217"/>
      <c r="MSS217"/>
      <c r="MST217"/>
      <c r="MSU217"/>
      <c r="MSV217"/>
      <c r="MSW217"/>
      <c r="MSX217"/>
      <c r="MSY217"/>
      <c r="MSZ217"/>
      <c r="MTA217"/>
      <c r="MTB217"/>
      <c r="MTC217"/>
      <c r="MTD217"/>
      <c r="MTE217"/>
      <c r="MTF217"/>
      <c r="MTG217"/>
      <c r="MTH217"/>
      <c r="MTI217"/>
      <c r="MTJ217"/>
      <c r="MTK217"/>
      <c r="MTL217"/>
      <c r="MTM217"/>
      <c r="MTN217"/>
      <c r="MTO217"/>
      <c r="MTP217"/>
      <c r="MTQ217"/>
      <c r="MTR217"/>
      <c r="MTS217"/>
      <c r="MTT217"/>
      <c r="MTU217"/>
      <c r="MTV217"/>
      <c r="MTW217"/>
      <c r="MTX217"/>
      <c r="MTY217"/>
      <c r="MTZ217"/>
      <c r="MUA217"/>
      <c r="MUB217"/>
      <c r="MUC217"/>
      <c r="MUD217"/>
      <c r="MUE217"/>
      <c r="MUF217"/>
      <c r="MUG217"/>
      <c r="MUH217"/>
      <c r="MUI217"/>
      <c r="MUJ217"/>
      <c r="MUK217"/>
      <c r="MUL217"/>
      <c r="MUM217"/>
      <c r="MUN217"/>
      <c r="MUO217"/>
      <c r="MUP217"/>
      <c r="MUQ217"/>
      <c r="MUR217"/>
      <c r="MUS217"/>
      <c r="MUT217"/>
      <c r="MUU217"/>
      <c r="MUV217"/>
      <c r="MUW217"/>
      <c r="MUX217"/>
      <c r="MUY217"/>
      <c r="MUZ217"/>
      <c r="MVA217"/>
      <c r="MVB217"/>
      <c r="MVC217"/>
      <c r="MVD217"/>
      <c r="MVE217"/>
      <c r="MVF217"/>
      <c r="MVG217"/>
      <c r="MVH217"/>
      <c r="MVI217"/>
      <c r="MVJ217"/>
      <c r="MVK217"/>
      <c r="MVL217"/>
      <c r="MVM217"/>
      <c r="MVN217"/>
      <c r="MVO217"/>
      <c r="MVP217"/>
      <c r="MVQ217"/>
      <c r="MVR217"/>
      <c r="MVS217"/>
      <c r="MVT217"/>
      <c r="MVU217"/>
      <c r="MVV217"/>
      <c r="MVW217"/>
      <c r="MVX217"/>
      <c r="MVY217"/>
      <c r="MVZ217"/>
      <c r="MWA217"/>
      <c r="MWB217"/>
      <c r="MWC217"/>
      <c r="MWD217"/>
      <c r="MWE217"/>
      <c r="MWF217"/>
      <c r="MWG217"/>
      <c r="MWH217"/>
      <c r="MWI217"/>
      <c r="MWJ217"/>
      <c r="MWK217"/>
      <c r="MWL217"/>
      <c r="MWM217"/>
      <c r="MWN217"/>
      <c r="MWO217"/>
      <c r="MWP217"/>
      <c r="MWQ217"/>
      <c r="MWR217"/>
      <c r="MWS217"/>
      <c r="MWT217"/>
      <c r="MWU217"/>
      <c r="MWV217"/>
      <c r="MWW217"/>
      <c r="MWX217"/>
      <c r="MWY217"/>
      <c r="MWZ217"/>
      <c r="MXA217"/>
      <c r="MXB217"/>
      <c r="MXC217"/>
      <c r="MXD217"/>
      <c r="MXE217"/>
      <c r="MXF217"/>
      <c r="MXG217"/>
      <c r="MXH217"/>
      <c r="MXI217"/>
      <c r="MXJ217"/>
      <c r="MXK217"/>
      <c r="MXL217"/>
      <c r="MXM217"/>
      <c r="MXN217"/>
      <c r="MXO217"/>
      <c r="MXP217"/>
      <c r="MXQ217"/>
      <c r="MXR217"/>
      <c r="MXS217"/>
      <c r="MXT217"/>
      <c r="MXU217"/>
      <c r="MXV217"/>
      <c r="MXW217"/>
      <c r="MXX217"/>
      <c r="MXY217"/>
      <c r="MXZ217"/>
      <c r="MYA217"/>
      <c r="MYB217"/>
      <c r="MYC217"/>
      <c r="MYD217"/>
      <c r="MYE217"/>
      <c r="MYF217"/>
      <c r="MYG217"/>
      <c r="MYH217"/>
      <c r="MYI217"/>
      <c r="MYJ217"/>
      <c r="MYK217"/>
      <c r="MYL217"/>
      <c r="MYM217"/>
      <c r="MYN217"/>
      <c r="MYO217"/>
      <c r="MYP217"/>
      <c r="MYQ217"/>
      <c r="MYR217"/>
      <c r="MYS217"/>
      <c r="MYT217"/>
      <c r="MYU217"/>
      <c r="MYV217"/>
      <c r="MYW217"/>
      <c r="MYX217"/>
      <c r="MYY217"/>
      <c r="MYZ217"/>
      <c r="MZA217"/>
      <c r="MZB217"/>
      <c r="MZC217"/>
      <c r="MZD217"/>
      <c r="MZE217"/>
      <c r="MZF217"/>
      <c r="MZG217"/>
      <c r="MZH217"/>
      <c r="MZI217"/>
      <c r="MZJ217"/>
      <c r="MZK217"/>
      <c r="MZL217"/>
      <c r="MZM217"/>
      <c r="MZN217"/>
      <c r="MZO217"/>
      <c r="MZP217"/>
      <c r="MZQ217"/>
      <c r="MZR217"/>
      <c r="MZS217"/>
      <c r="MZT217"/>
      <c r="MZU217"/>
      <c r="MZV217"/>
      <c r="MZW217"/>
      <c r="MZX217"/>
      <c r="MZY217"/>
      <c r="MZZ217"/>
      <c r="NAA217"/>
      <c r="NAB217"/>
      <c r="NAC217"/>
      <c r="NAD217"/>
      <c r="NAE217"/>
      <c r="NAF217"/>
      <c r="NAG217"/>
      <c r="NAH217"/>
      <c r="NAI217"/>
      <c r="NAJ217"/>
      <c r="NAK217"/>
      <c r="NAL217"/>
      <c r="NAM217"/>
      <c r="NAN217"/>
      <c r="NAO217"/>
      <c r="NAP217"/>
      <c r="NAQ217"/>
      <c r="NAR217"/>
      <c r="NAS217"/>
      <c r="NAT217"/>
      <c r="NAU217"/>
      <c r="NAV217"/>
      <c r="NAW217"/>
      <c r="NAX217"/>
      <c r="NAY217"/>
      <c r="NAZ217"/>
      <c r="NBA217"/>
      <c r="NBB217"/>
      <c r="NBC217"/>
      <c r="NBD217"/>
      <c r="NBE217"/>
      <c r="NBF217"/>
      <c r="NBG217"/>
      <c r="NBH217"/>
      <c r="NBI217"/>
      <c r="NBJ217"/>
      <c r="NBK217"/>
      <c r="NBL217"/>
      <c r="NBM217"/>
      <c r="NBN217"/>
      <c r="NBO217"/>
      <c r="NBP217"/>
      <c r="NBQ217"/>
      <c r="NBR217"/>
      <c r="NBS217"/>
      <c r="NBT217"/>
      <c r="NBU217"/>
      <c r="NBV217"/>
      <c r="NBW217"/>
      <c r="NBX217"/>
      <c r="NBY217"/>
      <c r="NBZ217"/>
      <c r="NCA217"/>
      <c r="NCB217"/>
      <c r="NCC217"/>
      <c r="NCD217"/>
      <c r="NCE217"/>
      <c r="NCF217"/>
      <c r="NCG217"/>
      <c r="NCH217"/>
      <c r="NCI217"/>
      <c r="NCJ217"/>
      <c r="NCK217"/>
      <c r="NCL217"/>
      <c r="NCM217"/>
      <c r="NCN217"/>
      <c r="NCO217"/>
      <c r="NCP217"/>
      <c r="NCQ217"/>
      <c r="NCR217"/>
      <c r="NCS217"/>
      <c r="NCT217"/>
      <c r="NCU217"/>
      <c r="NCV217"/>
      <c r="NCW217"/>
      <c r="NCX217"/>
      <c r="NCY217"/>
      <c r="NCZ217"/>
      <c r="NDA217"/>
      <c r="NDB217"/>
      <c r="NDC217"/>
      <c r="NDD217"/>
      <c r="NDE217"/>
      <c r="NDF217"/>
      <c r="NDG217"/>
      <c r="NDH217"/>
      <c r="NDI217"/>
      <c r="NDJ217"/>
      <c r="NDK217"/>
      <c r="NDL217"/>
      <c r="NDM217"/>
      <c r="NDN217"/>
      <c r="NDO217"/>
      <c r="NDP217"/>
      <c r="NDQ217"/>
      <c r="NDR217"/>
      <c r="NDS217"/>
      <c r="NDT217"/>
      <c r="NDU217"/>
      <c r="NDV217"/>
      <c r="NDW217"/>
      <c r="NDX217"/>
      <c r="NDY217"/>
      <c r="NDZ217"/>
      <c r="NEA217"/>
      <c r="NEB217"/>
      <c r="NEC217"/>
      <c r="NED217"/>
      <c r="NEE217"/>
      <c r="NEF217"/>
      <c r="NEG217"/>
      <c r="NEH217"/>
      <c r="NEI217"/>
      <c r="NEJ217"/>
      <c r="NEK217"/>
      <c r="NEL217"/>
      <c r="NEM217"/>
      <c r="NEN217"/>
      <c r="NEO217"/>
      <c r="NEP217"/>
      <c r="NEQ217"/>
      <c r="NER217"/>
      <c r="NES217"/>
      <c r="NET217"/>
      <c r="NEU217"/>
      <c r="NEV217"/>
      <c r="NEW217"/>
      <c r="NEX217"/>
      <c r="NEY217"/>
      <c r="NEZ217"/>
      <c r="NFA217"/>
      <c r="NFB217"/>
      <c r="NFC217"/>
      <c r="NFD217"/>
      <c r="NFE217"/>
      <c r="NFF217"/>
      <c r="NFG217"/>
      <c r="NFH217"/>
      <c r="NFI217"/>
      <c r="NFJ217"/>
      <c r="NFK217"/>
      <c r="NFL217"/>
      <c r="NFM217"/>
      <c r="NFN217"/>
      <c r="NFO217"/>
      <c r="NFP217"/>
      <c r="NFQ217"/>
      <c r="NFR217"/>
      <c r="NFS217"/>
      <c r="NFT217"/>
      <c r="NFU217"/>
      <c r="NFV217"/>
      <c r="NFW217"/>
      <c r="NFX217"/>
      <c r="NFY217"/>
      <c r="NFZ217"/>
      <c r="NGA217"/>
      <c r="NGB217"/>
      <c r="NGC217"/>
      <c r="NGD217"/>
      <c r="NGE217"/>
      <c r="NGF217"/>
      <c r="NGG217"/>
      <c r="NGH217"/>
      <c r="NGI217"/>
      <c r="NGJ217"/>
      <c r="NGK217"/>
      <c r="NGL217"/>
      <c r="NGM217"/>
      <c r="NGN217"/>
      <c r="NGO217"/>
      <c r="NGP217"/>
      <c r="NGQ217"/>
      <c r="NGR217"/>
      <c r="NGS217"/>
      <c r="NGT217"/>
      <c r="NGU217"/>
      <c r="NGV217"/>
      <c r="NGW217"/>
      <c r="NGX217"/>
      <c r="NGY217"/>
      <c r="NGZ217"/>
      <c r="NHA217"/>
      <c r="NHB217"/>
      <c r="NHC217"/>
      <c r="NHD217"/>
      <c r="NHE217"/>
      <c r="NHF217"/>
      <c r="NHG217"/>
      <c r="NHH217"/>
      <c r="NHI217"/>
      <c r="NHJ217"/>
      <c r="NHK217"/>
      <c r="NHL217"/>
      <c r="NHM217"/>
      <c r="NHN217"/>
      <c r="NHO217"/>
      <c r="NHP217"/>
      <c r="NHQ217"/>
      <c r="NHR217"/>
      <c r="NHS217"/>
      <c r="NHT217"/>
      <c r="NHU217"/>
      <c r="NHV217"/>
      <c r="NHW217"/>
      <c r="NHX217"/>
      <c r="NHY217"/>
      <c r="NHZ217"/>
      <c r="NIA217"/>
      <c r="NIB217"/>
      <c r="NIC217"/>
      <c r="NID217"/>
      <c r="NIE217"/>
      <c r="NIF217"/>
      <c r="NIG217"/>
      <c r="NIH217"/>
      <c r="NII217"/>
      <c r="NIJ217"/>
      <c r="NIK217"/>
      <c r="NIL217"/>
      <c r="NIM217"/>
      <c r="NIN217"/>
      <c r="NIO217"/>
      <c r="NIP217"/>
      <c r="NIQ217"/>
      <c r="NIR217"/>
      <c r="NIS217"/>
      <c r="NIT217"/>
      <c r="NIU217"/>
      <c r="NIV217"/>
      <c r="NIW217"/>
      <c r="NIX217"/>
      <c r="NIY217"/>
      <c r="NIZ217"/>
      <c r="NJA217"/>
      <c r="NJB217"/>
      <c r="NJC217"/>
      <c r="NJD217"/>
      <c r="NJE217"/>
      <c r="NJF217"/>
      <c r="NJG217"/>
      <c r="NJH217"/>
      <c r="NJI217"/>
      <c r="NJJ217"/>
      <c r="NJK217"/>
      <c r="NJL217"/>
      <c r="NJM217"/>
      <c r="NJN217"/>
      <c r="NJO217"/>
      <c r="NJP217"/>
      <c r="NJQ217"/>
      <c r="NJR217"/>
      <c r="NJS217"/>
      <c r="NJT217"/>
      <c r="NJU217"/>
      <c r="NJV217"/>
      <c r="NJW217"/>
      <c r="NJX217"/>
      <c r="NJY217"/>
      <c r="NJZ217"/>
      <c r="NKA217"/>
      <c r="NKB217"/>
      <c r="NKC217"/>
      <c r="NKD217"/>
      <c r="NKE217"/>
      <c r="NKF217"/>
      <c r="NKG217"/>
      <c r="NKH217"/>
      <c r="NKI217"/>
      <c r="NKJ217"/>
      <c r="NKK217"/>
      <c r="NKL217"/>
      <c r="NKM217"/>
      <c r="NKN217"/>
      <c r="NKO217"/>
      <c r="NKP217"/>
      <c r="NKQ217"/>
      <c r="NKR217"/>
      <c r="NKS217"/>
      <c r="NKT217"/>
      <c r="NKU217"/>
      <c r="NKV217"/>
      <c r="NKW217"/>
      <c r="NKX217"/>
      <c r="NKY217"/>
      <c r="NKZ217"/>
      <c r="NLA217"/>
      <c r="NLB217"/>
      <c r="NLC217"/>
      <c r="NLD217"/>
      <c r="NLE217"/>
      <c r="NLF217"/>
      <c r="NLG217"/>
      <c r="NLH217"/>
      <c r="NLI217"/>
      <c r="NLJ217"/>
      <c r="NLK217"/>
      <c r="NLL217"/>
      <c r="NLM217"/>
      <c r="NLN217"/>
      <c r="NLO217"/>
      <c r="NLP217"/>
      <c r="NLQ217"/>
      <c r="NLR217"/>
      <c r="NLS217"/>
      <c r="NLT217"/>
      <c r="NLU217"/>
      <c r="NLV217"/>
      <c r="NLW217"/>
      <c r="NLX217"/>
      <c r="NLY217"/>
      <c r="NLZ217"/>
      <c r="NMA217"/>
      <c r="NMB217"/>
      <c r="NMC217"/>
      <c r="NMD217"/>
      <c r="NME217"/>
      <c r="NMF217"/>
      <c r="NMG217"/>
      <c r="NMH217"/>
      <c r="NMI217"/>
      <c r="NMJ217"/>
      <c r="NMK217"/>
      <c r="NML217"/>
      <c r="NMM217"/>
      <c r="NMN217"/>
      <c r="NMO217"/>
      <c r="NMP217"/>
      <c r="NMQ217"/>
      <c r="NMR217"/>
      <c r="NMS217"/>
      <c r="NMT217"/>
      <c r="NMU217"/>
      <c r="NMV217"/>
      <c r="NMW217"/>
      <c r="NMX217"/>
      <c r="NMY217"/>
      <c r="NMZ217"/>
      <c r="NNA217"/>
      <c r="NNB217"/>
      <c r="NNC217"/>
      <c r="NND217"/>
      <c r="NNE217"/>
      <c r="NNF217"/>
      <c r="NNG217"/>
      <c r="NNH217"/>
      <c r="NNI217"/>
      <c r="NNJ217"/>
      <c r="NNK217"/>
      <c r="NNL217"/>
      <c r="NNM217"/>
      <c r="NNN217"/>
      <c r="NNO217"/>
      <c r="NNP217"/>
      <c r="NNQ217"/>
      <c r="NNR217"/>
      <c r="NNS217"/>
      <c r="NNT217"/>
      <c r="NNU217"/>
      <c r="NNV217"/>
      <c r="NNW217"/>
      <c r="NNX217"/>
      <c r="NNY217"/>
      <c r="NNZ217"/>
      <c r="NOA217"/>
      <c r="NOB217"/>
      <c r="NOC217"/>
      <c r="NOD217"/>
      <c r="NOE217"/>
      <c r="NOF217"/>
      <c r="NOG217"/>
      <c r="NOH217"/>
      <c r="NOI217"/>
      <c r="NOJ217"/>
      <c r="NOK217"/>
      <c r="NOL217"/>
      <c r="NOM217"/>
      <c r="NON217"/>
      <c r="NOO217"/>
      <c r="NOP217"/>
      <c r="NOQ217"/>
      <c r="NOR217"/>
      <c r="NOS217"/>
      <c r="NOT217"/>
      <c r="NOU217"/>
      <c r="NOV217"/>
      <c r="NOW217"/>
      <c r="NOX217"/>
      <c r="NOY217"/>
      <c r="NOZ217"/>
      <c r="NPA217"/>
      <c r="NPB217"/>
      <c r="NPC217"/>
      <c r="NPD217"/>
      <c r="NPE217"/>
      <c r="NPF217"/>
      <c r="NPG217"/>
      <c r="NPH217"/>
      <c r="NPI217"/>
      <c r="NPJ217"/>
      <c r="NPK217"/>
      <c r="NPL217"/>
      <c r="NPM217"/>
      <c r="NPN217"/>
      <c r="NPO217"/>
      <c r="NPP217"/>
      <c r="NPQ217"/>
      <c r="NPR217"/>
      <c r="NPS217"/>
      <c r="NPT217"/>
      <c r="NPU217"/>
      <c r="NPV217"/>
      <c r="NPW217"/>
      <c r="NPX217"/>
      <c r="NPY217"/>
      <c r="NPZ217"/>
      <c r="NQA217"/>
      <c r="NQB217"/>
      <c r="NQC217"/>
      <c r="NQD217"/>
      <c r="NQE217"/>
      <c r="NQF217"/>
      <c r="NQG217"/>
      <c r="NQH217"/>
      <c r="NQI217"/>
      <c r="NQJ217"/>
      <c r="NQK217"/>
      <c r="NQL217"/>
      <c r="NQM217"/>
      <c r="NQN217"/>
      <c r="NQO217"/>
      <c r="NQP217"/>
      <c r="NQQ217"/>
      <c r="NQR217"/>
      <c r="NQS217"/>
      <c r="NQT217"/>
      <c r="NQU217"/>
      <c r="NQV217"/>
      <c r="NQW217"/>
      <c r="NQX217"/>
      <c r="NQY217"/>
      <c r="NQZ217"/>
      <c r="NRA217"/>
      <c r="NRB217"/>
      <c r="NRC217"/>
      <c r="NRD217"/>
      <c r="NRE217"/>
      <c r="NRF217"/>
      <c r="NRG217"/>
      <c r="NRH217"/>
      <c r="NRI217"/>
      <c r="NRJ217"/>
      <c r="NRK217"/>
      <c r="NRL217"/>
      <c r="NRM217"/>
      <c r="NRN217"/>
      <c r="NRO217"/>
      <c r="NRP217"/>
      <c r="NRQ217"/>
      <c r="NRR217"/>
      <c r="NRS217"/>
      <c r="NRT217"/>
      <c r="NRU217"/>
      <c r="NRV217"/>
      <c r="NRW217"/>
      <c r="NRX217"/>
      <c r="NRY217"/>
      <c r="NRZ217"/>
      <c r="NSA217"/>
      <c r="NSB217"/>
      <c r="NSC217"/>
      <c r="NSD217"/>
      <c r="NSE217"/>
      <c r="NSF217"/>
      <c r="NSG217"/>
      <c r="NSH217"/>
      <c r="NSI217"/>
      <c r="NSJ217"/>
      <c r="NSK217"/>
      <c r="NSL217"/>
      <c r="NSM217"/>
      <c r="NSN217"/>
      <c r="NSO217"/>
      <c r="NSP217"/>
      <c r="NSQ217"/>
      <c r="NSR217"/>
      <c r="NSS217"/>
      <c r="NST217"/>
      <c r="NSU217"/>
      <c r="NSV217"/>
      <c r="NSW217"/>
      <c r="NSX217"/>
      <c r="NSY217"/>
      <c r="NSZ217"/>
      <c r="NTA217"/>
      <c r="NTB217"/>
      <c r="NTC217"/>
      <c r="NTD217"/>
      <c r="NTE217"/>
      <c r="NTF217"/>
      <c r="NTG217"/>
      <c r="NTH217"/>
      <c r="NTI217"/>
      <c r="NTJ217"/>
      <c r="NTK217"/>
      <c r="NTL217"/>
      <c r="NTM217"/>
      <c r="NTN217"/>
      <c r="NTO217"/>
      <c r="NTP217"/>
      <c r="NTQ217"/>
      <c r="NTR217"/>
      <c r="NTS217"/>
      <c r="NTT217"/>
      <c r="NTU217"/>
      <c r="NTV217"/>
      <c r="NTW217"/>
      <c r="NTX217"/>
      <c r="NTY217"/>
      <c r="NTZ217"/>
      <c r="NUA217"/>
      <c r="NUB217"/>
      <c r="NUC217"/>
      <c r="NUD217"/>
      <c r="NUE217"/>
      <c r="NUF217"/>
      <c r="NUG217"/>
      <c r="NUH217"/>
      <c r="NUI217"/>
      <c r="NUJ217"/>
      <c r="NUK217"/>
      <c r="NUL217"/>
      <c r="NUM217"/>
      <c r="NUN217"/>
      <c r="NUO217"/>
      <c r="NUP217"/>
      <c r="NUQ217"/>
      <c r="NUR217"/>
      <c r="NUS217"/>
      <c r="NUT217"/>
      <c r="NUU217"/>
      <c r="NUV217"/>
      <c r="NUW217"/>
      <c r="NUX217"/>
      <c r="NUY217"/>
      <c r="NUZ217"/>
      <c r="NVA217"/>
      <c r="NVB217"/>
      <c r="NVC217"/>
      <c r="NVD217"/>
      <c r="NVE217"/>
      <c r="NVF217"/>
      <c r="NVG217"/>
      <c r="NVH217"/>
      <c r="NVI217"/>
      <c r="NVJ217"/>
      <c r="NVK217"/>
      <c r="NVL217"/>
      <c r="NVM217"/>
      <c r="NVN217"/>
      <c r="NVO217"/>
      <c r="NVP217"/>
      <c r="NVQ217"/>
      <c r="NVR217"/>
      <c r="NVS217"/>
      <c r="NVT217"/>
      <c r="NVU217"/>
      <c r="NVV217"/>
      <c r="NVW217"/>
      <c r="NVX217"/>
      <c r="NVY217"/>
      <c r="NVZ217"/>
      <c r="NWA217"/>
      <c r="NWB217"/>
      <c r="NWC217"/>
      <c r="NWD217"/>
      <c r="NWE217"/>
      <c r="NWF217"/>
      <c r="NWG217"/>
      <c r="NWH217"/>
      <c r="NWI217"/>
      <c r="NWJ217"/>
      <c r="NWK217"/>
      <c r="NWL217"/>
      <c r="NWM217"/>
      <c r="NWN217"/>
      <c r="NWO217"/>
      <c r="NWP217"/>
      <c r="NWQ217"/>
      <c r="NWR217"/>
      <c r="NWS217"/>
      <c r="NWT217"/>
      <c r="NWU217"/>
      <c r="NWV217"/>
      <c r="NWW217"/>
      <c r="NWX217"/>
      <c r="NWY217"/>
      <c r="NWZ217"/>
      <c r="NXA217"/>
      <c r="NXB217"/>
      <c r="NXC217"/>
      <c r="NXD217"/>
      <c r="NXE217"/>
      <c r="NXF217"/>
      <c r="NXG217"/>
      <c r="NXH217"/>
      <c r="NXI217"/>
      <c r="NXJ217"/>
      <c r="NXK217"/>
      <c r="NXL217"/>
      <c r="NXM217"/>
      <c r="NXN217"/>
      <c r="NXO217"/>
      <c r="NXP217"/>
      <c r="NXQ217"/>
      <c r="NXR217"/>
      <c r="NXS217"/>
      <c r="NXT217"/>
      <c r="NXU217"/>
      <c r="NXV217"/>
      <c r="NXW217"/>
      <c r="NXX217"/>
      <c r="NXY217"/>
      <c r="NXZ217"/>
      <c r="NYA217"/>
      <c r="NYB217"/>
      <c r="NYC217"/>
      <c r="NYD217"/>
      <c r="NYE217"/>
      <c r="NYF217"/>
      <c r="NYG217"/>
      <c r="NYH217"/>
      <c r="NYI217"/>
      <c r="NYJ217"/>
      <c r="NYK217"/>
      <c r="NYL217"/>
      <c r="NYM217"/>
      <c r="NYN217"/>
      <c r="NYO217"/>
      <c r="NYP217"/>
      <c r="NYQ217"/>
      <c r="NYR217"/>
      <c r="NYS217"/>
      <c r="NYT217"/>
      <c r="NYU217"/>
      <c r="NYV217"/>
      <c r="NYW217"/>
      <c r="NYX217"/>
      <c r="NYY217"/>
      <c r="NYZ217"/>
      <c r="NZA217"/>
      <c r="NZB217"/>
      <c r="NZC217"/>
      <c r="NZD217"/>
      <c r="NZE217"/>
      <c r="NZF217"/>
      <c r="NZG217"/>
      <c r="NZH217"/>
      <c r="NZI217"/>
      <c r="NZJ217"/>
      <c r="NZK217"/>
      <c r="NZL217"/>
      <c r="NZM217"/>
      <c r="NZN217"/>
      <c r="NZO217"/>
      <c r="NZP217"/>
      <c r="NZQ217"/>
      <c r="NZR217"/>
      <c r="NZS217"/>
      <c r="NZT217"/>
      <c r="NZU217"/>
      <c r="NZV217"/>
      <c r="NZW217"/>
      <c r="NZX217"/>
      <c r="NZY217"/>
      <c r="NZZ217"/>
      <c r="OAA217"/>
      <c r="OAB217"/>
      <c r="OAC217"/>
      <c r="OAD217"/>
      <c r="OAE217"/>
      <c r="OAF217"/>
      <c r="OAG217"/>
      <c r="OAH217"/>
      <c r="OAI217"/>
      <c r="OAJ217"/>
      <c r="OAK217"/>
      <c r="OAL217"/>
      <c r="OAM217"/>
      <c r="OAN217"/>
      <c r="OAO217"/>
      <c r="OAP217"/>
      <c r="OAQ217"/>
      <c r="OAR217"/>
      <c r="OAS217"/>
      <c r="OAT217"/>
      <c r="OAU217"/>
      <c r="OAV217"/>
      <c r="OAW217"/>
      <c r="OAX217"/>
      <c r="OAY217"/>
      <c r="OAZ217"/>
      <c r="OBA217"/>
      <c r="OBB217"/>
      <c r="OBC217"/>
      <c r="OBD217"/>
      <c r="OBE217"/>
      <c r="OBF217"/>
      <c r="OBG217"/>
      <c r="OBH217"/>
      <c r="OBI217"/>
      <c r="OBJ217"/>
      <c r="OBK217"/>
      <c r="OBL217"/>
      <c r="OBM217"/>
      <c r="OBN217"/>
      <c r="OBO217"/>
      <c r="OBP217"/>
      <c r="OBQ217"/>
      <c r="OBR217"/>
      <c r="OBS217"/>
      <c r="OBT217"/>
      <c r="OBU217"/>
      <c r="OBV217"/>
      <c r="OBW217"/>
      <c r="OBX217"/>
      <c r="OBY217"/>
      <c r="OBZ217"/>
      <c r="OCA217"/>
      <c r="OCB217"/>
      <c r="OCC217"/>
      <c r="OCD217"/>
      <c r="OCE217"/>
      <c r="OCF217"/>
      <c r="OCG217"/>
      <c r="OCH217"/>
      <c r="OCI217"/>
      <c r="OCJ217"/>
      <c r="OCK217"/>
      <c r="OCL217"/>
      <c r="OCM217"/>
      <c r="OCN217"/>
      <c r="OCO217"/>
      <c r="OCP217"/>
      <c r="OCQ217"/>
      <c r="OCR217"/>
      <c r="OCS217"/>
      <c r="OCT217"/>
      <c r="OCU217"/>
      <c r="OCV217"/>
      <c r="OCW217"/>
      <c r="OCX217"/>
      <c r="OCY217"/>
      <c r="OCZ217"/>
      <c r="ODA217"/>
      <c r="ODB217"/>
      <c r="ODC217"/>
      <c r="ODD217"/>
      <c r="ODE217"/>
      <c r="ODF217"/>
      <c r="ODG217"/>
      <c r="ODH217"/>
      <c r="ODI217"/>
      <c r="ODJ217"/>
      <c r="ODK217"/>
      <c r="ODL217"/>
      <c r="ODM217"/>
      <c r="ODN217"/>
      <c r="ODO217"/>
      <c r="ODP217"/>
      <c r="ODQ217"/>
      <c r="ODR217"/>
      <c r="ODS217"/>
      <c r="ODT217"/>
      <c r="ODU217"/>
      <c r="ODV217"/>
      <c r="ODW217"/>
      <c r="ODX217"/>
      <c r="ODY217"/>
      <c r="ODZ217"/>
      <c r="OEA217"/>
      <c r="OEB217"/>
      <c r="OEC217"/>
      <c r="OED217"/>
      <c r="OEE217"/>
      <c r="OEF217"/>
      <c r="OEG217"/>
      <c r="OEH217"/>
      <c r="OEI217"/>
      <c r="OEJ217"/>
      <c r="OEK217"/>
      <c r="OEL217"/>
      <c r="OEM217"/>
      <c r="OEN217"/>
      <c r="OEO217"/>
      <c r="OEP217"/>
      <c r="OEQ217"/>
      <c r="OER217"/>
      <c r="OES217"/>
      <c r="OET217"/>
      <c r="OEU217"/>
      <c r="OEV217"/>
      <c r="OEW217"/>
      <c r="OEX217"/>
      <c r="OEY217"/>
      <c r="OEZ217"/>
      <c r="OFA217"/>
      <c r="OFB217"/>
      <c r="OFC217"/>
      <c r="OFD217"/>
      <c r="OFE217"/>
      <c r="OFF217"/>
      <c r="OFG217"/>
      <c r="OFH217"/>
      <c r="OFI217"/>
      <c r="OFJ217"/>
      <c r="OFK217"/>
      <c r="OFL217"/>
      <c r="OFM217"/>
      <c r="OFN217"/>
      <c r="OFO217"/>
      <c r="OFP217"/>
      <c r="OFQ217"/>
      <c r="OFR217"/>
      <c r="OFS217"/>
      <c r="OFT217"/>
      <c r="OFU217"/>
      <c r="OFV217"/>
      <c r="OFW217"/>
      <c r="OFX217"/>
      <c r="OFY217"/>
      <c r="OFZ217"/>
      <c r="OGA217"/>
      <c r="OGB217"/>
      <c r="OGC217"/>
      <c r="OGD217"/>
      <c r="OGE217"/>
      <c r="OGF217"/>
      <c r="OGG217"/>
      <c r="OGH217"/>
      <c r="OGI217"/>
      <c r="OGJ217"/>
      <c r="OGK217"/>
      <c r="OGL217"/>
      <c r="OGM217"/>
      <c r="OGN217"/>
      <c r="OGO217"/>
      <c r="OGP217"/>
      <c r="OGQ217"/>
      <c r="OGR217"/>
      <c r="OGS217"/>
      <c r="OGT217"/>
      <c r="OGU217"/>
      <c r="OGV217"/>
      <c r="OGW217"/>
      <c r="OGX217"/>
      <c r="OGY217"/>
      <c r="OGZ217"/>
      <c r="OHA217"/>
      <c r="OHB217"/>
      <c r="OHC217"/>
      <c r="OHD217"/>
      <c r="OHE217"/>
      <c r="OHF217"/>
      <c r="OHG217"/>
      <c r="OHH217"/>
      <c r="OHI217"/>
      <c r="OHJ217"/>
      <c r="OHK217"/>
      <c r="OHL217"/>
      <c r="OHM217"/>
      <c r="OHN217"/>
      <c r="OHO217"/>
      <c r="OHP217"/>
      <c r="OHQ217"/>
      <c r="OHR217"/>
      <c r="OHS217"/>
      <c r="OHT217"/>
      <c r="OHU217"/>
      <c r="OHV217"/>
      <c r="OHW217"/>
      <c r="OHX217"/>
      <c r="OHY217"/>
      <c r="OHZ217"/>
      <c r="OIA217"/>
      <c r="OIB217"/>
      <c r="OIC217"/>
      <c r="OID217"/>
      <c r="OIE217"/>
      <c r="OIF217"/>
      <c r="OIG217"/>
      <c r="OIH217"/>
      <c r="OII217"/>
      <c r="OIJ217"/>
      <c r="OIK217"/>
      <c r="OIL217"/>
      <c r="OIM217"/>
      <c r="OIN217"/>
      <c r="OIO217"/>
      <c r="OIP217"/>
      <c r="OIQ217"/>
      <c r="OIR217"/>
      <c r="OIS217"/>
      <c r="OIT217"/>
      <c r="OIU217"/>
      <c r="OIV217"/>
      <c r="OIW217"/>
      <c r="OIX217"/>
      <c r="OIY217"/>
      <c r="OIZ217"/>
      <c r="OJA217"/>
      <c r="OJB217"/>
      <c r="OJC217"/>
      <c r="OJD217"/>
      <c r="OJE217"/>
      <c r="OJF217"/>
      <c r="OJG217"/>
      <c r="OJH217"/>
      <c r="OJI217"/>
      <c r="OJJ217"/>
      <c r="OJK217"/>
      <c r="OJL217"/>
      <c r="OJM217"/>
      <c r="OJN217"/>
      <c r="OJO217"/>
      <c r="OJP217"/>
      <c r="OJQ217"/>
      <c r="OJR217"/>
      <c r="OJS217"/>
      <c r="OJT217"/>
      <c r="OJU217"/>
      <c r="OJV217"/>
      <c r="OJW217"/>
      <c r="OJX217"/>
      <c r="OJY217"/>
      <c r="OJZ217"/>
      <c r="OKA217"/>
      <c r="OKB217"/>
      <c r="OKC217"/>
      <c r="OKD217"/>
      <c r="OKE217"/>
      <c r="OKF217"/>
      <c r="OKG217"/>
      <c r="OKH217"/>
      <c r="OKI217"/>
      <c r="OKJ217"/>
      <c r="OKK217"/>
      <c r="OKL217"/>
      <c r="OKM217"/>
      <c r="OKN217"/>
      <c r="OKO217"/>
      <c r="OKP217"/>
      <c r="OKQ217"/>
      <c r="OKR217"/>
      <c r="OKS217"/>
      <c r="OKT217"/>
      <c r="OKU217"/>
      <c r="OKV217"/>
      <c r="OKW217"/>
      <c r="OKX217"/>
      <c r="OKY217"/>
      <c r="OKZ217"/>
      <c r="OLA217"/>
      <c r="OLB217"/>
      <c r="OLC217"/>
      <c r="OLD217"/>
      <c r="OLE217"/>
      <c r="OLF217"/>
      <c r="OLG217"/>
      <c r="OLH217"/>
      <c r="OLI217"/>
      <c r="OLJ217"/>
      <c r="OLK217"/>
      <c r="OLL217"/>
      <c r="OLM217"/>
      <c r="OLN217"/>
      <c r="OLO217"/>
      <c r="OLP217"/>
      <c r="OLQ217"/>
      <c r="OLR217"/>
      <c r="OLS217"/>
      <c r="OLT217"/>
      <c r="OLU217"/>
      <c r="OLV217"/>
      <c r="OLW217"/>
      <c r="OLX217"/>
      <c r="OLY217"/>
      <c r="OLZ217"/>
      <c r="OMA217"/>
      <c r="OMB217"/>
      <c r="OMC217"/>
      <c r="OMD217"/>
      <c r="OME217"/>
      <c r="OMF217"/>
      <c r="OMG217"/>
      <c r="OMH217"/>
      <c r="OMI217"/>
      <c r="OMJ217"/>
      <c r="OMK217"/>
      <c r="OML217"/>
      <c r="OMM217"/>
      <c r="OMN217"/>
      <c r="OMO217"/>
      <c r="OMP217"/>
      <c r="OMQ217"/>
      <c r="OMR217"/>
      <c r="OMS217"/>
      <c r="OMT217"/>
      <c r="OMU217"/>
      <c r="OMV217"/>
      <c r="OMW217"/>
      <c r="OMX217"/>
      <c r="OMY217"/>
      <c r="OMZ217"/>
      <c r="ONA217"/>
      <c r="ONB217"/>
      <c r="ONC217"/>
      <c r="OND217"/>
      <c r="ONE217"/>
      <c r="ONF217"/>
      <c r="ONG217"/>
      <c r="ONH217"/>
      <c r="ONI217"/>
      <c r="ONJ217"/>
      <c r="ONK217"/>
      <c r="ONL217"/>
      <c r="ONM217"/>
      <c r="ONN217"/>
      <c r="ONO217"/>
      <c r="ONP217"/>
      <c r="ONQ217"/>
      <c r="ONR217"/>
      <c r="ONS217"/>
      <c r="ONT217"/>
      <c r="ONU217"/>
      <c r="ONV217"/>
      <c r="ONW217"/>
      <c r="ONX217"/>
      <c r="ONY217"/>
      <c r="ONZ217"/>
      <c r="OOA217"/>
      <c r="OOB217"/>
      <c r="OOC217"/>
      <c r="OOD217"/>
      <c r="OOE217"/>
      <c r="OOF217"/>
      <c r="OOG217"/>
      <c r="OOH217"/>
      <c r="OOI217"/>
      <c r="OOJ217"/>
      <c r="OOK217"/>
      <c r="OOL217"/>
      <c r="OOM217"/>
      <c r="OON217"/>
      <c r="OOO217"/>
      <c r="OOP217"/>
      <c r="OOQ217"/>
      <c r="OOR217"/>
      <c r="OOS217"/>
      <c r="OOT217"/>
      <c r="OOU217"/>
      <c r="OOV217"/>
      <c r="OOW217"/>
      <c r="OOX217"/>
      <c r="OOY217"/>
      <c r="OOZ217"/>
      <c r="OPA217"/>
      <c r="OPB217"/>
      <c r="OPC217"/>
      <c r="OPD217"/>
      <c r="OPE217"/>
      <c r="OPF217"/>
      <c r="OPG217"/>
      <c r="OPH217"/>
      <c r="OPI217"/>
      <c r="OPJ217"/>
      <c r="OPK217"/>
      <c r="OPL217"/>
      <c r="OPM217"/>
      <c r="OPN217"/>
      <c r="OPO217"/>
      <c r="OPP217"/>
      <c r="OPQ217"/>
      <c r="OPR217"/>
      <c r="OPS217"/>
      <c r="OPT217"/>
      <c r="OPU217"/>
      <c r="OPV217"/>
      <c r="OPW217"/>
      <c r="OPX217"/>
      <c r="OPY217"/>
      <c r="OPZ217"/>
      <c r="OQA217"/>
      <c r="OQB217"/>
      <c r="OQC217"/>
      <c r="OQD217"/>
      <c r="OQE217"/>
      <c r="OQF217"/>
      <c r="OQG217"/>
      <c r="OQH217"/>
      <c r="OQI217"/>
      <c r="OQJ217"/>
      <c r="OQK217"/>
      <c r="OQL217"/>
      <c r="OQM217"/>
      <c r="OQN217"/>
      <c r="OQO217"/>
      <c r="OQP217"/>
      <c r="OQQ217"/>
      <c r="OQR217"/>
      <c r="OQS217"/>
      <c r="OQT217"/>
      <c r="OQU217"/>
      <c r="OQV217"/>
      <c r="OQW217"/>
      <c r="OQX217"/>
      <c r="OQY217"/>
      <c r="OQZ217"/>
      <c r="ORA217"/>
      <c r="ORB217"/>
      <c r="ORC217"/>
      <c r="ORD217"/>
      <c r="ORE217"/>
      <c r="ORF217"/>
      <c r="ORG217"/>
      <c r="ORH217"/>
      <c r="ORI217"/>
      <c r="ORJ217"/>
      <c r="ORK217"/>
      <c r="ORL217"/>
      <c r="ORM217"/>
      <c r="ORN217"/>
      <c r="ORO217"/>
      <c r="ORP217"/>
      <c r="ORQ217"/>
      <c r="ORR217"/>
      <c r="ORS217"/>
      <c r="ORT217"/>
      <c r="ORU217"/>
      <c r="ORV217"/>
      <c r="ORW217"/>
      <c r="ORX217"/>
      <c r="ORY217"/>
      <c r="ORZ217"/>
      <c r="OSA217"/>
      <c r="OSB217"/>
      <c r="OSC217"/>
      <c r="OSD217"/>
      <c r="OSE217"/>
      <c r="OSF217"/>
      <c r="OSG217"/>
      <c r="OSH217"/>
      <c r="OSI217"/>
      <c r="OSJ217"/>
      <c r="OSK217"/>
      <c r="OSL217"/>
      <c r="OSM217"/>
      <c r="OSN217"/>
      <c r="OSO217"/>
      <c r="OSP217"/>
      <c r="OSQ217"/>
      <c r="OSR217"/>
      <c r="OSS217"/>
      <c r="OST217"/>
      <c r="OSU217"/>
      <c r="OSV217"/>
      <c r="OSW217"/>
      <c r="OSX217"/>
      <c r="OSY217"/>
      <c r="OSZ217"/>
      <c r="OTA217"/>
      <c r="OTB217"/>
      <c r="OTC217"/>
      <c r="OTD217"/>
      <c r="OTE217"/>
      <c r="OTF217"/>
      <c r="OTG217"/>
      <c r="OTH217"/>
      <c r="OTI217"/>
      <c r="OTJ217"/>
      <c r="OTK217"/>
      <c r="OTL217"/>
      <c r="OTM217"/>
      <c r="OTN217"/>
      <c r="OTO217"/>
      <c r="OTP217"/>
      <c r="OTQ217"/>
      <c r="OTR217"/>
      <c r="OTS217"/>
      <c r="OTT217"/>
      <c r="OTU217"/>
      <c r="OTV217"/>
      <c r="OTW217"/>
      <c r="OTX217"/>
      <c r="OTY217"/>
      <c r="OTZ217"/>
      <c r="OUA217"/>
      <c r="OUB217"/>
      <c r="OUC217"/>
      <c r="OUD217"/>
      <c r="OUE217"/>
      <c r="OUF217"/>
      <c r="OUG217"/>
      <c r="OUH217"/>
      <c r="OUI217"/>
      <c r="OUJ217"/>
      <c r="OUK217"/>
      <c r="OUL217"/>
      <c r="OUM217"/>
      <c r="OUN217"/>
      <c r="OUO217"/>
      <c r="OUP217"/>
      <c r="OUQ217"/>
      <c r="OUR217"/>
      <c r="OUS217"/>
      <c r="OUT217"/>
      <c r="OUU217"/>
      <c r="OUV217"/>
      <c r="OUW217"/>
      <c r="OUX217"/>
      <c r="OUY217"/>
      <c r="OUZ217"/>
      <c r="OVA217"/>
      <c r="OVB217"/>
      <c r="OVC217"/>
      <c r="OVD217"/>
      <c r="OVE217"/>
      <c r="OVF217"/>
      <c r="OVG217"/>
      <c r="OVH217"/>
      <c r="OVI217"/>
      <c r="OVJ217"/>
      <c r="OVK217"/>
      <c r="OVL217"/>
      <c r="OVM217"/>
      <c r="OVN217"/>
      <c r="OVO217"/>
      <c r="OVP217"/>
      <c r="OVQ217"/>
      <c r="OVR217"/>
      <c r="OVS217"/>
      <c r="OVT217"/>
      <c r="OVU217"/>
      <c r="OVV217"/>
      <c r="OVW217"/>
      <c r="OVX217"/>
      <c r="OVY217"/>
      <c r="OVZ217"/>
      <c r="OWA217"/>
      <c r="OWB217"/>
      <c r="OWC217"/>
      <c r="OWD217"/>
      <c r="OWE217"/>
      <c r="OWF217"/>
      <c r="OWG217"/>
      <c r="OWH217"/>
      <c r="OWI217"/>
      <c r="OWJ217"/>
      <c r="OWK217"/>
      <c r="OWL217"/>
      <c r="OWM217"/>
      <c r="OWN217"/>
      <c r="OWO217"/>
      <c r="OWP217"/>
      <c r="OWQ217"/>
      <c r="OWR217"/>
      <c r="OWS217"/>
      <c r="OWT217"/>
      <c r="OWU217"/>
      <c r="OWV217"/>
      <c r="OWW217"/>
      <c r="OWX217"/>
      <c r="OWY217"/>
      <c r="OWZ217"/>
      <c r="OXA217"/>
      <c r="OXB217"/>
      <c r="OXC217"/>
      <c r="OXD217"/>
      <c r="OXE217"/>
      <c r="OXF217"/>
      <c r="OXG217"/>
      <c r="OXH217"/>
      <c r="OXI217"/>
      <c r="OXJ217"/>
      <c r="OXK217"/>
      <c r="OXL217"/>
      <c r="OXM217"/>
      <c r="OXN217"/>
      <c r="OXO217"/>
      <c r="OXP217"/>
      <c r="OXQ217"/>
      <c r="OXR217"/>
      <c r="OXS217"/>
      <c r="OXT217"/>
      <c r="OXU217"/>
      <c r="OXV217"/>
      <c r="OXW217"/>
      <c r="OXX217"/>
      <c r="OXY217"/>
      <c r="OXZ217"/>
      <c r="OYA217"/>
      <c r="OYB217"/>
      <c r="OYC217"/>
      <c r="OYD217"/>
      <c r="OYE217"/>
      <c r="OYF217"/>
      <c r="OYG217"/>
      <c r="OYH217"/>
      <c r="OYI217"/>
      <c r="OYJ217"/>
      <c r="OYK217"/>
      <c r="OYL217"/>
      <c r="OYM217"/>
      <c r="OYN217"/>
      <c r="OYO217"/>
      <c r="OYP217"/>
      <c r="OYQ217"/>
      <c r="OYR217"/>
      <c r="OYS217"/>
      <c r="OYT217"/>
      <c r="OYU217"/>
      <c r="OYV217"/>
      <c r="OYW217"/>
      <c r="OYX217"/>
      <c r="OYY217"/>
      <c r="OYZ217"/>
      <c r="OZA217"/>
      <c r="OZB217"/>
      <c r="OZC217"/>
      <c r="OZD217"/>
      <c r="OZE217"/>
      <c r="OZF217"/>
      <c r="OZG217"/>
      <c r="OZH217"/>
      <c r="OZI217"/>
      <c r="OZJ217"/>
      <c r="OZK217"/>
      <c r="OZL217"/>
      <c r="OZM217"/>
      <c r="OZN217"/>
      <c r="OZO217"/>
      <c r="OZP217"/>
      <c r="OZQ217"/>
      <c r="OZR217"/>
      <c r="OZS217"/>
      <c r="OZT217"/>
      <c r="OZU217"/>
      <c r="OZV217"/>
      <c r="OZW217"/>
      <c r="OZX217"/>
      <c r="OZY217"/>
      <c r="OZZ217"/>
      <c r="PAA217"/>
      <c r="PAB217"/>
      <c r="PAC217"/>
      <c r="PAD217"/>
      <c r="PAE217"/>
      <c r="PAF217"/>
      <c r="PAG217"/>
      <c r="PAH217"/>
      <c r="PAI217"/>
      <c r="PAJ217"/>
      <c r="PAK217"/>
      <c r="PAL217"/>
      <c r="PAM217"/>
      <c r="PAN217"/>
      <c r="PAO217"/>
      <c r="PAP217"/>
      <c r="PAQ217"/>
      <c r="PAR217"/>
      <c r="PAS217"/>
      <c r="PAT217"/>
      <c r="PAU217"/>
      <c r="PAV217"/>
      <c r="PAW217"/>
      <c r="PAX217"/>
      <c r="PAY217"/>
      <c r="PAZ217"/>
      <c r="PBA217"/>
      <c r="PBB217"/>
      <c r="PBC217"/>
      <c r="PBD217"/>
      <c r="PBE217"/>
      <c r="PBF217"/>
      <c r="PBG217"/>
      <c r="PBH217"/>
      <c r="PBI217"/>
      <c r="PBJ217"/>
      <c r="PBK217"/>
      <c r="PBL217"/>
      <c r="PBM217"/>
      <c r="PBN217"/>
      <c r="PBO217"/>
      <c r="PBP217"/>
      <c r="PBQ217"/>
      <c r="PBR217"/>
      <c r="PBS217"/>
      <c r="PBT217"/>
      <c r="PBU217"/>
      <c r="PBV217"/>
      <c r="PBW217"/>
      <c r="PBX217"/>
      <c r="PBY217"/>
      <c r="PBZ217"/>
      <c r="PCA217"/>
      <c r="PCB217"/>
      <c r="PCC217"/>
      <c r="PCD217"/>
      <c r="PCE217"/>
      <c r="PCF217"/>
      <c r="PCG217"/>
      <c r="PCH217"/>
      <c r="PCI217"/>
      <c r="PCJ217"/>
      <c r="PCK217"/>
      <c r="PCL217"/>
      <c r="PCM217"/>
      <c r="PCN217"/>
      <c r="PCO217"/>
      <c r="PCP217"/>
      <c r="PCQ217"/>
      <c r="PCR217"/>
      <c r="PCS217"/>
      <c r="PCT217"/>
      <c r="PCU217"/>
      <c r="PCV217"/>
      <c r="PCW217"/>
      <c r="PCX217"/>
      <c r="PCY217"/>
      <c r="PCZ217"/>
      <c r="PDA217"/>
      <c r="PDB217"/>
      <c r="PDC217"/>
      <c r="PDD217"/>
      <c r="PDE217"/>
      <c r="PDF217"/>
      <c r="PDG217"/>
      <c r="PDH217"/>
      <c r="PDI217"/>
      <c r="PDJ217"/>
      <c r="PDK217"/>
      <c r="PDL217"/>
      <c r="PDM217"/>
      <c r="PDN217"/>
      <c r="PDO217"/>
      <c r="PDP217"/>
      <c r="PDQ217"/>
      <c r="PDR217"/>
      <c r="PDS217"/>
      <c r="PDT217"/>
      <c r="PDU217"/>
      <c r="PDV217"/>
      <c r="PDW217"/>
      <c r="PDX217"/>
      <c r="PDY217"/>
      <c r="PDZ217"/>
      <c r="PEA217"/>
      <c r="PEB217"/>
      <c r="PEC217"/>
      <c r="PED217"/>
      <c r="PEE217"/>
      <c r="PEF217"/>
      <c r="PEG217"/>
      <c r="PEH217"/>
      <c r="PEI217"/>
      <c r="PEJ217"/>
      <c r="PEK217"/>
      <c r="PEL217"/>
      <c r="PEM217"/>
      <c r="PEN217"/>
      <c r="PEO217"/>
      <c r="PEP217"/>
      <c r="PEQ217"/>
      <c r="PER217"/>
      <c r="PES217"/>
      <c r="PET217"/>
      <c r="PEU217"/>
      <c r="PEV217"/>
      <c r="PEW217"/>
      <c r="PEX217"/>
      <c r="PEY217"/>
      <c r="PEZ217"/>
      <c r="PFA217"/>
      <c r="PFB217"/>
      <c r="PFC217"/>
      <c r="PFD217"/>
      <c r="PFE217"/>
      <c r="PFF217"/>
      <c r="PFG217"/>
      <c r="PFH217"/>
      <c r="PFI217"/>
      <c r="PFJ217"/>
      <c r="PFK217"/>
      <c r="PFL217"/>
      <c r="PFM217"/>
      <c r="PFN217"/>
      <c r="PFO217"/>
      <c r="PFP217"/>
      <c r="PFQ217"/>
      <c r="PFR217"/>
      <c r="PFS217"/>
      <c r="PFT217"/>
      <c r="PFU217"/>
      <c r="PFV217"/>
      <c r="PFW217"/>
      <c r="PFX217"/>
      <c r="PFY217"/>
      <c r="PFZ217"/>
      <c r="PGA217"/>
      <c r="PGB217"/>
      <c r="PGC217"/>
      <c r="PGD217"/>
      <c r="PGE217"/>
      <c r="PGF217"/>
      <c r="PGG217"/>
      <c r="PGH217"/>
      <c r="PGI217"/>
      <c r="PGJ217"/>
      <c r="PGK217"/>
      <c r="PGL217"/>
      <c r="PGM217"/>
      <c r="PGN217"/>
      <c r="PGO217"/>
      <c r="PGP217"/>
      <c r="PGQ217"/>
      <c r="PGR217"/>
      <c r="PGS217"/>
      <c r="PGT217"/>
      <c r="PGU217"/>
      <c r="PGV217"/>
      <c r="PGW217"/>
      <c r="PGX217"/>
      <c r="PGY217"/>
      <c r="PGZ217"/>
      <c r="PHA217"/>
      <c r="PHB217"/>
      <c r="PHC217"/>
      <c r="PHD217"/>
      <c r="PHE217"/>
      <c r="PHF217"/>
      <c r="PHG217"/>
      <c r="PHH217"/>
      <c r="PHI217"/>
      <c r="PHJ217"/>
      <c r="PHK217"/>
      <c r="PHL217"/>
      <c r="PHM217"/>
      <c r="PHN217"/>
      <c r="PHO217"/>
      <c r="PHP217"/>
      <c r="PHQ217"/>
      <c r="PHR217"/>
      <c r="PHS217"/>
      <c r="PHT217"/>
      <c r="PHU217"/>
      <c r="PHV217"/>
      <c r="PHW217"/>
      <c r="PHX217"/>
      <c r="PHY217"/>
      <c r="PHZ217"/>
      <c r="PIA217"/>
      <c r="PIB217"/>
      <c r="PIC217"/>
      <c r="PID217"/>
      <c r="PIE217"/>
      <c r="PIF217"/>
      <c r="PIG217"/>
      <c r="PIH217"/>
      <c r="PII217"/>
      <c r="PIJ217"/>
      <c r="PIK217"/>
      <c r="PIL217"/>
      <c r="PIM217"/>
      <c r="PIN217"/>
      <c r="PIO217"/>
      <c r="PIP217"/>
      <c r="PIQ217"/>
      <c r="PIR217"/>
      <c r="PIS217"/>
      <c r="PIT217"/>
      <c r="PIU217"/>
      <c r="PIV217"/>
      <c r="PIW217"/>
      <c r="PIX217"/>
      <c r="PIY217"/>
      <c r="PIZ217"/>
      <c r="PJA217"/>
      <c r="PJB217"/>
      <c r="PJC217"/>
      <c r="PJD217"/>
      <c r="PJE217"/>
      <c r="PJF217"/>
      <c r="PJG217"/>
      <c r="PJH217"/>
      <c r="PJI217"/>
      <c r="PJJ217"/>
      <c r="PJK217"/>
      <c r="PJL217"/>
      <c r="PJM217"/>
      <c r="PJN217"/>
      <c r="PJO217"/>
      <c r="PJP217"/>
      <c r="PJQ217"/>
      <c r="PJR217"/>
      <c r="PJS217"/>
      <c r="PJT217"/>
      <c r="PJU217"/>
      <c r="PJV217"/>
      <c r="PJW217"/>
      <c r="PJX217"/>
      <c r="PJY217"/>
      <c r="PJZ217"/>
      <c r="PKA217"/>
      <c r="PKB217"/>
      <c r="PKC217"/>
      <c r="PKD217"/>
      <c r="PKE217"/>
      <c r="PKF217"/>
      <c r="PKG217"/>
      <c r="PKH217"/>
      <c r="PKI217"/>
      <c r="PKJ217"/>
      <c r="PKK217"/>
      <c r="PKL217"/>
      <c r="PKM217"/>
      <c r="PKN217"/>
      <c r="PKO217"/>
      <c r="PKP217"/>
      <c r="PKQ217"/>
      <c r="PKR217"/>
      <c r="PKS217"/>
      <c r="PKT217"/>
      <c r="PKU217"/>
      <c r="PKV217"/>
      <c r="PKW217"/>
      <c r="PKX217"/>
      <c r="PKY217"/>
      <c r="PKZ217"/>
      <c r="PLA217"/>
      <c r="PLB217"/>
      <c r="PLC217"/>
      <c r="PLD217"/>
      <c r="PLE217"/>
      <c r="PLF217"/>
      <c r="PLG217"/>
      <c r="PLH217"/>
      <c r="PLI217"/>
      <c r="PLJ217"/>
      <c r="PLK217"/>
      <c r="PLL217"/>
      <c r="PLM217"/>
      <c r="PLN217"/>
      <c r="PLO217"/>
      <c r="PLP217"/>
      <c r="PLQ217"/>
      <c r="PLR217"/>
      <c r="PLS217"/>
      <c r="PLT217"/>
      <c r="PLU217"/>
      <c r="PLV217"/>
      <c r="PLW217"/>
      <c r="PLX217"/>
      <c r="PLY217"/>
      <c r="PLZ217"/>
      <c r="PMA217"/>
      <c r="PMB217"/>
      <c r="PMC217"/>
      <c r="PMD217"/>
      <c r="PME217"/>
      <c r="PMF217"/>
      <c r="PMG217"/>
      <c r="PMH217"/>
      <c r="PMI217"/>
      <c r="PMJ217"/>
      <c r="PMK217"/>
      <c r="PML217"/>
      <c r="PMM217"/>
      <c r="PMN217"/>
      <c r="PMO217"/>
      <c r="PMP217"/>
      <c r="PMQ217"/>
      <c r="PMR217"/>
      <c r="PMS217"/>
      <c r="PMT217"/>
      <c r="PMU217"/>
      <c r="PMV217"/>
      <c r="PMW217"/>
      <c r="PMX217"/>
      <c r="PMY217"/>
      <c r="PMZ217"/>
      <c r="PNA217"/>
      <c r="PNB217"/>
      <c r="PNC217"/>
      <c r="PND217"/>
      <c r="PNE217"/>
      <c r="PNF217"/>
      <c r="PNG217"/>
      <c r="PNH217"/>
      <c r="PNI217"/>
      <c r="PNJ217"/>
      <c r="PNK217"/>
      <c r="PNL217"/>
      <c r="PNM217"/>
      <c r="PNN217"/>
      <c r="PNO217"/>
      <c r="PNP217"/>
      <c r="PNQ217"/>
      <c r="PNR217"/>
      <c r="PNS217"/>
      <c r="PNT217"/>
      <c r="PNU217"/>
      <c r="PNV217"/>
      <c r="PNW217"/>
      <c r="PNX217"/>
      <c r="PNY217"/>
      <c r="PNZ217"/>
      <c r="POA217"/>
      <c r="POB217"/>
      <c r="POC217"/>
      <c r="POD217"/>
      <c r="POE217"/>
      <c r="POF217"/>
      <c r="POG217"/>
      <c r="POH217"/>
      <c r="POI217"/>
      <c r="POJ217"/>
      <c r="POK217"/>
      <c r="POL217"/>
      <c r="POM217"/>
      <c r="PON217"/>
      <c r="POO217"/>
      <c r="POP217"/>
      <c r="POQ217"/>
      <c r="POR217"/>
      <c r="POS217"/>
      <c r="POT217"/>
      <c r="POU217"/>
      <c r="POV217"/>
      <c r="POW217"/>
      <c r="POX217"/>
      <c r="POY217"/>
      <c r="POZ217"/>
      <c r="PPA217"/>
      <c r="PPB217"/>
      <c r="PPC217"/>
      <c r="PPD217"/>
      <c r="PPE217"/>
      <c r="PPF217"/>
      <c r="PPG217"/>
      <c r="PPH217"/>
      <c r="PPI217"/>
      <c r="PPJ217"/>
      <c r="PPK217"/>
      <c r="PPL217"/>
      <c r="PPM217"/>
      <c r="PPN217"/>
      <c r="PPO217"/>
      <c r="PPP217"/>
      <c r="PPQ217"/>
      <c r="PPR217"/>
      <c r="PPS217"/>
      <c r="PPT217"/>
      <c r="PPU217"/>
      <c r="PPV217"/>
      <c r="PPW217"/>
      <c r="PPX217"/>
      <c r="PPY217"/>
      <c r="PPZ217"/>
      <c r="PQA217"/>
      <c r="PQB217"/>
      <c r="PQC217"/>
      <c r="PQD217"/>
      <c r="PQE217"/>
      <c r="PQF217"/>
      <c r="PQG217"/>
      <c r="PQH217"/>
      <c r="PQI217"/>
      <c r="PQJ217"/>
      <c r="PQK217"/>
      <c r="PQL217"/>
      <c r="PQM217"/>
      <c r="PQN217"/>
      <c r="PQO217"/>
      <c r="PQP217"/>
      <c r="PQQ217"/>
      <c r="PQR217"/>
      <c r="PQS217"/>
      <c r="PQT217"/>
      <c r="PQU217"/>
      <c r="PQV217"/>
      <c r="PQW217"/>
      <c r="PQX217"/>
      <c r="PQY217"/>
      <c r="PQZ217"/>
      <c r="PRA217"/>
      <c r="PRB217"/>
      <c r="PRC217"/>
      <c r="PRD217"/>
      <c r="PRE217"/>
      <c r="PRF217"/>
      <c r="PRG217"/>
      <c r="PRH217"/>
      <c r="PRI217"/>
      <c r="PRJ217"/>
      <c r="PRK217"/>
      <c r="PRL217"/>
      <c r="PRM217"/>
      <c r="PRN217"/>
      <c r="PRO217"/>
      <c r="PRP217"/>
      <c r="PRQ217"/>
      <c r="PRR217"/>
      <c r="PRS217"/>
      <c r="PRT217"/>
      <c r="PRU217"/>
      <c r="PRV217"/>
      <c r="PRW217"/>
      <c r="PRX217"/>
      <c r="PRY217"/>
      <c r="PRZ217"/>
      <c r="PSA217"/>
      <c r="PSB217"/>
      <c r="PSC217"/>
      <c r="PSD217"/>
      <c r="PSE217"/>
      <c r="PSF217"/>
      <c r="PSG217"/>
      <c r="PSH217"/>
      <c r="PSI217"/>
      <c r="PSJ217"/>
      <c r="PSK217"/>
      <c r="PSL217"/>
      <c r="PSM217"/>
      <c r="PSN217"/>
      <c r="PSO217"/>
      <c r="PSP217"/>
      <c r="PSQ217"/>
      <c r="PSR217"/>
      <c r="PSS217"/>
      <c r="PST217"/>
      <c r="PSU217"/>
      <c r="PSV217"/>
      <c r="PSW217"/>
      <c r="PSX217"/>
      <c r="PSY217"/>
      <c r="PSZ217"/>
      <c r="PTA217"/>
      <c r="PTB217"/>
      <c r="PTC217"/>
      <c r="PTD217"/>
      <c r="PTE217"/>
      <c r="PTF217"/>
      <c r="PTG217"/>
      <c r="PTH217"/>
      <c r="PTI217"/>
      <c r="PTJ217"/>
      <c r="PTK217"/>
      <c r="PTL217"/>
      <c r="PTM217"/>
      <c r="PTN217"/>
      <c r="PTO217"/>
      <c r="PTP217"/>
      <c r="PTQ217"/>
      <c r="PTR217"/>
      <c r="PTS217"/>
      <c r="PTT217"/>
      <c r="PTU217"/>
      <c r="PTV217"/>
      <c r="PTW217"/>
      <c r="PTX217"/>
      <c r="PTY217"/>
      <c r="PTZ217"/>
      <c r="PUA217"/>
      <c r="PUB217"/>
      <c r="PUC217"/>
      <c r="PUD217"/>
      <c r="PUE217"/>
      <c r="PUF217"/>
      <c r="PUG217"/>
      <c r="PUH217"/>
      <c r="PUI217"/>
      <c r="PUJ217"/>
      <c r="PUK217"/>
      <c r="PUL217"/>
      <c r="PUM217"/>
      <c r="PUN217"/>
      <c r="PUO217"/>
      <c r="PUP217"/>
      <c r="PUQ217"/>
      <c r="PUR217"/>
      <c r="PUS217"/>
      <c r="PUT217"/>
      <c r="PUU217"/>
      <c r="PUV217"/>
      <c r="PUW217"/>
      <c r="PUX217"/>
      <c r="PUY217"/>
      <c r="PUZ217"/>
      <c r="PVA217"/>
      <c r="PVB217"/>
      <c r="PVC217"/>
      <c r="PVD217"/>
      <c r="PVE217"/>
      <c r="PVF217"/>
      <c r="PVG217"/>
      <c r="PVH217"/>
      <c r="PVI217"/>
      <c r="PVJ217"/>
      <c r="PVK217"/>
      <c r="PVL217"/>
      <c r="PVM217"/>
      <c r="PVN217"/>
      <c r="PVO217"/>
      <c r="PVP217"/>
      <c r="PVQ217"/>
      <c r="PVR217"/>
      <c r="PVS217"/>
      <c r="PVT217"/>
      <c r="PVU217"/>
      <c r="PVV217"/>
      <c r="PVW217"/>
      <c r="PVX217"/>
      <c r="PVY217"/>
      <c r="PVZ217"/>
      <c r="PWA217"/>
      <c r="PWB217"/>
      <c r="PWC217"/>
      <c r="PWD217"/>
      <c r="PWE217"/>
      <c r="PWF217"/>
      <c r="PWG217"/>
      <c r="PWH217"/>
      <c r="PWI217"/>
      <c r="PWJ217"/>
      <c r="PWK217"/>
      <c r="PWL217"/>
      <c r="PWM217"/>
      <c r="PWN217"/>
      <c r="PWO217"/>
      <c r="PWP217"/>
      <c r="PWQ217"/>
      <c r="PWR217"/>
      <c r="PWS217"/>
      <c r="PWT217"/>
      <c r="PWU217"/>
      <c r="PWV217"/>
      <c r="PWW217"/>
      <c r="PWX217"/>
      <c r="PWY217"/>
      <c r="PWZ217"/>
      <c r="PXA217"/>
      <c r="PXB217"/>
      <c r="PXC217"/>
      <c r="PXD217"/>
      <c r="PXE217"/>
      <c r="PXF217"/>
      <c r="PXG217"/>
      <c r="PXH217"/>
      <c r="PXI217"/>
      <c r="PXJ217"/>
      <c r="PXK217"/>
      <c r="PXL217"/>
      <c r="PXM217"/>
      <c r="PXN217"/>
      <c r="PXO217"/>
      <c r="PXP217"/>
      <c r="PXQ217"/>
      <c r="PXR217"/>
      <c r="PXS217"/>
      <c r="PXT217"/>
      <c r="PXU217"/>
      <c r="PXV217"/>
      <c r="PXW217"/>
      <c r="PXX217"/>
      <c r="PXY217"/>
      <c r="PXZ217"/>
      <c r="PYA217"/>
      <c r="PYB217"/>
      <c r="PYC217"/>
      <c r="PYD217"/>
      <c r="PYE217"/>
      <c r="PYF217"/>
      <c r="PYG217"/>
      <c r="PYH217"/>
      <c r="PYI217"/>
      <c r="PYJ217"/>
      <c r="PYK217"/>
      <c r="PYL217"/>
      <c r="PYM217"/>
      <c r="PYN217"/>
      <c r="PYO217"/>
      <c r="PYP217"/>
      <c r="PYQ217"/>
      <c r="PYR217"/>
      <c r="PYS217"/>
      <c r="PYT217"/>
      <c r="PYU217"/>
      <c r="PYV217"/>
      <c r="PYW217"/>
      <c r="PYX217"/>
      <c r="PYY217"/>
      <c r="PYZ217"/>
      <c r="PZA217"/>
      <c r="PZB217"/>
      <c r="PZC217"/>
      <c r="PZD217"/>
      <c r="PZE217"/>
      <c r="PZF217"/>
      <c r="PZG217"/>
      <c r="PZH217"/>
      <c r="PZI217"/>
      <c r="PZJ217"/>
      <c r="PZK217"/>
      <c r="PZL217"/>
      <c r="PZM217"/>
      <c r="PZN217"/>
      <c r="PZO217"/>
      <c r="PZP217"/>
      <c r="PZQ217"/>
      <c r="PZR217"/>
      <c r="PZS217"/>
      <c r="PZT217"/>
      <c r="PZU217"/>
      <c r="PZV217"/>
      <c r="PZW217"/>
      <c r="PZX217"/>
      <c r="PZY217"/>
      <c r="PZZ217"/>
      <c r="QAA217"/>
      <c r="QAB217"/>
      <c r="QAC217"/>
      <c r="QAD217"/>
      <c r="QAE217"/>
      <c r="QAF217"/>
      <c r="QAG217"/>
      <c r="QAH217"/>
      <c r="QAI217"/>
      <c r="QAJ217"/>
      <c r="QAK217"/>
      <c r="QAL217"/>
      <c r="QAM217"/>
      <c r="QAN217"/>
      <c r="QAO217"/>
      <c r="QAP217"/>
      <c r="QAQ217"/>
      <c r="QAR217"/>
      <c r="QAS217"/>
      <c r="QAT217"/>
      <c r="QAU217"/>
      <c r="QAV217"/>
      <c r="QAW217"/>
      <c r="QAX217"/>
      <c r="QAY217"/>
      <c r="QAZ217"/>
      <c r="QBA217"/>
      <c r="QBB217"/>
      <c r="QBC217"/>
      <c r="QBD217"/>
      <c r="QBE217"/>
      <c r="QBF217"/>
      <c r="QBG217"/>
      <c r="QBH217"/>
      <c r="QBI217"/>
      <c r="QBJ217"/>
      <c r="QBK217"/>
      <c r="QBL217"/>
      <c r="QBM217"/>
      <c r="QBN217"/>
      <c r="QBO217"/>
      <c r="QBP217"/>
      <c r="QBQ217"/>
      <c r="QBR217"/>
      <c r="QBS217"/>
      <c r="QBT217"/>
      <c r="QBU217"/>
      <c r="QBV217"/>
      <c r="QBW217"/>
      <c r="QBX217"/>
      <c r="QBY217"/>
      <c r="QBZ217"/>
      <c r="QCA217"/>
      <c r="QCB217"/>
      <c r="QCC217"/>
      <c r="QCD217"/>
      <c r="QCE217"/>
      <c r="QCF217"/>
      <c r="QCG217"/>
      <c r="QCH217"/>
      <c r="QCI217"/>
      <c r="QCJ217"/>
      <c r="QCK217"/>
      <c r="QCL217"/>
      <c r="QCM217"/>
      <c r="QCN217"/>
      <c r="QCO217"/>
      <c r="QCP217"/>
      <c r="QCQ217"/>
      <c r="QCR217"/>
      <c r="QCS217"/>
      <c r="QCT217"/>
      <c r="QCU217"/>
      <c r="QCV217"/>
      <c r="QCW217"/>
      <c r="QCX217"/>
      <c r="QCY217"/>
      <c r="QCZ217"/>
      <c r="QDA217"/>
      <c r="QDB217"/>
      <c r="QDC217"/>
      <c r="QDD217"/>
      <c r="QDE217"/>
      <c r="QDF217"/>
      <c r="QDG217"/>
      <c r="QDH217"/>
      <c r="QDI217"/>
      <c r="QDJ217"/>
      <c r="QDK217"/>
      <c r="QDL217"/>
      <c r="QDM217"/>
      <c r="QDN217"/>
      <c r="QDO217"/>
      <c r="QDP217"/>
      <c r="QDQ217"/>
      <c r="QDR217"/>
      <c r="QDS217"/>
      <c r="QDT217"/>
      <c r="QDU217"/>
      <c r="QDV217"/>
      <c r="QDW217"/>
      <c r="QDX217"/>
      <c r="QDY217"/>
      <c r="QDZ217"/>
      <c r="QEA217"/>
      <c r="QEB217"/>
      <c r="QEC217"/>
      <c r="QED217"/>
      <c r="QEE217"/>
      <c r="QEF217"/>
      <c r="QEG217"/>
      <c r="QEH217"/>
      <c r="QEI217"/>
      <c r="QEJ217"/>
      <c r="QEK217"/>
      <c r="QEL217"/>
      <c r="QEM217"/>
      <c r="QEN217"/>
      <c r="QEO217"/>
      <c r="QEP217"/>
      <c r="QEQ217"/>
      <c r="QER217"/>
      <c r="QES217"/>
      <c r="QET217"/>
      <c r="QEU217"/>
      <c r="QEV217"/>
      <c r="QEW217"/>
      <c r="QEX217"/>
      <c r="QEY217"/>
      <c r="QEZ217"/>
      <c r="QFA217"/>
      <c r="QFB217"/>
      <c r="QFC217"/>
      <c r="QFD217"/>
      <c r="QFE217"/>
      <c r="QFF217"/>
      <c r="QFG217"/>
      <c r="QFH217"/>
      <c r="QFI217"/>
      <c r="QFJ217"/>
      <c r="QFK217"/>
      <c r="QFL217"/>
      <c r="QFM217"/>
      <c r="QFN217"/>
      <c r="QFO217"/>
      <c r="QFP217"/>
      <c r="QFQ217"/>
      <c r="QFR217"/>
      <c r="QFS217"/>
      <c r="QFT217"/>
      <c r="QFU217"/>
      <c r="QFV217"/>
      <c r="QFW217"/>
      <c r="QFX217"/>
      <c r="QFY217"/>
      <c r="QFZ217"/>
      <c r="QGA217"/>
      <c r="QGB217"/>
      <c r="QGC217"/>
      <c r="QGD217"/>
      <c r="QGE217"/>
      <c r="QGF217"/>
      <c r="QGG217"/>
      <c r="QGH217"/>
      <c r="QGI217"/>
      <c r="QGJ217"/>
      <c r="QGK217"/>
      <c r="QGL217"/>
      <c r="QGM217"/>
      <c r="QGN217"/>
      <c r="QGO217"/>
      <c r="QGP217"/>
      <c r="QGQ217"/>
      <c r="QGR217"/>
      <c r="QGS217"/>
      <c r="QGT217"/>
      <c r="QGU217"/>
      <c r="QGV217"/>
      <c r="QGW217"/>
      <c r="QGX217"/>
      <c r="QGY217"/>
      <c r="QGZ217"/>
      <c r="QHA217"/>
      <c r="QHB217"/>
      <c r="QHC217"/>
      <c r="QHD217"/>
      <c r="QHE217"/>
      <c r="QHF217"/>
      <c r="QHG217"/>
      <c r="QHH217"/>
      <c r="QHI217"/>
      <c r="QHJ217"/>
      <c r="QHK217"/>
      <c r="QHL217"/>
      <c r="QHM217"/>
      <c r="QHN217"/>
      <c r="QHO217"/>
      <c r="QHP217"/>
      <c r="QHQ217"/>
      <c r="QHR217"/>
      <c r="QHS217"/>
      <c r="QHT217"/>
      <c r="QHU217"/>
      <c r="QHV217"/>
      <c r="QHW217"/>
      <c r="QHX217"/>
      <c r="QHY217"/>
      <c r="QHZ217"/>
      <c r="QIA217"/>
      <c r="QIB217"/>
      <c r="QIC217"/>
      <c r="QID217"/>
      <c r="QIE217"/>
      <c r="QIF217"/>
      <c r="QIG217"/>
      <c r="QIH217"/>
      <c r="QII217"/>
      <c r="QIJ217"/>
      <c r="QIK217"/>
      <c r="QIL217"/>
      <c r="QIM217"/>
      <c r="QIN217"/>
      <c r="QIO217"/>
      <c r="QIP217"/>
      <c r="QIQ217"/>
      <c r="QIR217"/>
      <c r="QIS217"/>
      <c r="QIT217"/>
      <c r="QIU217"/>
      <c r="QIV217"/>
      <c r="QIW217"/>
      <c r="QIX217"/>
      <c r="QIY217"/>
      <c r="QIZ217"/>
      <c r="QJA217"/>
      <c r="QJB217"/>
      <c r="QJC217"/>
      <c r="QJD217"/>
      <c r="QJE217"/>
      <c r="QJF217"/>
      <c r="QJG217"/>
      <c r="QJH217"/>
      <c r="QJI217"/>
      <c r="QJJ217"/>
      <c r="QJK217"/>
      <c r="QJL217"/>
      <c r="QJM217"/>
      <c r="QJN217"/>
      <c r="QJO217"/>
      <c r="QJP217"/>
      <c r="QJQ217"/>
      <c r="QJR217"/>
      <c r="QJS217"/>
      <c r="QJT217"/>
      <c r="QJU217"/>
      <c r="QJV217"/>
      <c r="QJW217"/>
      <c r="QJX217"/>
      <c r="QJY217"/>
      <c r="QJZ217"/>
      <c r="QKA217"/>
      <c r="QKB217"/>
      <c r="QKC217"/>
      <c r="QKD217"/>
      <c r="QKE217"/>
      <c r="QKF217"/>
      <c r="QKG217"/>
      <c r="QKH217"/>
      <c r="QKI217"/>
      <c r="QKJ217"/>
      <c r="QKK217"/>
      <c r="QKL217"/>
      <c r="QKM217"/>
      <c r="QKN217"/>
      <c r="QKO217"/>
      <c r="QKP217"/>
      <c r="QKQ217"/>
      <c r="QKR217"/>
      <c r="QKS217"/>
      <c r="QKT217"/>
      <c r="QKU217"/>
      <c r="QKV217"/>
      <c r="QKW217"/>
      <c r="QKX217"/>
      <c r="QKY217"/>
      <c r="QKZ217"/>
      <c r="QLA217"/>
      <c r="QLB217"/>
      <c r="QLC217"/>
      <c r="QLD217"/>
      <c r="QLE217"/>
      <c r="QLF217"/>
      <c r="QLG217"/>
      <c r="QLH217"/>
      <c r="QLI217"/>
      <c r="QLJ217"/>
      <c r="QLK217"/>
      <c r="QLL217"/>
      <c r="QLM217"/>
      <c r="QLN217"/>
      <c r="QLO217"/>
      <c r="QLP217"/>
      <c r="QLQ217"/>
      <c r="QLR217"/>
      <c r="QLS217"/>
      <c r="QLT217"/>
      <c r="QLU217"/>
      <c r="QLV217"/>
      <c r="QLW217"/>
      <c r="QLX217"/>
      <c r="QLY217"/>
      <c r="QLZ217"/>
      <c r="QMA217"/>
      <c r="QMB217"/>
      <c r="QMC217"/>
      <c r="QMD217"/>
      <c r="QME217"/>
      <c r="QMF217"/>
      <c r="QMG217"/>
      <c r="QMH217"/>
      <c r="QMI217"/>
      <c r="QMJ217"/>
      <c r="QMK217"/>
      <c r="QML217"/>
      <c r="QMM217"/>
      <c r="QMN217"/>
      <c r="QMO217"/>
      <c r="QMP217"/>
      <c r="QMQ217"/>
      <c r="QMR217"/>
      <c r="QMS217"/>
      <c r="QMT217"/>
      <c r="QMU217"/>
      <c r="QMV217"/>
      <c r="QMW217"/>
      <c r="QMX217"/>
      <c r="QMY217"/>
      <c r="QMZ217"/>
      <c r="QNA217"/>
      <c r="QNB217"/>
      <c r="QNC217"/>
      <c r="QND217"/>
      <c r="QNE217"/>
      <c r="QNF217"/>
      <c r="QNG217"/>
      <c r="QNH217"/>
      <c r="QNI217"/>
      <c r="QNJ217"/>
      <c r="QNK217"/>
      <c r="QNL217"/>
      <c r="QNM217"/>
      <c r="QNN217"/>
      <c r="QNO217"/>
      <c r="QNP217"/>
      <c r="QNQ217"/>
      <c r="QNR217"/>
      <c r="QNS217"/>
      <c r="QNT217"/>
      <c r="QNU217"/>
      <c r="QNV217"/>
      <c r="QNW217"/>
      <c r="QNX217"/>
      <c r="QNY217"/>
      <c r="QNZ217"/>
      <c r="QOA217"/>
      <c r="QOB217"/>
      <c r="QOC217"/>
      <c r="QOD217"/>
      <c r="QOE217"/>
      <c r="QOF217"/>
      <c r="QOG217"/>
      <c r="QOH217"/>
      <c r="QOI217"/>
      <c r="QOJ217"/>
      <c r="QOK217"/>
      <c r="QOL217"/>
      <c r="QOM217"/>
      <c r="QON217"/>
      <c r="QOO217"/>
      <c r="QOP217"/>
      <c r="QOQ217"/>
      <c r="QOR217"/>
      <c r="QOS217"/>
      <c r="QOT217"/>
      <c r="QOU217"/>
      <c r="QOV217"/>
      <c r="QOW217"/>
      <c r="QOX217"/>
      <c r="QOY217"/>
      <c r="QOZ217"/>
      <c r="QPA217"/>
      <c r="QPB217"/>
      <c r="QPC217"/>
      <c r="QPD217"/>
      <c r="QPE217"/>
      <c r="QPF217"/>
      <c r="QPG217"/>
      <c r="QPH217"/>
      <c r="QPI217"/>
      <c r="QPJ217"/>
      <c r="QPK217"/>
      <c r="QPL217"/>
      <c r="QPM217"/>
      <c r="QPN217"/>
      <c r="QPO217"/>
      <c r="QPP217"/>
      <c r="QPQ217"/>
      <c r="QPR217"/>
      <c r="QPS217"/>
      <c r="QPT217"/>
      <c r="QPU217"/>
      <c r="QPV217"/>
      <c r="QPW217"/>
      <c r="QPX217"/>
      <c r="QPY217"/>
      <c r="QPZ217"/>
      <c r="QQA217"/>
      <c r="QQB217"/>
      <c r="QQC217"/>
      <c r="QQD217"/>
      <c r="QQE217"/>
      <c r="QQF217"/>
      <c r="QQG217"/>
      <c r="QQH217"/>
      <c r="QQI217"/>
      <c r="QQJ217"/>
      <c r="QQK217"/>
      <c r="QQL217"/>
      <c r="QQM217"/>
      <c r="QQN217"/>
      <c r="QQO217"/>
      <c r="QQP217"/>
      <c r="QQQ217"/>
      <c r="QQR217"/>
      <c r="QQS217"/>
      <c r="QQT217"/>
      <c r="QQU217"/>
      <c r="QQV217"/>
      <c r="QQW217"/>
      <c r="QQX217"/>
      <c r="QQY217"/>
      <c r="QQZ217"/>
      <c r="QRA217"/>
      <c r="QRB217"/>
      <c r="QRC217"/>
      <c r="QRD217"/>
      <c r="QRE217"/>
      <c r="QRF217"/>
      <c r="QRG217"/>
      <c r="QRH217"/>
      <c r="QRI217"/>
      <c r="QRJ217"/>
      <c r="QRK217"/>
      <c r="QRL217"/>
      <c r="QRM217"/>
      <c r="QRN217"/>
      <c r="QRO217"/>
      <c r="QRP217"/>
      <c r="QRQ217"/>
      <c r="QRR217"/>
      <c r="QRS217"/>
      <c r="QRT217"/>
      <c r="QRU217"/>
      <c r="QRV217"/>
      <c r="QRW217"/>
      <c r="QRX217"/>
      <c r="QRY217"/>
      <c r="QRZ217"/>
      <c r="QSA217"/>
      <c r="QSB217"/>
      <c r="QSC217"/>
      <c r="QSD217"/>
      <c r="QSE217"/>
      <c r="QSF217"/>
      <c r="QSG217"/>
      <c r="QSH217"/>
      <c r="QSI217"/>
      <c r="QSJ217"/>
      <c r="QSK217"/>
      <c r="QSL217"/>
      <c r="QSM217"/>
      <c r="QSN217"/>
      <c r="QSO217"/>
      <c r="QSP217"/>
      <c r="QSQ217"/>
      <c r="QSR217"/>
      <c r="QSS217"/>
      <c r="QST217"/>
      <c r="QSU217"/>
      <c r="QSV217"/>
      <c r="QSW217"/>
      <c r="QSX217"/>
      <c r="QSY217"/>
      <c r="QSZ217"/>
      <c r="QTA217"/>
      <c r="QTB217"/>
      <c r="QTC217"/>
      <c r="QTD217"/>
      <c r="QTE217"/>
      <c r="QTF217"/>
      <c r="QTG217"/>
      <c r="QTH217"/>
      <c r="QTI217"/>
      <c r="QTJ217"/>
      <c r="QTK217"/>
      <c r="QTL217"/>
      <c r="QTM217"/>
      <c r="QTN217"/>
      <c r="QTO217"/>
      <c r="QTP217"/>
      <c r="QTQ217"/>
      <c r="QTR217"/>
      <c r="QTS217"/>
      <c r="QTT217"/>
      <c r="QTU217"/>
      <c r="QTV217"/>
      <c r="QTW217"/>
      <c r="QTX217"/>
      <c r="QTY217"/>
      <c r="QTZ217"/>
      <c r="QUA217"/>
      <c r="QUB217"/>
      <c r="QUC217"/>
      <c r="QUD217"/>
      <c r="QUE217"/>
      <c r="QUF217"/>
      <c r="QUG217"/>
      <c r="QUH217"/>
      <c r="QUI217"/>
      <c r="QUJ217"/>
      <c r="QUK217"/>
      <c r="QUL217"/>
      <c r="QUM217"/>
      <c r="QUN217"/>
      <c r="QUO217"/>
      <c r="QUP217"/>
      <c r="QUQ217"/>
      <c r="QUR217"/>
      <c r="QUS217"/>
      <c r="QUT217"/>
      <c r="QUU217"/>
      <c r="QUV217"/>
      <c r="QUW217"/>
      <c r="QUX217"/>
      <c r="QUY217"/>
      <c r="QUZ217"/>
      <c r="QVA217"/>
      <c r="QVB217"/>
      <c r="QVC217"/>
      <c r="QVD217"/>
      <c r="QVE217"/>
      <c r="QVF217"/>
      <c r="QVG217"/>
      <c r="QVH217"/>
      <c r="QVI217"/>
      <c r="QVJ217"/>
      <c r="QVK217"/>
      <c r="QVL217"/>
      <c r="QVM217"/>
      <c r="QVN217"/>
      <c r="QVO217"/>
      <c r="QVP217"/>
      <c r="QVQ217"/>
      <c r="QVR217"/>
      <c r="QVS217"/>
      <c r="QVT217"/>
      <c r="QVU217"/>
      <c r="QVV217"/>
      <c r="QVW217"/>
      <c r="QVX217"/>
      <c r="QVY217"/>
      <c r="QVZ217"/>
      <c r="QWA217"/>
      <c r="QWB217"/>
      <c r="QWC217"/>
      <c r="QWD217"/>
      <c r="QWE217"/>
      <c r="QWF217"/>
      <c r="QWG217"/>
      <c r="QWH217"/>
      <c r="QWI217"/>
      <c r="QWJ217"/>
      <c r="QWK217"/>
      <c r="QWL217"/>
      <c r="QWM217"/>
      <c r="QWN217"/>
      <c r="QWO217"/>
      <c r="QWP217"/>
      <c r="QWQ217"/>
      <c r="QWR217"/>
      <c r="QWS217"/>
      <c r="QWT217"/>
      <c r="QWU217"/>
      <c r="QWV217"/>
      <c r="QWW217"/>
      <c r="QWX217"/>
      <c r="QWY217"/>
      <c r="QWZ217"/>
      <c r="QXA217"/>
      <c r="QXB217"/>
      <c r="QXC217"/>
      <c r="QXD217"/>
      <c r="QXE217"/>
      <c r="QXF217"/>
      <c r="QXG217"/>
      <c r="QXH217"/>
      <c r="QXI217"/>
      <c r="QXJ217"/>
      <c r="QXK217"/>
      <c r="QXL217"/>
      <c r="QXM217"/>
      <c r="QXN217"/>
      <c r="QXO217"/>
      <c r="QXP217"/>
      <c r="QXQ217"/>
      <c r="QXR217"/>
      <c r="QXS217"/>
      <c r="QXT217"/>
      <c r="QXU217"/>
      <c r="QXV217"/>
      <c r="QXW217"/>
      <c r="QXX217"/>
      <c r="QXY217"/>
      <c r="QXZ217"/>
      <c r="QYA217"/>
      <c r="QYB217"/>
      <c r="QYC217"/>
      <c r="QYD217"/>
      <c r="QYE217"/>
      <c r="QYF217"/>
      <c r="QYG217"/>
      <c r="QYH217"/>
      <c r="QYI217"/>
      <c r="QYJ217"/>
      <c r="QYK217"/>
      <c r="QYL217"/>
      <c r="QYM217"/>
      <c r="QYN217"/>
      <c r="QYO217"/>
      <c r="QYP217"/>
      <c r="QYQ217"/>
      <c r="QYR217"/>
      <c r="QYS217"/>
      <c r="QYT217"/>
      <c r="QYU217"/>
      <c r="QYV217"/>
      <c r="QYW217"/>
      <c r="QYX217"/>
      <c r="QYY217"/>
      <c r="QYZ217"/>
      <c r="QZA217"/>
      <c r="QZB217"/>
      <c r="QZC217"/>
      <c r="QZD217"/>
      <c r="QZE217"/>
      <c r="QZF217"/>
      <c r="QZG217"/>
      <c r="QZH217"/>
      <c r="QZI217"/>
      <c r="QZJ217"/>
      <c r="QZK217"/>
      <c r="QZL217"/>
      <c r="QZM217"/>
      <c r="QZN217"/>
      <c r="QZO217"/>
      <c r="QZP217"/>
      <c r="QZQ217"/>
      <c r="QZR217"/>
      <c r="QZS217"/>
      <c r="QZT217"/>
      <c r="QZU217"/>
      <c r="QZV217"/>
      <c r="QZW217"/>
      <c r="QZX217"/>
      <c r="QZY217"/>
      <c r="QZZ217"/>
      <c r="RAA217"/>
      <c r="RAB217"/>
      <c r="RAC217"/>
      <c r="RAD217"/>
      <c r="RAE217"/>
      <c r="RAF217"/>
      <c r="RAG217"/>
      <c r="RAH217"/>
      <c r="RAI217"/>
      <c r="RAJ217"/>
      <c r="RAK217"/>
      <c r="RAL217"/>
      <c r="RAM217"/>
      <c r="RAN217"/>
      <c r="RAO217"/>
      <c r="RAP217"/>
      <c r="RAQ217"/>
      <c r="RAR217"/>
      <c r="RAS217"/>
      <c r="RAT217"/>
      <c r="RAU217"/>
      <c r="RAV217"/>
      <c r="RAW217"/>
      <c r="RAX217"/>
      <c r="RAY217"/>
      <c r="RAZ217"/>
      <c r="RBA217"/>
      <c r="RBB217"/>
      <c r="RBC217"/>
      <c r="RBD217"/>
      <c r="RBE217"/>
      <c r="RBF217"/>
      <c r="RBG217"/>
      <c r="RBH217"/>
      <c r="RBI217"/>
      <c r="RBJ217"/>
      <c r="RBK217"/>
      <c r="RBL217"/>
      <c r="RBM217"/>
      <c r="RBN217"/>
      <c r="RBO217"/>
      <c r="RBP217"/>
      <c r="RBQ217"/>
      <c r="RBR217"/>
      <c r="RBS217"/>
      <c r="RBT217"/>
      <c r="RBU217"/>
      <c r="RBV217"/>
      <c r="RBW217"/>
      <c r="RBX217"/>
      <c r="RBY217"/>
      <c r="RBZ217"/>
      <c r="RCA217"/>
      <c r="RCB217"/>
      <c r="RCC217"/>
      <c r="RCD217"/>
      <c r="RCE217"/>
      <c r="RCF217"/>
      <c r="RCG217"/>
      <c r="RCH217"/>
      <c r="RCI217"/>
      <c r="RCJ217"/>
      <c r="RCK217"/>
      <c r="RCL217"/>
      <c r="RCM217"/>
      <c r="RCN217"/>
      <c r="RCO217"/>
      <c r="RCP217"/>
      <c r="RCQ217"/>
      <c r="RCR217"/>
      <c r="RCS217"/>
      <c r="RCT217"/>
      <c r="RCU217"/>
      <c r="RCV217"/>
      <c r="RCW217"/>
      <c r="RCX217"/>
      <c r="RCY217"/>
      <c r="RCZ217"/>
      <c r="RDA217"/>
      <c r="RDB217"/>
      <c r="RDC217"/>
      <c r="RDD217"/>
      <c r="RDE217"/>
      <c r="RDF217"/>
      <c r="RDG217"/>
      <c r="RDH217"/>
      <c r="RDI217"/>
      <c r="RDJ217"/>
      <c r="RDK217"/>
      <c r="RDL217"/>
      <c r="RDM217"/>
      <c r="RDN217"/>
      <c r="RDO217"/>
      <c r="RDP217"/>
      <c r="RDQ217"/>
      <c r="RDR217"/>
      <c r="RDS217"/>
      <c r="RDT217"/>
      <c r="RDU217"/>
      <c r="RDV217"/>
      <c r="RDW217"/>
      <c r="RDX217"/>
      <c r="RDY217"/>
      <c r="RDZ217"/>
      <c r="REA217"/>
      <c r="REB217"/>
      <c r="REC217"/>
      <c r="RED217"/>
      <c r="REE217"/>
      <c r="REF217"/>
      <c r="REG217"/>
      <c r="REH217"/>
      <c r="REI217"/>
      <c r="REJ217"/>
      <c r="REK217"/>
      <c r="REL217"/>
      <c r="REM217"/>
      <c r="REN217"/>
      <c r="REO217"/>
      <c r="REP217"/>
      <c r="REQ217"/>
      <c r="RER217"/>
      <c r="RES217"/>
      <c r="RET217"/>
      <c r="REU217"/>
      <c r="REV217"/>
      <c r="REW217"/>
      <c r="REX217"/>
      <c r="REY217"/>
      <c r="REZ217"/>
      <c r="RFA217"/>
      <c r="RFB217"/>
      <c r="RFC217"/>
      <c r="RFD217"/>
      <c r="RFE217"/>
      <c r="RFF217"/>
      <c r="RFG217"/>
      <c r="RFH217"/>
      <c r="RFI217"/>
      <c r="RFJ217"/>
      <c r="RFK217"/>
      <c r="RFL217"/>
      <c r="RFM217"/>
      <c r="RFN217"/>
      <c r="RFO217"/>
      <c r="RFP217"/>
      <c r="RFQ217"/>
      <c r="RFR217"/>
      <c r="RFS217"/>
      <c r="RFT217"/>
      <c r="RFU217"/>
      <c r="RFV217"/>
      <c r="RFW217"/>
      <c r="RFX217"/>
      <c r="RFY217"/>
      <c r="RFZ217"/>
      <c r="RGA217"/>
      <c r="RGB217"/>
      <c r="RGC217"/>
      <c r="RGD217"/>
      <c r="RGE217"/>
      <c r="RGF217"/>
      <c r="RGG217"/>
      <c r="RGH217"/>
      <c r="RGI217"/>
      <c r="RGJ217"/>
      <c r="RGK217"/>
      <c r="RGL217"/>
      <c r="RGM217"/>
      <c r="RGN217"/>
      <c r="RGO217"/>
      <c r="RGP217"/>
      <c r="RGQ217"/>
      <c r="RGR217"/>
      <c r="RGS217"/>
      <c r="RGT217"/>
      <c r="RGU217"/>
      <c r="RGV217"/>
      <c r="RGW217"/>
      <c r="RGX217"/>
      <c r="RGY217"/>
      <c r="RGZ217"/>
      <c r="RHA217"/>
      <c r="RHB217"/>
      <c r="RHC217"/>
      <c r="RHD217"/>
      <c r="RHE217"/>
      <c r="RHF217"/>
      <c r="RHG217"/>
      <c r="RHH217"/>
      <c r="RHI217"/>
      <c r="RHJ217"/>
      <c r="RHK217"/>
      <c r="RHL217"/>
      <c r="RHM217"/>
      <c r="RHN217"/>
      <c r="RHO217"/>
      <c r="RHP217"/>
      <c r="RHQ217"/>
      <c r="RHR217"/>
      <c r="RHS217"/>
      <c r="RHT217"/>
      <c r="RHU217"/>
      <c r="RHV217"/>
      <c r="RHW217"/>
      <c r="RHX217"/>
      <c r="RHY217"/>
      <c r="RHZ217"/>
      <c r="RIA217"/>
      <c r="RIB217"/>
      <c r="RIC217"/>
      <c r="RID217"/>
      <c r="RIE217"/>
      <c r="RIF217"/>
      <c r="RIG217"/>
      <c r="RIH217"/>
      <c r="RII217"/>
      <c r="RIJ217"/>
      <c r="RIK217"/>
      <c r="RIL217"/>
      <c r="RIM217"/>
      <c r="RIN217"/>
      <c r="RIO217"/>
      <c r="RIP217"/>
      <c r="RIQ217"/>
      <c r="RIR217"/>
      <c r="RIS217"/>
      <c r="RIT217"/>
      <c r="RIU217"/>
      <c r="RIV217"/>
      <c r="RIW217"/>
      <c r="RIX217"/>
      <c r="RIY217"/>
      <c r="RIZ217"/>
      <c r="RJA217"/>
      <c r="RJB217"/>
      <c r="RJC217"/>
      <c r="RJD217"/>
      <c r="RJE217"/>
      <c r="RJF217"/>
      <c r="RJG217"/>
      <c r="RJH217"/>
      <c r="RJI217"/>
      <c r="RJJ217"/>
      <c r="RJK217"/>
      <c r="RJL217"/>
      <c r="RJM217"/>
      <c r="RJN217"/>
      <c r="RJO217"/>
      <c r="RJP217"/>
      <c r="RJQ217"/>
      <c r="RJR217"/>
      <c r="RJS217"/>
      <c r="RJT217"/>
      <c r="RJU217"/>
      <c r="RJV217"/>
      <c r="RJW217"/>
      <c r="RJX217"/>
      <c r="RJY217"/>
      <c r="RJZ217"/>
      <c r="RKA217"/>
      <c r="RKB217"/>
      <c r="RKC217"/>
      <c r="RKD217"/>
      <c r="RKE217"/>
      <c r="RKF217"/>
      <c r="RKG217"/>
      <c r="RKH217"/>
      <c r="RKI217"/>
      <c r="RKJ217"/>
      <c r="RKK217"/>
      <c r="RKL217"/>
      <c r="RKM217"/>
      <c r="RKN217"/>
      <c r="RKO217"/>
      <c r="RKP217"/>
      <c r="RKQ217"/>
      <c r="RKR217"/>
      <c r="RKS217"/>
      <c r="RKT217"/>
      <c r="RKU217"/>
      <c r="RKV217"/>
      <c r="RKW217"/>
      <c r="RKX217"/>
      <c r="RKY217"/>
      <c r="RKZ217"/>
      <c r="RLA217"/>
      <c r="RLB217"/>
      <c r="RLC217"/>
      <c r="RLD217"/>
      <c r="RLE217"/>
      <c r="RLF217"/>
      <c r="RLG217"/>
      <c r="RLH217"/>
      <c r="RLI217"/>
      <c r="RLJ217"/>
      <c r="RLK217"/>
      <c r="RLL217"/>
      <c r="RLM217"/>
      <c r="RLN217"/>
      <c r="RLO217"/>
      <c r="RLP217"/>
      <c r="RLQ217"/>
      <c r="RLR217"/>
      <c r="RLS217"/>
      <c r="RLT217"/>
      <c r="RLU217"/>
      <c r="RLV217"/>
      <c r="RLW217"/>
      <c r="RLX217"/>
      <c r="RLY217"/>
      <c r="RLZ217"/>
      <c r="RMA217"/>
      <c r="RMB217"/>
      <c r="RMC217"/>
      <c r="RMD217"/>
      <c r="RME217"/>
      <c r="RMF217"/>
      <c r="RMG217"/>
      <c r="RMH217"/>
      <c r="RMI217"/>
      <c r="RMJ217"/>
      <c r="RMK217"/>
      <c r="RML217"/>
      <c r="RMM217"/>
      <c r="RMN217"/>
      <c r="RMO217"/>
      <c r="RMP217"/>
      <c r="RMQ217"/>
      <c r="RMR217"/>
      <c r="RMS217"/>
      <c r="RMT217"/>
      <c r="RMU217"/>
      <c r="RMV217"/>
      <c r="RMW217"/>
      <c r="RMX217"/>
      <c r="RMY217"/>
      <c r="RMZ217"/>
      <c r="RNA217"/>
      <c r="RNB217"/>
      <c r="RNC217"/>
      <c r="RND217"/>
      <c r="RNE217"/>
      <c r="RNF217"/>
      <c r="RNG217"/>
      <c r="RNH217"/>
      <c r="RNI217"/>
      <c r="RNJ217"/>
      <c r="RNK217"/>
      <c r="RNL217"/>
      <c r="RNM217"/>
      <c r="RNN217"/>
      <c r="RNO217"/>
      <c r="RNP217"/>
      <c r="RNQ217"/>
      <c r="RNR217"/>
      <c r="RNS217"/>
      <c r="RNT217"/>
      <c r="RNU217"/>
      <c r="RNV217"/>
      <c r="RNW217"/>
      <c r="RNX217"/>
      <c r="RNY217"/>
      <c r="RNZ217"/>
      <c r="ROA217"/>
      <c r="ROB217"/>
      <c r="ROC217"/>
      <c r="ROD217"/>
      <c r="ROE217"/>
      <c r="ROF217"/>
      <c r="ROG217"/>
      <c r="ROH217"/>
      <c r="ROI217"/>
      <c r="ROJ217"/>
      <c r="ROK217"/>
      <c r="ROL217"/>
      <c r="ROM217"/>
      <c r="RON217"/>
      <c r="ROO217"/>
      <c r="ROP217"/>
      <c r="ROQ217"/>
      <c r="ROR217"/>
      <c r="ROS217"/>
      <c r="ROT217"/>
      <c r="ROU217"/>
      <c r="ROV217"/>
      <c r="ROW217"/>
      <c r="ROX217"/>
      <c r="ROY217"/>
      <c r="ROZ217"/>
      <c r="RPA217"/>
      <c r="RPB217"/>
      <c r="RPC217"/>
      <c r="RPD217"/>
      <c r="RPE217"/>
      <c r="RPF217"/>
      <c r="RPG217"/>
      <c r="RPH217"/>
      <c r="RPI217"/>
      <c r="RPJ217"/>
      <c r="RPK217"/>
      <c r="RPL217"/>
      <c r="RPM217"/>
      <c r="RPN217"/>
      <c r="RPO217"/>
      <c r="RPP217"/>
      <c r="RPQ217"/>
      <c r="RPR217"/>
      <c r="RPS217"/>
      <c r="RPT217"/>
      <c r="RPU217"/>
      <c r="RPV217"/>
      <c r="RPW217"/>
      <c r="RPX217"/>
      <c r="RPY217"/>
      <c r="RPZ217"/>
      <c r="RQA217"/>
      <c r="RQB217"/>
      <c r="RQC217"/>
      <c r="RQD217"/>
      <c r="RQE217"/>
      <c r="RQF217"/>
      <c r="RQG217"/>
      <c r="RQH217"/>
      <c r="RQI217"/>
      <c r="RQJ217"/>
      <c r="RQK217"/>
      <c r="RQL217"/>
      <c r="RQM217"/>
      <c r="RQN217"/>
      <c r="RQO217"/>
      <c r="RQP217"/>
      <c r="RQQ217"/>
      <c r="RQR217"/>
      <c r="RQS217"/>
      <c r="RQT217"/>
      <c r="RQU217"/>
      <c r="RQV217"/>
      <c r="RQW217"/>
      <c r="RQX217"/>
      <c r="RQY217"/>
      <c r="RQZ217"/>
      <c r="RRA217"/>
      <c r="RRB217"/>
      <c r="RRC217"/>
      <c r="RRD217"/>
      <c r="RRE217"/>
      <c r="RRF217"/>
      <c r="RRG217"/>
      <c r="RRH217"/>
      <c r="RRI217"/>
      <c r="RRJ217"/>
      <c r="RRK217"/>
      <c r="RRL217"/>
      <c r="RRM217"/>
      <c r="RRN217"/>
      <c r="RRO217"/>
      <c r="RRP217"/>
      <c r="RRQ217"/>
      <c r="RRR217"/>
      <c r="RRS217"/>
      <c r="RRT217"/>
      <c r="RRU217"/>
      <c r="RRV217"/>
      <c r="RRW217"/>
      <c r="RRX217"/>
      <c r="RRY217"/>
      <c r="RRZ217"/>
      <c r="RSA217"/>
      <c r="RSB217"/>
      <c r="RSC217"/>
      <c r="RSD217"/>
      <c r="RSE217"/>
      <c r="RSF217"/>
      <c r="RSG217"/>
      <c r="RSH217"/>
      <c r="RSI217"/>
      <c r="RSJ217"/>
      <c r="RSK217"/>
      <c r="RSL217"/>
      <c r="RSM217"/>
      <c r="RSN217"/>
      <c r="RSO217"/>
      <c r="RSP217"/>
      <c r="RSQ217"/>
      <c r="RSR217"/>
      <c r="RSS217"/>
      <c r="RST217"/>
      <c r="RSU217"/>
      <c r="RSV217"/>
      <c r="RSW217"/>
      <c r="RSX217"/>
      <c r="RSY217"/>
      <c r="RSZ217"/>
      <c r="RTA217"/>
      <c r="RTB217"/>
      <c r="RTC217"/>
      <c r="RTD217"/>
      <c r="RTE217"/>
      <c r="RTF217"/>
      <c r="RTG217"/>
      <c r="RTH217"/>
      <c r="RTI217"/>
      <c r="RTJ217"/>
      <c r="RTK217"/>
      <c r="RTL217"/>
      <c r="RTM217"/>
      <c r="RTN217"/>
      <c r="RTO217"/>
      <c r="RTP217"/>
      <c r="RTQ217"/>
      <c r="RTR217"/>
      <c r="RTS217"/>
      <c r="RTT217"/>
      <c r="RTU217"/>
      <c r="RTV217"/>
      <c r="RTW217"/>
      <c r="RTX217"/>
      <c r="RTY217"/>
      <c r="RTZ217"/>
      <c r="RUA217"/>
      <c r="RUB217"/>
      <c r="RUC217"/>
      <c r="RUD217"/>
      <c r="RUE217"/>
      <c r="RUF217"/>
      <c r="RUG217"/>
      <c r="RUH217"/>
      <c r="RUI217"/>
      <c r="RUJ217"/>
      <c r="RUK217"/>
      <c r="RUL217"/>
      <c r="RUM217"/>
      <c r="RUN217"/>
      <c r="RUO217"/>
      <c r="RUP217"/>
      <c r="RUQ217"/>
      <c r="RUR217"/>
      <c r="RUS217"/>
      <c r="RUT217"/>
      <c r="RUU217"/>
      <c r="RUV217"/>
      <c r="RUW217"/>
      <c r="RUX217"/>
      <c r="RUY217"/>
      <c r="RUZ217"/>
      <c r="RVA217"/>
      <c r="RVB217"/>
      <c r="RVC217"/>
      <c r="RVD217"/>
      <c r="RVE217"/>
      <c r="RVF217"/>
      <c r="RVG217"/>
      <c r="RVH217"/>
      <c r="RVI217"/>
      <c r="RVJ217"/>
      <c r="RVK217"/>
      <c r="RVL217"/>
      <c r="RVM217"/>
      <c r="RVN217"/>
      <c r="RVO217"/>
      <c r="RVP217"/>
      <c r="RVQ217"/>
      <c r="RVR217"/>
      <c r="RVS217"/>
      <c r="RVT217"/>
      <c r="RVU217"/>
      <c r="RVV217"/>
      <c r="RVW217"/>
      <c r="RVX217"/>
      <c r="RVY217"/>
      <c r="RVZ217"/>
      <c r="RWA217"/>
      <c r="RWB217"/>
      <c r="RWC217"/>
      <c r="RWD217"/>
      <c r="RWE217"/>
      <c r="RWF217"/>
      <c r="RWG217"/>
      <c r="RWH217"/>
      <c r="RWI217"/>
      <c r="RWJ217"/>
      <c r="RWK217"/>
      <c r="RWL217"/>
      <c r="RWM217"/>
      <c r="RWN217"/>
      <c r="RWO217"/>
      <c r="RWP217"/>
      <c r="RWQ217"/>
      <c r="RWR217"/>
      <c r="RWS217"/>
      <c r="RWT217"/>
      <c r="RWU217"/>
      <c r="RWV217"/>
      <c r="RWW217"/>
      <c r="RWX217"/>
      <c r="RWY217"/>
      <c r="RWZ217"/>
      <c r="RXA217"/>
      <c r="RXB217"/>
      <c r="RXC217"/>
      <c r="RXD217"/>
      <c r="RXE217"/>
      <c r="RXF217"/>
      <c r="RXG217"/>
      <c r="RXH217"/>
      <c r="RXI217"/>
      <c r="RXJ217"/>
      <c r="RXK217"/>
      <c r="RXL217"/>
      <c r="RXM217"/>
      <c r="RXN217"/>
      <c r="RXO217"/>
      <c r="RXP217"/>
      <c r="RXQ217"/>
      <c r="RXR217"/>
      <c r="RXS217"/>
      <c r="RXT217"/>
      <c r="RXU217"/>
      <c r="RXV217"/>
      <c r="RXW217"/>
      <c r="RXX217"/>
      <c r="RXY217"/>
      <c r="RXZ217"/>
      <c r="RYA217"/>
      <c r="RYB217"/>
      <c r="RYC217"/>
      <c r="RYD217"/>
      <c r="RYE217"/>
      <c r="RYF217"/>
      <c r="RYG217"/>
      <c r="RYH217"/>
      <c r="RYI217"/>
      <c r="RYJ217"/>
      <c r="RYK217"/>
      <c r="RYL217"/>
      <c r="RYM217"/>
      <c r="RYN217"/>
      <c r="RYO217"/>
      <c r="RYP217"/>
      <c r="RYQ217"/>
      <c r="RYR217"/>
      <c r="RYS217"/>
      <c r="RYT217"/>
      <c r="RYU217"/>
      <c r="RYV217"/>
      <c r="RYW217"/>
      <c r="RYX217"/>
      <c r="RYY217"/>
      <c r="RYZ217"/>
      <c r="RZA217"/>
      <c r="RZB217"/>
      <c r="RZC217"/>
      <c r="RZD217"/>
      <c r="RZE217"/>
      <c r="RZF217"/>
      <c r="RZG217"/>
      <c r="RZH217"/>
      <c r="RZI217"/>
      <c r="RZJ217"/>
      <c r="RZK217"/>
      <c r="RZL217"/>
      <c r="RZM217"/>
      <c r="RZN217"/>
      <c r="RZO217"/>
      <c r="RZP217"/>
      <c r="RZQ217"/>
      <c r="RZR217"/>
      <c r="RZS217"/>
      <c r="RZT217"/>
      <c r="RZU217"/>
      <c r="RZV217"/>
      <c r="RZW217"/>
      <c r="RZX217"/>
      <c r="RZY217"/>
      <c r="RZZ217"/>
      <c r="SAA217"/>
      <c r="SAB217"/>
      <c r="SAC217"/>
      <c r="SAD217"/>
      <c r="SAE217"/>
      <c r="SAF217"/>
      <c r="SAG217"/>
      <c r="SAH217"/>
      <c r="SAI217"/>
      <c r="SAJ217"/>
      <c r="SAK217"/>
      <c r="SAL217"/>
      <c r="SAM217"/>
      <c r="SAN217"/>
      <c r="SAO217"/>
      <c r="SAP217"/>
      <c r="SAQ217"/>
      <c r="SAR217"/>
      <c r="SAS217"/>
      <c r="SAT217"/>
      <c r="SAU217"/>
      <c r="SAV217"/>
      <c r="SAW217"/>
      <c r="SAX217"/>
      <c r="SAY217"/>
      <c r="SAZ217"/>
      <c r="SBA217"/>
      <c r="SBB217"/>
      <c r="SBC217"/>
      <c r="SBD217"/>
      <c r="SBE217"/>
      <c r="SBF217"/>
      <c r="SBG217"/>
      <c r="SBH217"/>
      <c r="SBI217"/>
      <c r="SBJ217"/>
      <c r="SBK217"/>
      <c r="SBL217"/>
      <c r="SBM217"/>
      <c r="SBN217"/>
      <c r="SBO217"/>
      <c r="SBP217"/>
      <c r="SBQ217"/>
      <c r="SBR217"/>
      <c r="SBS217"/>
      <c r="SBT217"/>
      <c r="SBU217"/>
      <c r="SBV217"/>
      <c r="SBW217"/>
      <c r="SBX217"/>
      <c r="SBY217"/>
      <c r="SBZ217"/>
      <c r="SCA217"/>
      <c r="SCB217"/>
      <c r="SCC217"/>
      <c r="SCD217"/>
      <c r="SCE217"/>
      <c r="SCF217"/>
      <c r="SCG217"/>
      <c r="SCH217"/>
      <c r="SCI217"/>
      <c r="SCJ217"/>
      <c r="SCK217"/>
      <c r="SCL217"/>
      <c r="SCM217"/>
      <c r="SCN217"/>
      <c r="SCO217"/>
      <c r="SCP217"/>
      <c r="SCQ217"/>
      <c r="SCR217"/>
      <c r="SCS217"/>
      <c r="SCT217"/>
      <c r="SCU217"/>
      <c r="SCV217"/>
      <c r="SCW217"/>
      <c r="SCX217"/>
      <c r="SCY217"/>
      <c r="SCZ217"/>
      <c r="SDA217"/>
      <c r="SDB217"/>
      <c r="SDC217"/>
      <c r="SDD217"/>
      <c r="SDE217"/>
      <c r="SDF217"/>
      <c r="SDG217"/>
      <c r="SDH217"/>
      <c r="SDI217"/>
      <c r="SDJ217"/>
      <c r="SDK217"/>
      <c r="SDL217"/>
      <c r="SDM217"/>
      <c r="SDN217"/>
      <c r="SDO217"/>
      <c r="SDP217"/>
      <c r="SDQ217"/>
      <c r="SDR217"/>
      <c r="SDS217"/>
      <c r="SDT217"/>
      <c r="SDU217"/>
      <c r="SDV217"/>
      <c r="SDW217"/>
      <c r="SDX217"/>
      <c r="SDY217"/>
      <c r="SDZ217"/>
      <c r="SEA217"/>
      <c r="SEB217"/>
      <c r="SEC217"/>
      <c r="SED217"/>
      <c r="SEE217"/>
      <c r="SEF217"/>
      <c r="SEG217"/>
      <c r="SEH217"/>
      <c r="SEI217"/>
      <c r="SEJ217"/>
      <c r="SEK217"/>
      <c r="SEL217"/>
      <c r="SEM217"/>
      <c r="SEN217"/>
      <c r="SEO217"/>
      <c r="SEP217"/>
      <c r="SEQ217"/>
      <c r="SER217"/>
      <c r="SES217"/>
      <c r="SET217"/>
      <c r="SEU217"/>
      <c r="SEV217"/>
      <c r="SEW217"/>
      <c r="SEX217"/>
      <c r="SEY217"/>
      <c r="SEZ217"/>
      <c r="SFA217"/>
      <c r="SFB217"/>
      <c r="SFC217"/>
      <c r="SFD217"/>
      <c r="SFE217"/>
      <c r="SFF217"/>
      <c r="SFG217"/>
      <c r="SFH217"/>
      <c r="SFI217"/>
      <c r="SFJ217"/>
      <c r="SFK217"/>
      <c r="SFL217"/>
      <c r="SFM217"/>
      <c r="SFN217"/>
      <c r="SFO217"/>
      <c r="SFP217"/>
      <c r="SFQ217"/>
      <c r="SFR217"/>
      <c r="SFS217"/>
      <c r="SFT217"/>
      <c r="SFU217"/>
      <c r="SFV217"/>
      <c r="SFW217"/>
      <c r="SFX217"/>
      <c r="SFY217"/>
      <c r="SFZ217"/>
      <c r="SGA217"/>
      <c r="SGB217"/>
      <c r="SGC217"/>
      <c r="SGD217"/>
      <c r="SGE217"/>
      <c r="SGF217"/>
      <c r="SGG217"/>
      <c r="SGH217"/>
      <c r="SGI217"/>
      <c r="SGJ217"/>
      <c r="SGK217"/>
      <c r="SGL217"/>
      <c r="SGM217"/>
      <c r="SGN217"/>
      <c r="SGO217"/>
      <c r="SGP217"/>
      <c r="SGQ217"/>
      <c r="SGR217"/>
      <c r="SGS217"/>
      <c r="SGT217"/>
      <c r="SGU217"/>
      <c r="SGV217"/>
      <c r="SGW217"/>
      <c r="SGX217"/>
      <c r="SGY217"/>
      <c r="SGZ217"/>
      <c r="SHA217"/>
      <c r="SHB217"/>
      <c r="SHC217"/>
      <c r="SHD217"/>
      <c r="SHE217"/>
      <c r="SHF217"/>
      <c r="SHG217"/>
      <c r="SHH217"/>
      <c r="SHI217"/>
      <c r="SHJ217"/>
      <c r="SHK217"/>
      <c r="SHL217"/>
      <c r="SHM217"/>
      <c r="SHN217"/>
      <c r="SHO217"/>
      <c r="SHP217"/>
      <c r="SHQ217"/>
      <c r="SHR217"/>
      <c r="SHS217"/>
      <c r="SHT217"/>
      <c r="SHU217"/>
      <c r="SHV217"/>
      <c r="SHW217"/>
      <c r="SHX217"/>
      <c r="SHY217"/>
      <c r="SHZ217"/>
      <c r="SIA217"/>
      <c r="SIB217"/>
      <c r="SIC217"/>
      <c r="SID217"/>
      <c r="SIE217"/>
      <c r="SIF217"/>
      <c r="SIG217"/>
      <c r="SIH217"/>
      <c r="SII217"/>
      <c r="SIJ217"/>
      <c r="SIK217"/>
      <c r="SIL217"/>
      <c r="SIM217"/>
      <c r="SIN217"/>
      <c r="SIO217"/>
      <c r="SIP217"/>
      <c r="SIQ217"/>
      <c r="SIR217"/>
      <c r="SIS217"/>
      <c r="SIT217"/>
      <c r="SIU217"/>
      <c r="SIV217"/>
      <c r="SIW217"/>
      <c r="SIX217"/>
      <c r="SIY217"/>
      <c r="SIZ217"/>
      <c r="SJA217"/>
      <c r="SJB217"/>
      <c r="SJC217"/>
      <c r="SJD217"/>
      <c r="SJE217"/>
      <c r="SJF217"/>
      <c r="SJG217"/>
      <c r="SJH217"/>
      <c r="SJI217"/>
      <c r="SJJ217"/>
      <c r="SJK217"/>
      <c r="SJL217"/>
      <c r="SJM217"/>
      <c r="SJN217"/>
      <c r="SJO217"/>
      <c r="SJP217"/>
      <c r="SJQ217"/>
      <c r="SJR217"/>
      <c r="SJS217"/>
      <c r="SJT217"/>
      <c r="SJU217"/>
      <c r="SJV217"/>
      <c r="SJW217"/>
      <c r="SJX217"/>
      <c r="SJY217"/>
      <c r="SJZ217"/>
      <c r="SKA217"/>
      <c r="SKB217"/>
      <c r="SKC217"/>
      <c r="SKD217"/>
      <c r="SKE217"/>
      <c r="SKF217"/>
      <c r="SKG217"/>
      <c r="SKH217"/>
      <c r="SKI217"/>
      <c r="SKJ217"/>
      <c r="SKK217"/>
      <c r="SKL217"/>
      <c r="SKM217"/>
      <c r="SKN217"/>
      <c r="SKO217"/>
      <c r="SKP217"/>
      <c r="SKQ217"/>
      <c r="SKR217"/>
      <c r="SKS217"/>
      <c r="SKT217"/>
      <c r="SKU217"/>
      <c r="SKV217"/>
      <c r="SKW217"/>
      <c r="SKX217"/>
      <c r="SKY217"/>
      <c r="SKZ217"/>
      <c r="SLA217"/>
      <c r="SLB217"/>
      <c r="SLC217"/>
      <c r="SLD217"/>
      <c r="SLE217"/>
      <c r="SLF217"/>
      <c r="SLG217"/>
      <c r="SLH217"/>
      <c r="SLI217"/>
      <c r="SLJ217"/>
      <c r="SLK217"/>
      <c r="SLL217"/>
      <c r="SLM217"/>
      <c r="SLN217"/>
      <c r="SLO217"/>
      <c r="SLP217"/>
      <c r="SLQ217"/>
      <c r="SLR217"/>
      <c r="SLS217"/>
      <c r="SLT217"/>
      <c r="SLU217"/>
      <c r="SLV217"/>
      <c r="SLW217"/>
      <c r="SLX217"/>
      <c r="SLY217"/>
      <c r="SLZ217"/>
      <c r="SMA217"/>
      <c r="SMB217"/>
      <c r="SMC217"/>
      <c r="SMD217"/>
      <c r="SME217"/>
      <c r="SMF217"/>
      <c r="SMG217"/>
      <c r="SMH217"/>
      <c r="SMI217"/>
      <c r="SMJ217"/>
      <c r="SMK217"/>
      <c r="SML217"/>
      <c r="SMM217"/>
      <c r="SMN217"/>
      <c r="SMO217"/>
      <c r="SMP217"/>
      <c r="SMQ217"/>
      <c r="SMR217"/>
      <c r="SMS217"/>
      <c r="SMT217"/>
      <c r="SMU217"/>
      <c r="SMV217"/>
      <c r="SMW217"/>
      <c r="SMX217"/>
      <c r="SMY217"/>
      <c r="SMZ217"/>
      <c r="SNA217"/>
      <c r="SNB217"/>
      <c r="SNC217"/>
      <c r="SND217"/>
      <c r="SNE217"/>
      <c r="SNF217"/>
      <c r="SNG217"/>
      <c r="SNH217"/>
      <c r="SNI217"/>
      <c r="SNJ217"/>
      <c r="SNK217"/>
      <c r="SNL217"/>
      <c r="SNM217"/>
      <c r="SNN217"/>
      <c r="SNO217"/>
      <c r="SNP217"/>
      <c r="SNQ217"/>
      <c r="SNR217"/>
      <c r="SNS217"/>
      <c r="SNT217"/>
      <c r="SNU217"/>
      <c r="SNV217"/>
      <c r="SNW217"/>
      <c r="SNX217"/>
      <c r="SNY217"/>
      <c r="SNZ217"/>
      <c r="SOA217"/>
      <c r="SOB217"/>
      <c r="SOC217"/>
      <c r="SOD217"/>
      <c r="SOE217"/>
      <c r="SOF217"/>
      <c r="SOG217"/>
      <c r="SOH217"/>
      <c r="SOI217"/>
      <c r="SOJ217"/>
      <c r="SOK217"/>
      <c r="SOL217"/>
      <c r="SOM217"/>
      <c r="SON217"/>
      <c r="SOO217"/>
      <c r="SOP217"/>
      <c r="SOQ217"/>
      <c r="SOR217"/>
      <c r="SOS217"/>
      <c r="SOT217"/>
      <c r="SOU217"/>
      <c r="SOV217"/>
      <c r="SOW217"/>
      <c r="SOX217"/>
      <c r="SOY217"/>
      <c r="SOZ217"/>
      <c r="SPA217"/>
      <c r="SPB217"/>
      <c r="SPC217"/>
      <c r="SPD217"/>
      <c r="SPE217"/>
      <c r="SPF217"/>
      <c r="SPG217"/>
      <c r="SPH217"/>
      <c r="SPI217"/>
      <c r="SPJ217"/>
      <c r="SPK217"/>
      <c r="SPL217"/>
      <c r="SPM217"/>
      <c r="SPN217"/>
      <c r="SPO217"/>
      <c r="SPP217"/>
      <c r="SPQ217"/>
      <c r="SPR217"/>
      <c r="SPS217"/>
      <c r="SPT217"/>
      <c r="SPU217"/>
      <c r="SPV217"/>
      <c r="SPW217"/>
      <c r="SPX217"/>
      <c r="SPY217"/>
      <c r="SPZ217"/>
      <c r="SQA217"/>
      <c r="SQB217"/>
      <c r="SQC217"/>
      <c r="SQD217"/>
      <c r="SQE217"/>
      <c r="SQF217"/>
      <c r="SQG217"/>
      <c r="SQH217"/>
      <c r="SQI217"/>
      <c r="SQJ217"/>
      <c r="SQK217"/>
      <c r="SQL217"/>
      <c r="SQM217"/>
      <c r="SQN217"/>
      <c r="SQO217"/>
      <c r="SQP217"/>
      <c r="SQQ217"/>
      <c r="SQR217"/>
      <c r="SQS217"/>
      <c r="SQT217"/>
      <c r="SQU217"/>
      <c r="SQV217"/>
      <c r="SQW217"/>
      <c r="SQX217"/>
      <c r="SQY217"/>
      <c r="SQZ217"/>
      <c r="SRA217"/>
      <c r="SRB217"/>
      <c r="SRC217"/>
      <c r="SRD217"/>
      <c r="SRE217"/>
      <c r="SRF217"/>
      <c r="SRG217"/>
      <c r="SRH217"/>
      <c r="SRI217"/>
      <c r="SRJ217"/>
      <c r="SRK217"/>
      <c r="SRL217"/>
      <c r="SRM217"/>
      <c r="SRN217"/>
      <c r="SRO217"/>
      <c r="SRP217"/>
      <c r="SRQ217"/>
      <c r="SRR217"/>
      <c r="SRS217"/>
      <c r="SRT217"/>
      <c r="SRU217"/>
      <c r="SRV217"/>
      <c r="SRW217"/>
      <c r="SRX217"/>
      <c r="SRY217"/>
      <c r="SRZ217"/>
      <c r="SSA217"/>
      <c r="SSB217"/>
      <c r="SSC217"/>
      <c r="SSD217"/>
      <c r="SSE217"/>
      <c r="SSF217"/>
      <c r="SSG217"/>
      <c r="SSH217"/>
      <c r="SSI217"/>
      <c r="SSJ217"/>
      <c r="SSK217"/>
      <c r="SSL217"/>
      <c r="SSM217"/>
      <c r="SSN217"/>
      <c r="SSO217"/>
      <c r="SSP217"/>
      <c r="SSQ217"/>
      <c r="SSR217"/>
      <c r="SSS217"/>
      <c r="SST217"/>
      <c r="SSU217"/>
      <c r="SSV217"/>
      <c r="SSW217"/>
      <c r="SSX217"/>
      <c r="SSY217"/>
      <c r="SSZ217"/>
      <c r="STA217"/>
      <c r="STB217"/>
      <c r="STC217"/>
      <c r="STD217"/>
      <c r="STE217"/>
      <c r="STF217"/>
      <c r="STG217"/>
      <c r="STH217"/>
      <c r="STI217"/>
      <c r="STJ217"/>
      <c r="STK217"/>
      <c r="STL217"/>
      <c r="STM217"/>
      <c r="STN217"/>
      <c r="STO217"/>
      <c r="STP217"/>
      <c r="STQ217"/>
      <c r="STR217"/>
      <c r="STS217"/>
      <c r="STT217"/>
      <c r="STU217"/>
      <c r="STV217"/>
      <c r="STW217"/>
      <c r="STX217"/>
      <c r="STY217"/>
      <c r="STZ217"/>
      <c r="SUA217"/>
      <c r="SUB217"/>
      <c r="SUC217"/>
      <c r="SUD217"/>
      <c r="SUE217"/>
      <c r="SUF217"/>
      <c r="SUG217"/>
      <c r="SUH217"/>
      <c r="SUI217"/>
      <c r="SUJ217"/>
      <c r="SUK217"/>
      <c r="SUL217"/>
      <c r="SUM217"/>
      <c r="SUN217"/>
      <c r="SUO217"/>
      <c r="SUP217"/>
      <c r="SUQ217"/>
      <c r="SUR217"/>
      <c r="SUS217"/>
      <c r="SUT217"/>
      <c r="SUU217"/>
      <c r="SUV217"/>
      <c r="SUW217"/>
      <c r="SUX217"/>
      <c r="SUY217"/>
      <c r="SUZ217"/>
      <c r="SVA217"/>
      <c r="SVB217"/>
      <c r="SVC217"/>
      <c r="SVD217"/>
      <c r="SVE217"/>
      <c r="SVF217"/>
      <c r="SVG217"/>
      <c r="SVH217"/>
      <c r="SVI217"/>
      <c r="SVJ217"/>
      <c r="SVK217"/>
      <c r="SVL217"/>
      <c r="SVM217"/>
      <c r="SVN217"/>
      <c r="SVO217"/>
      <c r="SVP217"/>
      <c r="SVQ217"/>
      <c r="SVR217"/>
      <c r="SVS217"/>
      <c r="SVT217"/>
      <c r="SVU217"/>
      <c r="SVV217"/>
      <c r="SVW217"/>
      <c r="SVX217"/>
      <c r="SVY217"/>
      <c r="SVZ217"/>
      <c r="SWA217"/>
      <c r="SWB217"/>
      <c r="SWC217"/>
      <c r="SWD217"/>
      <c r="SWE217"/>
      <c r="SWF217"/>
      <c r="SWG217"/>
      <c r="SWH217"/>
      <c r="SWI217"/>
      <c r="SWJ217"/>
      <c r="SWK217"/>
      <c r="SWL217"/>
      <c r="SWM217"/>
      <c r="SWN217"/>
      <c r="SWO217"/>
      <c r="SWP217"/>
      <c r="SWQ217"/>
      <c r="SWR217"/>
      <c r="SWS217"/>
      <c r="SWT217"/>
      <c r="SWU217"/>
      <c r="SWV217"/>
      <c r="SWW217"/>
      <c r="SWX217"/>
      <c r="SWY217"/>
      <c r="SWZ217"/>
      <c r="SXA217"/>
      <c r="SXB217"/>
      <c r="SXC217"/>
      <c r="SXD217"/>
      <c r="SXE217"/>
      <c r="SXF217"/>
      <c r="SXG217"/>
      <c r="SXH217"/>
      <c r="SXI217"/>
      <c r="SXJ217"/>
      <c r="SXK217"/>
      <c r="SXL217"/>
      <c r="SXM217"/>
      <c r="SXN217"/>
      <c r="SXO217"/>
      <c r="SXP217"/>
      <c r="SXQ217"/>
      <c r="SXR217"/>
      <c r="SXS217"/>
      <c r="SXT217"/>
      <c r="SXU217"/>
      <c r="SXV217"/>
      <c r="SXW217"/>
      <c r="SXX217"/>
      <c r="SXY217"/>
      <c r="SXZ217"/>
      <c r="SYA217"/>
      <c r="SYB217"/>
      <c r="SYC217"/>
      <c r="SYD217"/>
      <c r="SYE217"/>
      <c r="SYF217"/>
      <c r="SYG217"/>
      <c r="SYH217"/>
      <c r="SYI217"/>
      <c r="SYJ217"/>
      <c r="SYK217"/>
      <c r="SYL217"/>
      <c r="SYM217"/>
      <c r="SYN217"/>
      <c r="SYO217"/>
      <c r="SYP217"/>
      <c r="SYQ217"/>
      <c r="SYR217"/>
      <c r="SYS217"/>
      <c r="SYT217"/>
      <c r="SYU217"/>
      <c r="SYV217"/>
      <c r="SYW217"/>
      <c r="SYX217"/>
      <c r="SYY217"/>
      <c r="SYZ217"/>
      <c r="SZA217"/>
      <c r="SZB217"/>
      <c r="SZC217"/>
      <c r="SZD217"/>
      <c r="SZE217"/>
      <c r="SZF217"/>
      <c r="SZG217"/>
      <c r="SZH217"/>
      <c r="SZI217"/>
      <c r="SZJ217"/>
      <c r="SZK217"/>
      <c r="SZL217"/>
      <c r="SZM217"/>
      <c r="SZN217"/>
      <c r="SZO217"/>
      <c r="SZP217"/>
      <c r="SZQ217"/>
      <c r="SZR217"/>
      <c r="SZS217"/>
      <c r="SZT217"/>
      <c r="SZU217"/>
      <c r="SZV217"/>
      <c r="SZW217"/>
      <c r="SZX217"/>
      <c r="SZY217"/>
      <c r="SZZ217"/>
      <c r="TAA217"/>
      <c r="TAB217"/>
      <c r="TAC217"/>
      <c r="TAD217"/>
      <c r="TAE217"/>
      <c r="TAF217"/>
      <c r="TAG217"/>
      <c r="TAH217"/>
      <c r="TAI217"/>
      <c r="TAJ217"/>
      <c r="TAK217"/>
      <c r="TAL217"/>
      <c r="TAM217"/>
      <c r="TAN217"/>
      <c r="TAO217"/>
      <c r="TAP217"/>
      <c r="TAQ217"/>
      <c r="TAR217"/>
      <c r="TAS217"/>
      <c r="TAT217"/>
      <c r="TAU217"/>
      <c r="TAV217"/>
      <c r="TAW217"/>
      <c r="TAX217"/>
      <c r="TAY217"/>
      <c r="TAZ217"/>
      <c r="TBA217"/>
      <c r="TBB217"/>
      <c r="TBC217"/>
      <c r="TBD217"/>
      <c r="TBE217"/>
      <c r="TBF217"/>
      <c r="TBG217"/>
      <c r="TBH217"/>
      <c r="TBI217"/>
      <c r="TBJ217"/>
      <c r="TBK217"/>
      <c r="TBL217"/>
      <c r="TBM217"/>
      <c r="TBN217"/>
      <c r="TBO217"/>
      <c r="TBP217"/>
      <c r="TBQ217"/>
      <c r="TBR217"/>
      <c r="TBS217"/>
      <c r="TBT217"/>
      <c r="TBU217"/>
      <c r="TBV217"/>
      <c r="TBW217"/>
      <c r="TBX217"/>
      <c r="TBY217"/>
      <c r="TBZ217"/>
      <c r="TCA217"/>
      <c r="TCB217"/>
      <c r="TCC217"/>
      <c r="TCD217"/>
      <c r="TCE217"/>
      <c r="TCF217"/>
      <c r="TCG217"/>
      <c r="TCH217"/>
      <c r="TCI217"/>
      <c r="TCJ217"/>
      <c r="TCK217"/>
      <c r="TCL217"/>
      <c r="TCM217"/>
      <c r="TCN217"/>
      <c r="TCO217"/>
      <c r="TCP217"/>
      <c r="TCQ217"/>
      <c r="TCR217"/>
      <c r="TCS217"/>
      <c r="TCT217"/>
      <c r="TCU217"/>
      <c r="TCV217"/>
      <c r="TCW217"/>
      <c r="TCX217"/>
      <c r="TCY217"/>
      <c r="TCZ217"/>
      <c r="TDA217"/>
      <c r="TDB217"/>
      <c r="TDC217"/>
      <c r="TDD217"/>
      <c r="TDE217"/>
      <c r="TDF217"/>
      <c r="TDG217"/>
      <c r="TDH217"/>
      <c r="TDI217"/>
      <c r="TDJ217"/>
      <c r="TDK217"/>
      <c r="TDL217"/>
      <c r="TDM217"/>
      <c r="TDN217"/>
      <c r="TDO217"/>
      <c r="TDP217"/>
      <c r="TDQ217"/>
      <c r="TDR217"/>
      <c r="TDS217"/>
      <c r="TDT217"/>
      <c r="TDU217"/>
      <c r="TDV217"/>
      <c r="TDW217"/>
      <c r="TDX217"/>
      <c r="TDY217"/>
      <c r="TDZ217"/>
      <c r="TEA217"/>
      <c r="TEB217"/>
      <c r="TEC217"/>
      <c r="TED217"/>
      <c r="TEE217"/>
      <c r="TEF217"/>
      <c r="TEG217"/>
      <c r="TEH217"/>
      <c r="TEI217"/>
      <c r="TEJ217"/>
      <c r="TEK217"/>
      <c r="TEL217"/>
      <c r="TEM217"/>
      <c r="TEN217"/>
      <c r="TEO217"/>
      <c r="TEP217"/>
      <c r="TEQ217"/>
      <c r="TER217"/>
      <c r="TES217"/>
      <c r="TET217"/>
      <c r="TEU217"/>
      <c r="TEV217"/>
      <c r="TEW217"/>
      <c r="TEX217"/>
      <c r="TEY217"/>
      <c r="TEZ217"/>
      <c r="TFA217"/>
      <c r="TFB217"/>
      <c r="TFC217"/>
      <c r="TFD217"/>
      <c r="TFE217"/>
      <c r="TFF217"/>
      <c r="TFG217"/>
      <c r="TFH217"/>
      <c r="TFI217"/>
      <c r="TFJ217"/>
      <c r="TFK217"/>
      <c r="TFL217"/>
      <c r="TFM217"/>
      <c r="TFN217"/>
      <c r="TFO217"/>
      <c r="TFP217"/>
      <c r="TFQ217"/>
      <c r="TFR217"/>
      <c r="TFS217"/>
      <c r="TFT217"/>
      <c r="TFU217"/>
      <c r="TFV217"/>
      <c r="TFW217"/>
      <c r="TFX217"/>
      <c r="TFY217"/>
      <c r="TFZ217"/>
      <c r="TGA217"/>
      <c r="TGB217"/>
      <c r="TGC217"/>
      <c r="TGD217"/>
      <c r="TGE217"/>
      <c r="TGF217"/>
      <c r="TGG217"/>
      <c r="TGH217"/>
      <c r="TGI217"/>
      <c r="TGJ217"/>
      <c r="TGK217"/>
      <c r="TGL217"/>
      <c r="TGM217"/>
      <c r="TGN217"/>
      <c r="TGO217"/>
      <c r="TGP217"/>
      <c r="TGQ217"/>
      <c r="TGR217"/>
      <c r="TGS217"/>
      <c r="TGT217"/>
      <c r="TGU217"/>
      <c r="TGV217"/>
      <c r="TGW217"/>
      <c r="TGX217"/>
      <c r="TGY217"/>
      <c r="TGZ217"/>
      <c r="THA217"/>
      <c r="THB217"/>
      <c r="THC217"/>
      <c r="THD217"/>
      <c r="THE217"/>
      <c r="THF217"/>
      <c r="THG217"/>
      <c r="THH217"/>
      <c r="THI217"/>
      <c r="THJ217"/>
      <c r="THK217"/>
      <c r="THL217"/>
      <c r="THM217"/>
      <c r="THN217"/>
      <c r="THO217"/>
      <c r="THP217"/>
      <c r="THQ217"/>
      <c r="THR217"/>
      <c r="THS217"/>
      <c r="THT217"/>
      <c r="THU217"/>
      <c r="THV217"/>
      <c r="THW217"/>
      <c r="THX217"/>
      <c r="THY217"/>
      <c r="THZ217"/>
      <c r="TIA217"/>
      <c r="TIB217"/>
      <c r="TIC217"/>
      <c r="TID217"/>
      <c r="TIE217"/>
      <c r="TIF217"/>
      <c r="TIG217"/>
      <c r="TIH217"/>
      <c r="TII217"/>
      <c r="TIJ217"/>
      <c r="TIK217"/>
      <c r="TIL217"/>
      <c r="TIM217"/>
      <c r="TIN217"/>
      <c r="TIO217"/>
      <c r="TIP217"/>
      <c r="TIQ217"/>
      <c r="TIR217"/>
      <c r="TIS217"/>
      <c r="TIT217"/>
      <c r="TIU217"/>
      <c r="TIV217"/>
      <c r="TIW217"/>
      <c r="TIX217"/>
      <c r="TIY217"/>
      <c r="TIZ217"/>
      <c r="TJA217"/>
      <c r="TJB217"/>
      <c r="TJC217"/>
      <c r="TJD217"/>
      <c r="TJE217"/>
      <c r="TJF217"/>
      <c r="TJG217"/>
      <c r="TJH217"/>
      <c r="TJI217"/>
      <c r="TJJ217"/>
      <c r="TJK217"/>
      <c r="TJL217"/>
      <c r="TJM217"/>
      <c r="TJN217"/>
      <c r="TJO217"/>
      <c r="TJP217"/>
      <c r="TJQ217"/>
      <c r="TJR217"/>
      <c r="TJS217"/>
      <c r="TJT217"/>
      <c r="TJU217"/>
      <c r="TJV217"/>
      <c r="TJW217"/>
      <c r="TJX217"/>
      <c r="TJY217"/>
      <c r="TJZ217"/>
      <c r="TKA217"/>
      <c r="TKB217"/>
      <c r="TKC217"/>
      <c r="TKD217"/>
      <c r="TKE217"/>
      <c r="TKF217"/>
      <c r="TKG217"/>
      <c r="TKH217"/>
      <c r="TKI217"/>
      <c r="TKJ217"/>
      <c r="TKK217"/>
      <c r="TKL217"/>
      <c r="TKM217"/>
      <c r="TKN217"/>
      <c r="TKO217"/>
      <c r="TKP217"/>
      <c r="TKQ217"/>
      <c r="TKR217"/>
      <c r="TKS217"/>
      <c r="TKT217"/>
      <c r="TKU217"/>
      <c r="TKV217"/>
      <c r="TKW217"/>
      <c r="TKX217"/>
      <c r="TKY217"/>
      <c r="TKZ217"/>
      <c r="TLA217"/>
      <c r="TLB217"/>
      <c r="TLC217"/>
      <c r="TLD217"/>
      <c r="TLE217"/>
      <c r="TLF217"/>
      <c r="TLG217"/>
      <c r="TLH217"/>
      <c r="TLI217"/>
      <c r="TLJ217"/>
      <c r="TLK217"/>
      <c r="TLL217"/>
      <c r="TLM217"/>
      <c r="TLN217"/>
      <c r="TLO217"/>
      <c r="TLP217"/>
      <c r="TLQ217"/>
      <c r="TLR217"/>
      <c r="TLS217"/>
      <c r="TLT217"/>
      <c r="TLU217"/>
      <c r="TLV217"/>
      <c r="TLW217"/>
      <c r="TLX217"/>
      <c r="TLY217"/>
      <c r="TLZ217"/>
      <c r="TMA217"/>
      <c r="TMB217"/>
      <c r="TMC217"/>
      <c r="TMD217"/>
      <c r="TME217"/>
      <c r="TMF217"/>
      <c r="TMG217"/>
      <c r="TMH217"/>
      <c r="TMI217"/>
      <c r="TMJ217"/>
      <c r="TMK217"/>
      <c r="TML217"/>
      <c r="TMM217"/>
      <c r="TMN217"/>
      <c r="TMO217"/>
      <c r="TMP217"/>
      <c r="TMQ217"/>
      <c r="TMR217"/>
      <c r="TMS217"/>
      <c r="TMT217"/>
      <c r="TMU217"/>
      <c r="TMV217"/>
      <c r="TMW217"/>
      <c r="TMX217"/>
      <c r="TMY217"/>
      <c r="TMZ217"/>
      <c r="TNA217"/>
      <c r="TNB217"/>
      <c r="TNC217"/>
      <c r="TND217"/>
      <c r="TNE217"/>
      <c r="TNF217"/>
      <c r="TNG217"/>
      <c r="TNH217"/>
      <c r="TNI217"/>
      <c r="TNJ217"/>
      <c r="TNK217"/>
      <c r="TNL217"/>
      <c r="TNM217"/>
      <c r="TNN217"/>
      <c r="TNO217"/>
      <c r="TNP217"/>
      <c r="TNQ217"/>
      <c r="TNR217"/>
      <c r="TNS217"/>
      <c r="TNT217"/>
      <c r="TNU217"/>
      <c r="TNV217"/>
      <c r="TNW217"/>
      <c r="TNX217"/>
      <c r="TNY217"/>
      <c r="TNZ217"/>
      <c r="TOA217"/>
      <c r="TOB217"/>
      <c r="TOC217"/>
      <c r="TOD217"/>
      <c r="TOE217"/>
      <c r="TOF217"/>
      <c r="TOG217"/>
      <c r="TOH217"/>
      <c r="TOI217"/>
      <c r="TOJ217"/>
      <c r="TOK217"/>
      <c r="TOL217"/>
      <c r="TOM217"/>
      <c r="TON217"/>
      <c r="TOO217"/>
      <c r="TOP217"/>
      <c r="TOQ217"/>
      <c r="TOR217"/>
      <c r="TOS217"/>
      <c r="TOT217"/>
      <c r="TOU217"/>
      <c r="TOV217"/>
      <c r="TOW217"/>
      <c r="TOX217"/>
      <c r="TOY217"/>
      <c r="TOZ217"/>
      <c r="TPA217"/>
      <c r="TPB217"/>
      <c r="TPC217"/>
      <c r="TPD217"/>
      <c r="TPE217"/>
      <c r="TPF217"/>
      <c r="TPG217"/>
      <c r="TPH217"/>
      <c r="TPI217"/>
      <c r="TPJ217"/>
      <c r="TPK217"/>
      <c r="TPL217"/>
      <c r="TPM217"/>
      <c r="TPN217"/>
      <c r="TPO217"/>
      <c r="TPP217"/>
      <c r="TPQ217"/>
      <c r="TPR217"/>
      <c r="TPS217"/>
      <c r="TPT217"/>
      <c r="TPU217"/>
      <c r="TPV217"/>
      <c r="TPW217"/>
      <c r="TPX217"/>
      <c r="TPY217"/>
      <c r="TPZ217"/>
      <c r="TQA217"/>
      <c r="TQB217"/>
      <c r="TQC217"/>
      <c r="TQD217"/>
      <c r="TQE217"/>
      <c r="TQF217"/>
      <c r="TQG217"/>
      <c r="TQH217"/>
      <c r="TQI217"/>
      <c r="TQJ217"/>
      <c r="TQK217"/>
      <c r="TQL217"/>
      <c r="TQM217"/>
      <c r="TQN217"/>
      <c r="TQO217"/>
      <c r="TQP217"/>
      <c r="TQQ217"/>
      <c r="TQR217"/>
      <c r="TQS217"/>
      <c r="TQT217"/>
      <c r="TQU217"/>
      <c r="TQV217"/>
      <c r="TQW217"/>
      <c r="TQX217"/>
      <c r="TQY217"/>
      <c r="TQZ217"/>
      <c r="TRA217"/>
      <c r="TRB217"/>
      <c r="TRC217"/>
      <c r="TRD217"/>
      <c r="TRE217"/>
      <c r="TRF217"/>
      <c r="TRG217"/>
      <c r="TRH217"/>
      <c r="TRI217"/>
      <c r="TRJ217"/>
      <c r="TRK217"/>
      <c r="TRL217"/>
      <c r="TRM217"/>
      <c r="TRN217"/>
      <c r="TRO217"/>
      <c r="TRP217"/>
      <c r="TRQ217"/>
      <c r="TRR217"/>
      <c r="TRS217"/>
      <c r="TRT217"/>
      <c r="TRU217"/>
      <c r="TRV217"/>
      <c r="TRW217"/>
      <c r="TRX217"/>
      <c r="TRY217"/>
      <c r="TRZ217"/>
      <c r="TSA217"/>
      <c r="TSB217"/>
      <c r="TSC217"/>
      <c r="TSD217"/>
      <c r="TSE217"/>
      <c r="TSF217"/>
      <c r="TSG217"/>
      <c r="TSH217"/>
      <c r="TSI217"/>
      <c r="TSJ217"/>
      <c r="TSK217"/>
      <c r="TSL217"/>
      <c r="TSM217"/>
      <c r="TSN217"/>
      <c r="TSO217"/>
      <c r="TSP217"/>
      <c r="TSQ217"/>
      <c r="TSR217"/>
      <c r="TSS217"/>
      <c r="TST217"/>
      <c r="TSU217"/>
      <c r="TSV217"/>
      <c r="TSW217"/>
      <c r="TSX217"/>
      <c r="TSY217"/>
      <c r="TSZ217"/>
      <c r="TTA217"/>
      <c r="TTB217"/>
      <c r="TTC217"/>
      <c r="TTD217"/>
      <c r="TTE217"/>
      <c r="TTF217"/>
      <c r="TTG217"/>
      <c r="TTH217"/>
      <c r="TTI217"/>
      <c r="TTJ217"/>
      <c r="TTK217"/>
      <c r="TTL217"/>
      <c r="TTM217"/>
      <c r="TTN217"/>
      <c r="TTO217"/>
      <c r="TTP217"/>
      <c r="TTQ217"/>
      <c r="TTR217"/>
      <c r="TTS217"/>
      <c r="TTT217"/>
      <c r="TTU217"/>
      <c r="TTV217"/>
      <c r="TTW217"/>
      <c r="TTX217"/>
      <c r="TTY217"/>
      <c r="TTZ217"/>
      <c r="TUA217"/>
      <c r="TUB217"/>
      <c r="TUC217"/>
      <c r="TUD217"/>
      <c r="TUE217"/>
      <c r="TUF217"/>
      <c r="TUG217"/>
      <c r="TUH217"/>
      <c r="TUI217"/>
      <c r="TUJ217"/>
      <c r="TUK217"/>
      <c r="TUL217"/>
      <c r="TUM217"/>
      <c r="TUN217"/>
      <c r="TUO217"/>
      <c r="TUP217"/>
      <c r="TUQ217"/>
      <c r="TUR217"/>
      <c r="TUS217"/>
      <c r="TUT217"/>
      <c r="TUU217"/>
      <c r="TUV217"/>
      <c r="TUW217"/>
      <c r="TUX217"/>
      <c r="TUY217"/>
      <c r="TUZ217"/>
      <c r="TVA217"/>
      <c r="TVB217"/>
      <c r="TVC217"/>
      <c r="TVD217"/>
      <c r="TVE217"/>
      <c r="TVF217"/>
      <c r="TVG217"/>
      <c r="TVH217"/>
      <c r="TVI217"/>
      <c r="TVJ217"/>
      <c r="TVK217"/>
      <c r="TVL217"/>
      <c r="TVM217"/>
      <c r="TVN217"/>
      <c r="TVO217"/>
      <c r="TVP217"/>
      <c r="TVQ217"/>
      <c r="TVR217"/>
      <c r="TVS217"/>
      <c r="TVT217"/>
      <c r="TVU217"/>
      <c r="TVV217"/>
      <c r="TVW217"/>
      <c r="TVX217"/>
      <c r="TVY217"/>
      <c r="TVZ217"/>
      <c r="TWA217"/>
      <c r="TWB217"/>
      <c r="TWC217"/>
      <c r="TWD217"/>
      <c r="TWE217"/>
      <c r="TWF217"/>
      <c r="TWG217"/>
      <c r="TWH217"/>
      <c r="TWI217"/>
      <c r="TWJ217"/>
      <c r="TWK217"/>
      <c r="TWL217"/>
      <c r="TWM217"/>
      <c r="TWN217"/>
      <c r="TWO217"/>
      <c r="TWP217"/>
      <c r="TWQ217"/>
      <c r="TWR217"/>
      <c r="TWS217"/>
      <c r="TWT217"/>
      <c r="TWU217"/>
      <c r="TWV217"/>
      <c r="TWW217"/>
      <c r="TWX217"/>
      <c r="TWY217"/>
      <c r="TWZ217"/>
      <c r="TXA217"/>
      <c r="TXB217"/>
      <c r="TXC217"/>
      <c r="TXD217"/>
      <c r="TXE217"/>
      <c r="TXF217"/>
      <c r="TXG217"/>
      <c r="TXH217"/>
      <c r="TXI217"/>
      <c r="TXJ217"/>
      <c r="TXK217"/>
      <c r="TXL217"/>
      <c r="TXM217"/>
      <c r="TXN217"/>
      <c r="TXO217"/>
      <c r="TXP217"/>
      <c r="TXQ217"/>
      <c r="TXR217"/>
      <c r="TXS217"/>
      <c r="TXT217"/>
      <c r="TXU217"/>
      <c r="TXV217"/>
      <c r="TXW217"/>
      <c r="TXX217"/>
      <c r="TXY217"/>
      <c r="TXZ217"/>
      <c r="TYA217"/>
      <c r="TYB217"/>
      <c r="TYC217"/>
      <c r="TYD217"/>
      <c r="TYE217"/>
      <c r="TYF217"/>
      <c r="TYG217"/>
      <c r="TYH217"/>
      <c r="TYI217"/>
      <c r="TYJ217"/>
      <c r="TYK217"/>
      <c r="TYL217"/>
      <c r="TYM217"/>
      <c r="TYN217"/>
      <c r="TYO217"/>
      <c r="TYP217"/>
      <c r="TYQ217"/>
      <c r="TYR217"/>
      <c r="TYS217"/>
      <c r="TYT217"/>
      <c r="TYU217"/>
      <c r="TYV217"/>
      <c r="TYW217"/>
      <c r="TYX217"/>
      <c r="TYY217"/>
      <c r="TYZ217"/>
      <c r="TZA217"/>
      <c r="TZB217"/>
      <c r="TZC217"/>
      <c r="TZD217"/>
      <c r="TZE217"/>
      <c r="TZF217"/>
      <c r="TZG217"/>
      <c r="TZH217"/>
      <c r="TZI217"/>
      <c r="TZJ217"/>
      <c r="TZK217"/>
      <c r="TZL217"/>
      <c r="TZM217"/>
      <c r="TZN217"/>
      <c r="TZO217"/>
      <c r="TZP217"/>
      <c r="TZQ217"/>
      <c r="TZR217"/>
      <c r="TZS217"/>
      <c r="TZT217"/>
      <c r="TZU217"/>
      <c r="TZV217"/>
      <c r="TZW217"/>
      <c r="TZX217"/>
      <c r="TZY217"/>
      <c r="TZZ217"/>
      <c r="UAA217"/>
      <c r="UAB217"/>
      <c r="UAC217"/>
      <c r="UAD217"/>
      <c r="UAE217"/>
      <c r="UAF217"/>
      <c r="UAG217"/>
      <c r="UAH217"/>
      <c r="UAI217"/>
      <c r="UAJ217"/>
      <c r="UAK217"/>
      <c r="UAL217"/>
      <c r="UAM217"/>
      <c r="UAN217"/>
      <c r="UAO217"/>
      <c r="UAP217"/>
      <c r="UAQ217"/>
      <c r="UAR217"/>
      <c r="UAS217"/>
      <c r="UAT217"/>
      <c r="UAU217"/>
      <c r="UAV217"/>
      <c r="UAW217"/>
      <c r="UAX217"/>
      <c r="UAY217"/>
      <c r="UAZ217"/>
      <c r="UBA217"/>
      <c r="UBB217"/>
      <c r="UBC217"/>
      <c r="UBD217"/>
      <c r="UBE217"/>
      <c r="UBF217"/>
      <c r="UBG217"/>
      <c r="UBH217"/>
      <c r="UBI217"/>
      <c r="UBJ217"/>
      <c r="UBK217"/>
      <c r="UBL217"/>
      <c r="UBM217"/>
      <c r="UBN217"/>
      <c r="UBO217"/>
      <c r="UBP217"/>
      <c r="UBQ217"/>
      <c r="UBR217"/>
      <c r="UBS217"/>
      <c r="UBT217"/>
      <c r="UBU217"/>
      <c r="UBV217"/>
      <c r="UBW217"/>
      <c r="UBX217"/>
      <c r="UBY217"/>
      <c r="UBZ217"/>
      <c r="UCA217"/>
      <c r="UCB217"/>
      <c r="UCC217"/>
      <c r="UCD217"/>
      <c r="UCE217"/>
      <c r="UCF217"/>
      <c r="UCG217"/>
      <c r="UCH217"/>
      <c r="UCI217"/>
      <c r="UCJ217"/>
      <c r="UCK217"/>
      <c r="UCL217"/>
      <c r="UCM217"/>
      <c r="UCN217"/>
      <c r="UCO217"/>
      <c r="UCP217"/>
      <c r="UCQ217"/>
      <c r="UCR217"/>
      <c r="UCS217"/>
      <c r="UCT217"/>
      <c r="UCU217"/>
      <c r="UCV217"/>
      <c r="UCW217"/>
      <c r="UCX217"/>
      <c r="UCY217"/>
      <c r="UCZ217"/>
      <c r="UDA217"/>
      <c r="UDB217"/>
      <c r="UDC217"/>
      <c r="UDD217"/>
      <c r="UDE217"/>
      <c r="UDF217"/>
      <c r="UDG217"/>
      <c r="UDH217"/>
      <c r="UDI217"/>
      <c r="UDJ217"/>
      <c r="UDK217"/>
      <c r="UDL217"/>
      <c r="UDM217"/>
      <c r="UDN217"/>
      <c r="UDO217"/>
      <c r="UDP217"/>
      <c r="UDQ217"/>
      <c r="UDR217"/>
      <c r="UDS217"/>
      <c r="UDT217"/>
      <c r="UDU217"/>
      <c r="UDV217"/>
      <c r="UDW217"/>
      <c r="UDX217"/>
      <c r="UDY217"/>
      <c r="UDZ217"/>
      <c r="UEA217"/>
      <c r="UEB217"/>
      <c r="UEC217"/>
      <c r="UED217"/>
      <c r="UEE217"/>
      <c r="UEF217"/>
      <c r="UEG217"/>
      <c r="UEH217"/>
      <c r="UEI217"/>
      <c r="UEJ217"/>
      <c r="UEK217"/>
      <c r="UEL217"/>
      <c r="UEM217"/>
      <c r="UEN217"/>
      <c r="UEO217"/>
      <c r="UEP217"/>
      <c r="UEQ217"/>
      <c r="UER217"/>
      <c r="UES217"/>
      <c r="UET217"/>
      <c r="UEU217"/>
      <c r="UEV217"/>
      <c r="UEW217"/>
      <c r="UEX217"/>
      <c r="UEY217"/>
      <c r="UEZ217"/>
      <c r="UFA217"/>
      <c r="UFB217"/>
      <c r="UFC217"/>
      <c r="UFD217"/>
      <c r="UFE217"/>
      <c r="UFF217"/>
      <c r="UFG217"/>
      <c r="UFH217"/>
      <c r="UFI217"/>
      <c r="UFJ217"/>
      <c r="UFK217"/>
      <c r="UFL217"/>
      <c r="UFM217"/>
      <c r="UFN217"/>
      <c r="UFO217"/>
      <c r="UFP217"/>
      <c r="UFQ217"/>
      <c r="UFR217"/>
      <c r="UFS217"/>
      <c r="UFT217"/>
      <c r="UFU217"/>
      <c r="UFV217"/>
      <c r="UFW217"/>
      <c r="UFX217"/>
      <c r="UFY217"/>
      <c r="UFZ217"/>
      <c r="UGA217"/>
      <c r="UGB217"/>
      <c r="UGC217"/>
      <c r="UGD217"/>
      <c r="UGE217"/>
      <c r="UGF217"/>
      <c r="UGG217"/>
      <c r="UGH217"/>
      <c r="UGI217"/>
      <c r="UGJ217"/>
      <c r="UGK217"/>
      <c r="UGL217"/>
      <c r="UGM217"/>
      <c r="UGN217"/>
      <c r="UGO217"/>
      <c r="UGP217"/>
      <c r="UGQ217"/>
      <c r="UGR217"/>
      <c r="UGS217"/>
      <c r="UGT217"/>
      <c r="UGU217"/>
      <c r="UGV217"/>
      <c r="UGW217"/>
      <c r="UGX217"/>
      <c r="UGY217"/>
      <c r="UGZ217"/>
      <c r="UHA217"/>
      <c r="UHB217"/>
      <c r="UHC217"/>
      <c r="UHD217"/>
      <c r="UHE217"/>
      <c r="UHF217"/>
      <c r="UHG217"/>
      <c r="UHH217"/>
      <c r="UHI217"/>
      <c r="UHJ217"/>
      <c r="UHK217"/>
      <c r="UHL217"/>
      <c r="UHM217"/>
      <c r="UHN217"/>
      <c r="UHO217"/>
      <c r="UHP217"/>
      <c r="UHQ217"/>
      <c r="UHR217"/>
      <c r="UHS217"/>
      <c r="UHT217"/>
      <c r="UHU217"/>
      <c r="UHV217"/>
      <c r="UHW217"/>
      <c r="UHX217"/>
      <c r="UHY217"/>
      <c r="UHZ217"/>
      <c r="UIA217"/>
      <c r="UIB217"/>
      <c r="UIC217"/>
      <c r="UID217"/>
      <c r="UIE217"/>
      <c r="UIF217"/>
      <c r="UIG217"/>
      <c r="UIH217"/>
      <c r="UII217"/>
      <c r="UIJ217"/>
      <c r="UIK217"/>
      <c r="UIL217"/>
      <c r="UIM217"/>
      <c r="UIN217"/>
      <c r="UIO217"/>
      <c r="UIP217"/>
      <c r="UIQ217"/>
      <c r="UIR217"/>
      <c r="UIS217"/>
      <c r="UIT217"/>
      <c r="UIU217"/>
      <c r="UIV217"/>
      <c r="UIW217"/>
      <c r="UIX217"/>
      <c r="UIY217"/>
      <c r="UIZ217"/>
      <c r="UJA217"/>
      <c r="UJB217"/>
      <c r="UJC217"/>
      <c r="UJD217"/>
      <c r="UJE217"/>
      <c r="UJF217"/>
      <c r="UJG217"/>
      <c r="UJH217"/>
      <c r="UJI217"/>
      <c r="UJJ217"/>
      <c r="UJK217"/>
      <c r="UJL217"/>
      <c r="UJM217"/>
      <c r="UJN217"/>
      <c r="UJO217"/>
      <c r="UJP217"/>
      <c r="UJQ217"/>
      <c r="UJR217"/>
      <c r="UJS217"/>
      <c r="UJT217"/>
      <c r="UJU217"/>
      <c r="UJV217"/>
      <c r="UJW217"/>
      <c r="UJX217"/>
      <c r="UJY217"/>
      <c r="UJZ217"/>
      <c r="UKA217"/>
      <c r="UKB217"/>
      <c r="UKC217"/>
      <c r="UKD217"/>
      <c r="UKE217"/>
      <c r="UKF217"/>
      <c r="UKG217"/>
      <c r="UKH217"/>
      <c r="UKI217"/>
      <c r="UKJ217"/>
      <c r="UKK217"/>
      <c r="UKL217"/>
      <c r="UKM217"/>
      <c r="UKN217"/>
      <c r="UKO217"/>
      <c r="UKP217"/>
      <c r="UKQ217"/>
      <c r="UKR217"/>
      <c r="UKS217"/>
      <c r="UKT217"/>
      <c r="UKU217"/>
      <c r="UKV217"/>
      <c r="UKW217"/>
      <c r="UKX217"/>
      <c r="UKY217"/>
      <c r="UKZ217"/>
      <c r="ULA217"/>
      <c r="ULB217"/>
      <c r="ULC217"/>
      <c r="ULD217"/>
      <c r="ULE217"/>
      <c r="ULF217"/>
      <c r="ULG217"/>
      <c r="ULH217"/>
      <c r="ULI217"/>
      <c r="ULJ217"/>
      <c r="ULK217"/>
      <c r="ULL217"/>
      <c r="ULM217"/>
      <c r="ULN217"/>
      <c r="ULO217"/>
      <c r="ULP217"/>
      <c r="ULQ217"/>
      <c r="ULR217"/>
      <c r="ULS217"/>
      <c r="ULT217"/>
      <c r="ULU217"/>
      <c r="ULV217"/>
      <c r="ULW217"/>
      <c r="ULX217"/>
      <c r="ULY217"/>
      <c r="ULZ217"/>
      <c r="UMA217"/>
      <c r="UMB217"/>
      <c r="UMC217"/>
      <c r="UMD217"/>
      <c r="UME217"/>
      <c r="UMF217"/>
      <c r="UMG217"/>
      <c r="UMH217"/>
      <c r="UMI217"/>
      <c r="UMJ217"/>
      <c r="UMK217"/>
      <c r="UML217"/>
      <c r="UMM217"/>
      <c r="UMN217"/>
      <c r="UMO217"/>
      <c r="UMP217"/>
      <c r="UMQ217"/>
      <c r="UMR217"/>
      <c r="UMS217"/>
      <c r="UMT217"/>
      <c r="UMU217"/>
      <c r="UMV217"/>
      <c r="UMW217"/>
      <c r="UMX217"/>
      <c r="UMY217"/>
      <c r="UMZ217"/>
      <c r="UNA217"/>
      <c r="UNB217"/>
      <c r="UNC217"/>
      <c r="UND217"/>
      <c r="UNE217"/>
      <c r="UNF217"/>
      <c r="UNG217"/>
      <c r="UNH217"/>
      <c r="UNI217"/>
      <c r="UNJ217"/>
      <c r="UNK217"/>
      <c r="UNL217"/>
      <c r="UNM217"/>
      <c r="UNN217"/>
      <c r="UNO217"/>
      <c r="UNP217"/>
      <c r="UNQ217"/>
      <c r="UNR217"/>
      <c r="UNS217"/>
      <c r="UNT217"/>
      <c r="UNU217"/>
      <c r="UNV217"/>
      <c r="UNW217"/>
      <c r="UNX217"/>
      <c r="UNY217"/>
      <c r="UNZ217"/>
      <c r="UOA217"/>
      <c r="UOB217"/>
      <c r="UOC217"/>
      <c r="UOD217"/>
      <c r="UOE217"/>
      <c r="UOF217"/>
      <c r="UOG217"/>
      <c r="UOH217"/>
      <c r="UOI217"/>
      <c r="UOJ217"/>
      <c r="UOK217"/>
      <c r="UOL217"/>
      <c r="UOM217"/>
      <c r="UON217"/>
      <c r="UOO217"/>
      <c r="UOP217"/>
      <c r="UOQ217"/>
      <c r="UOR217"/>
      <c r="UOS217"/>
      <c r="UOT217"/>
      <c r="UOU217"/>
      <c r="UOV217"/>
      <c r="UOW217"/>
      <c r="UOX217"/>
      <c r="UOY217"/>
      <c r="UOZ217"/>
      <c r="UPA217"/>
      <c r="UPB217"/>
      <c r="UPC217"/>
      <c r="UPD217"/>
      <c r="UPE217"/>
      <c r="UPF217"/>
      <c r="UPG217"/>
      <c r="UPH217"/>
      <c r="UPI217"/>
      <c r="UPJ217"/>
      <c r="UPK217"/>
      <c r="UPL217"/>
      <c r="UPM217"/>
      <c r="UPN217"/>
      <c r="UPO217"/>
      <c r="UPP217"/>
      <c r="UPQ217"/>
      <c r="UPR217"/>
      <c r="UPS217"/>
      <c r="UPT217"/>
      <c r="UPU217"/>
      <c r="UPV217"/>
      <c r="UPW217"/>
      <c r="UPX217"/>
      <c r="UPY217"/>
      <c r="UPZ217"/>
      <c r="UQA217"/>
      <c r="UQB217"/>
      <c r="UQC217"/>
      <c r="UQD217"/>
      <c r="UQE217"/>
      <c r="UQF217"/>
      <c r="UQG217"/>
      <c r="UQH217"/>
      <c r="UQI217"/>
      <c r="UQJ217"/>
      <c r="UQK217"/>
      <c r="UQL217"/>
      <c r="UQM217"/>
      <c r="UQN217"/>
      <c r="UQO217"/>
      <c r="UQP217"/>
      <c r="UQQ217"/>
      <c r="UQR217"/>
      <c r="UQS217"/>
      <c r="UQT217"/>
      <c r="UQU217"/>
      <c r="UQV217"/>
      <c r="UQW217"/>
      <c r="UQX217"/>
      <c r="UQY217"/>
      <c r="UQZ217"/>
      <c r="URA217"/>
      <c r="URB217"/>
      <c r="URC217"/>
      <c r="URD217"/>
      <c r="URE217"/>
      <c r="URF217"/>
      <c r="URG217"/>
      <c r="URH217"/>
      <c r="URI217"/>
      <c r="URJ217"/>
      <c r="URK217"/>
      <c r="URL217"/>
      <c r="URM217"/>
      <c r="URN217"/>
      <c r="URO217"/>
      <c r="URP217"/>
      <c r="URQ217"/>
      <c r="URR217"/>
      <c r="URS217"/>
      <c r="URT217"/>
      <c r="URU217"/>
      <c r="URV217"/>
      <c r="URW217"/>
      <c r="URX217"/>
      <c r="URY217"/>
      <c r="URZ217"/>
      <c r="USA217"/>
      <c r="USB217"/>
      <c r="USC217"/>
      <c r="USD217"/>
      <c r="USE217"/>
      <c r="USF217"/>
      <c r="USG217"/>
      <c r="USH217"/>
      <c r="USI217"/>
      <c r="USJ217"/>
      <c r="USK217"/>
      <c r="USL217"/>
      <c r="USM217"/>
      <c r="USN217"/>
      <c r="USO217"/>
      <c r="USP217"/>
      <c r="USQ217"/>
      <c r="USR217"/>
      <c r="USS217"/>
      <c r="UST217"/>
      <c r="USU217"/>
      <c r="USV217"/>
      <c r="USW217"/>
      <c r="USX217"/>
      <c r="USY217"/>
      <c r="USZ217"/>
      <c r="UTA217"/>
      <c r="UTB217"/>
      <c r="UTC217"/>
      <c r="UTD217"/>
      <c r="UTE217"/>
      <c r="UTF217"/>
      <c r="UTG217"/>
      <c r="UTH217"/>
      <c r="UTI217"/>
      <c r="UTJ217"/>
      <c r="UTK217"/>
      <c r="UTL217"/>
      <c r="UTM217"/>
      <c r="UTN217"/>
      <c r="UTO217"/>
      <c r="UTP217"/>
      <c r="UTQ217"/>
      <c r="UTR217"/>
      <c r="UTS217"/>
      <c r="UTT217"/>
      <c r="UTU217"/>
      <c r="UTV217"/>
      <c r="UTW217"/>
      <c r="UTX217"/>
      <c r="UTY217"/>
      <c r="UTZ217"/>
      <c r="UUA217"/>
      <c r="UUB217"/>
      <c r="UUC217"/>
      <c r="UUD217"/>
      <c r="UUE217"/>
      <c r="UUF217"/>
      <c r="UUG217"/>
      <c r="UUH217"/>
      <c r="UUI217"/>
      <c r="UUJ217"/>
      <c r="UUK217"/>
      <c r="UUL217"/>
      <c r="UUM217"/>
      <c r="UUN217"/>
      <c r="UUO217"/>
      <c r="UUP217"/>
      <c r="UUQ217"/>
      <c r="UUR217"/>
      <c r="UUS217"/>
      <c r="UUT217"/>
      <c r="UUU217"/>
      <c r="UUV217"/>
      <c r="UUW217"/>
      <c r="UUX217"/>
      <c r="UUY217"/>
      <c r="UUZ217"/>
      <c r="UVA217"/>
      <c r="UVB217"/>
      <c r="UVC217"/>
      <c r="UVD217"/>
      <c r="UVE217"/>
      <c r="UVF217"/>
      <c r="UVG217"/>
      <c r="UVH217"/>
      <c r="UVI217"/>
      <c r="UVJ217"/>
      <c r="UVK217"/>
      <c r="UVL217"/>
      <c r="UVM217"/>
      <c r="UVN217"/>
      <c r="UVO217"/>
      <c r="UVP217"/>
      <c r="UVQ217"/>
      <c r="UVR217"/>
      <c r="UVS217"/>
      <c r="UVT217"/>
      <c r="UVU217"/>
      <c r="UVV217"/>
      <c r="UVW217"/>
      <c r="UVX217"/>
      <c r="UVY217"/>
      <c r="UVZ217"/>
      <c r="UWA217"/>
      <c r="UWB217"/>
      <c r="UWC217"/>
      <c r="UWD217"/>
      <c r="UWE217"/>
      <c r="UWF217"/>
      <c r="UWG217"/>
      <c r="UWH217"/>
      <c r="UWI217"/>
      <c r="UWJ217"/>
      <c r="UWK217"/>
      <c r="UWL217"/>
      <c r="UWM217"/>
      <c r="UWN217"/>
      <c r="UWO217"/>
      <c r="UWP217"/>
      <c r="UWQ217"/>
      <c r="UWR217"/>
      <c r="UWS217"/>
      <c r="UWT217"/>
      <c r="UWU217"/>
      <c r="UWV217"/>
      <c r="UWW217"/>
      <c r="UWX217"/>
      <c r="UWY217"/>
      <c r="UWZ217"/>
      <c r="UXA217"/>
      <c r="UXB217"/>
      <c r="UXC217"/>
      <c r="UXD217"/>
      <c r="UXE217"/>
      <c r="UXF217"/>
      <c r="UXG217"/>
      <c r="UXH217"/>
      <c r="UXI217"/>
      <c r="UXJ217"/>
      <c r="UXK217"/>
      <c r="UXL217"/>
      <c r="UXM217"/>
      <c r="UXN217"/>
      <c r="UXO217"/>
      <c r="UXP217"/>
      <c r="UXQ217"/>
      <c r="UXR217"/>
      <c r="UXS217"/>
      <c r="UXT217"/>
      <c r="UXU217"/>
      <c r="UXV217"/>
      <c r="UXW217"/>
      <c r="UXX217"/>
      <c r="UXY217"/>
      <c r="UXZ217"/>
      <c r="UYA217"/>
      <c r="UYB217"/>
      <c r="UYC217"/>
      <c r="UYD217"/>
      <c r="UYE217"/>
      <c r="UYF217"/>
      <c r="UYG217"/>
      <c r="UYH217"/>
      <c r="UYI217"/>
      <c r="UYJ217"/>
      <c r="UYK217"/>
      <c r="UYL217"/>
      <c r="UYM217"/>
      <c r="UYN217"/>
      <c r="UYO217"/>
      <c r="UYP217"/>
      <c r="UYQ217"/>
      <c r="UYR217"/>
      <c r="UYS217"/>
      <c r="UYT217"/>
      <c r="UYU217"/>
      <c r="UYV217"/>
      <c r="UYW217"/>
      <c r="UYX217"/>
      <c r="UYY217"/>
      <c r="UYZ217"/>
      <c r="UZA217"/>
      <c r="UZB217"/>
      <c r="UZC217"/>
      <c r="UZD217"/>
      <c r="UZE217"/>
      <c r="UZF217"/>
      <c r="UZG217"/>
      <c r="UZH217"/>
      <c r="UZI217"/>
      <c r="UZJ217"/>
      <c r="UZK217"/>
      <c r="UZL217"/>
      <c r="UZM217"/>
      <c r="UZN217"/>
      <c r="UZO217"/>
      <c r="UZP217"/>
      <c r="UZQ217"/>
      <c r="UZR217"/>
      <c r="UZS217"/>
      <c r="UZT217"/>
      <c r="UZU217"/>
      <c r="UZV217"/>
      <c r="UZW217"/>
      <c r="UZX217"/>
      <c r="UZY217"/>
      <c r="UZZ217"/>
      <c r="VAA217"/>
      <c r="VAB217"/>
      <c r="VAC217"/>
      <c r="VAD217"/>
      <c r="VAE217"/>
      <c r="VAF217"/>
      <c r="VAG217"/>
      <c r="VAH217"/>
      <c r="VAI217"/>
      <c r="VAJ217"/>
      <c r="VAK217"/>
      <c r="VAL217"/>
      <c r="VAM217"/>
      <c r="VAN217"/>
      <c r="VAO217"/>
      <c r="VAP217"/>
      <c r="VAQ217"/>
      <c r="VAR217"/>
      <c r="VAS217"/>
      <c r="VAT217"/>
      <c r="VAU217"/>
      <c r="VAV217"/>
      <c r="VAW217"/>
      <c r="VAX217"/>
      <c r="VAY217"/>
      <c r="VAZ217"/>
      <c r="VBA217"/>
      <c r="VBB217"/>
      <c r="VBC217"/>
      <c r="VBD217"/>
      <c r="VBE217"/>
      <c r="VBF217"/>
      <c r="VBG217"/>
      <c r="VBH217"/>
      <c r="VBI217"/>
      <c r="VBJ217"/>
      <c r="VBK217"/>
      <c r="VBL217"/>
      <c r="VBM217"/>
      <c r="VBN217"/>
      <c r="VBO217"/>
      <c r="VBP217"/>
      <c r="VBQ217"/>
      <c r="VBR217"/>
      <c r="VBS217"/>
      <c r="VBT217"/>
      <c r="VBU217"/>
      <c r="VBV217"/>
      <c r="VBW217"/>
      <c r="VBX217"/>
      <c r="VBY217"/>
      <c r="VBZ217"/>
      <c r="VCA217"/>
      <c r="VCB217"/>
      <c r="VCC217"/>
      <c r="VCD217"/>
      <c r="VCE217"/>
      <c r="VCF217"/>
      <c r="VCG217"/>
      <c r="VCH217"/>
      <c r="VCI217"/>
      <c r="VCJ217"/>
      <c r="VCK217"/>
      <c r="VCL217"/>
      <c r="VCM217"/>
      <c r="VCN217"/>
      <c r="VCO217"/>
      <c r="VCP217"/>
      <c r="VCQ217"/>
      <c r="VCR217"/>
      <c r="VCS217"/>
      <c r="VCT217"/>
      <c r="VCU217"/>
      <c r="VCV217"/>
      <c r="VCW217"/>
      <c r="VCX217"/>
      <c r="VCY217"/>
      <c r="VCZ217"/>
      <c r="VDA217"/>
      <c r="VDB217"/>
      <c r="VDC217"/>
      <c r="VDD217"/>
      <c r="VDE217"/>
      <c r="VDF217"/>
      <c r="VDG217"/>
      <c r="VDH217"/>
      <c r="VDI217"/>
      <c r="VDJ217"/>
      <c r="VDK217"/>
      <c r="VDL217"/>
      <c r="VDM217"/>
      <c r="VDN217"/>
      <c r="VDO217"/>
      <c r="VDP217"/>
      <c r="VDQ217"/>
      <c r="VDR217"/>
      <c r="VDS217"/>
      <c r="VDT217"/>
      <c r="VDU217"/>
      <c r="VDV217"/>
      <c r="VDW217"/>
      <c r="VDX217"/>
      <c r="VDY217"/>
      <c r="VDZ217"/>
      <c r="VEA217"/>
      <c r="VEB217"/>
      <c r="VEC217"/>
      <c r="VED217"/>
      <c r="VEE217"/>
      <c r="VEF217"/>
      <c r="VEG217"/>
      <c r="VEH217"/>
      <c r="VEI217"/>
      <c r="VEJ217"/>
      <c r="VEK217"/>
      <c r="VEL217"/>
      <c r="VEM217"/>
      <c r="VEN217"/>
      <c r="VEO217"/>
      <c r="VEP217"/>
      <c r="VEQ217"/>
      <c r="VER217"/>
      <c r="VES217"/>
      <c r="VET217"/>
      <c r="VEU217"/>
      <c r="VEV217"/>
      <c r="VEW217"/>
      <c r="VEX217"/>
      <c r="VEY217"/>
      <c r="VEZ217"/>
      <c r="VFA217"/>
      <c r="VFB217"/>
      <c r="VFC217"/>
      <c r="VFD217"/>
      <c r="VFE217"/>
      <c r="VFF217"/>
      <c r="VFG217"/>
      <c r="VFH217"/>
      <c r="VFI217"/>
      <c r="VFJ217"/>
      <c r="VFK217"/>
      <c r="VFL217"/>
      <c r="VFM217"/>
      <c r="VFN217"/>
      <c r="VFO217"/>
      <c r="VFP217"/>
      <c r="VFQ217"/>
      <c r="VFR217"/>
      <c r="VFS217"/>
      <c r="VFT217"/>
      <c r="VFU217"/>
      <c r="VFV217"/>
      <c r="VFW217"/>
      <c r="VFX217"/>
      <c r="VFY217"/>
      <c r="VFZ217"/>
      <c r="VGA217"/>
      <c r="VGB217"/>
      <c r="VGC217"/>
      <c r="VGD217"/>
      <c r="VGE217"/>
      <c r="VGF217"/>
      <c r="VGG217"/>
      <c r="VGH217"/>
      <c r="VGI217"/>
      <c r="VGJ217"/>
      <c r="VGK217"/>
      <c r="VGL217"/>
      <c r="VGM217"/>
      <c r="VGN217"/>
      <c r="VGO217"/>
      <c r="VGP217"/>
      <c r="VGQ217"/>
      <c r="VGR217"/>
      <c r="VGS217"/>
      <c r="VGT217"/>
      <c r="VGU217"/>
      <c r="VGV217"/>
      <c r="VGW217"/>
      <c r="VGX217"/>
      <c r="VGY217"/>
      <c r="VGZ217"/>
      <c r="VHA217"/>
      <c r="VHB217"/>
      <c r="VHC217"/>
      <c r="VHD217"/>
      <c r="VHE217"/>
      <c r="VHF217"/>
      <c r="VHG217"/>
      <c r="VHH217"/>
      <c r="VHI217"/>
      <c r="VHJ217"/>
      <c r="VHK217"/>
      <c r="VHL217"/>
      <c r="VHM217"/>
      <c r="VHN217"/>
      <c r="VHO217"/>
      <c r="VHP217"/>
      <c r="VHQ217"/>
      <c r="VHR217"/>
      <c r="VHS217"/>
      <c r="VHT217"/>
      <c r="VHU217"/>
      <c r="VHV217"/>
      <c r="VHW217"/>
      <c r="VHX217"/>
      <c r="VHY217"/>
      <c r="VHZ217"/>
      <c r="VIA217"/>
      <c r="VIB217"/>
      <c r="VIC217"/>
      <c r="VID217"/>
      <c r="VIE217"/>
      <c r="VIF217"/>
      <c r="VIG217"/>
      <c r="VIH217"/>
      <c r="VII217"/>
      <c r="VIJ217"/>
      <c r="VIK217"/>
      <c r="VIL217"/>
      <c r="VIM217"/>
      <c r="VIN217"/>
      <c r="VIO217"/>
      <c r="VIP217"/>
      <c r="VIQ217"/>
      <c r="VIR217"/>
      <c r="VIS217"/>
      <c r="VIT217"/>
      <c r="VIU217"/>
      <c r="VIV217"/>
      <c r="VIW217"/>
      <c r="VIX217"/>
      <c r="VIY217"/>
      <c r="VIZ217"/>
      <c r="VJA217"/>
      <c r="VJB217"/>
      <c r="VJC217"/>
      <c r="VJD217"/>
      <c r="VJE217"/>
      <c r="VJF217"/>
      <c r="VJG217"/>
      <c r="VJH217"/>
      <c r="VJI217"/>
      <c r="VJJ217"/>
      <c r="VJK217"/>
      <c r="VJL217"/>
      <c r="VJM217"/>
      <c r="VJN217"/>
      <c r="VJO217"/>
      <c r="VJP217"/>
      <c r="VJQ217"/>
      <c r="VJR217"/>
      <c r="VJS217"/>
      <c r="VJT217"/>
      <c r="VJU217"/>
      <c r="VJV217"/>
      <c r="VJW217"/>
      <c r="VJX217"/>
      <c r="VJY217"/>
      <c r="VJZ217"/>
      <c r="VKA217"/>
      <c r="VKB217"/>
      <c r="VKC217"/>
      <c r="VKD217"/>
      <c r="VKE217"/>
      <c r="VKF217"/>
      <c r="VKG217"/>
      <c r="VKH217"/>
      <c r="VKI217"/>
      <c r="VKJ217"/>
      <c r="VKK217"/>
      <c r="VKL217"/>
      <c r="VKM217"/>
      <c r="VKN217"/>
      <c r="VKO217"/>
      <c r="VKP217"/>
      <c r="VKQ217"/>
      <c r="VKR217"/>
      <c r="VKS217"/>
      <c r="VKT217"/>
      <c r="VKU217"/>
      <c r="VKV217"/>
      <c r="VKW217"/>
      <c r="VKX217"/>
      <c r="VKY217"/>
      <c r="VKZ217"/>
      <c r="VLA217"/>
      <c r="VLB217"/>
      <c r="VLC217"/>
      <c r="VLD217"/>
      <c r="VLE217"/>
      <c r="VLF217"/>
      <c r="VLG217"/>
      <c r="VLH217"/>
      <c r="VLI217"/>
      <c r="VLJ217"/>
      <c r="VLK217"/>
      <c r="VLL217"/>
      <c r="VLM217"/>
      <c r="VLN217"/>
      <c r="VLO217"/>
      <c r="VLP217"/>
      <c r="VLQ217"/>
      <c r="VLR217"/>
      <c r="VLS217"/>
      <c r="VLT217"/>
      <c r="VLU217"/>
      <c r="VLV217"/>
      <c r="VLW217"/>
      <c r="VLX217"/>
      <c r="VLY217"/>
      <c r="VLZ217"/>
      <c r="VMA217"/>
      <c r="VMB217"/>
      <c r="VMC217"/>
      <c r="VMD217"/>
      <c r="VME217"/>
      <c r="VMF217"/>
      <c r="VMG217"/>
      <c r="VMH217"/>
      <c r="VMI217"/>
      <c r="VMJ217"/>
      <c r="VMK217"/>
      <c r="VML217"/>
      <c r="VMM217"/>
      <c r="VMN217"/>
      <c r="VMO217"/>
      <c r="VMP217"/>
      <c r="VMQ217"/>
      <c r="VMR217"/>
      <c r="VMS217"/>
      <c r="VMT217"/>
      <c r="VMU217"/>
      <c r="VMV217"/>
      <c r="VMW217"/>
      <c r="VMX217"/>
      <c r="VMY217"/>
      <c r="VMZ217"/>
      <c r="VNA217"/>
      <c r="VNB217"/>
      <c r="VNC217"/>
      <c r="VND217"/>
      <c r="VNE217"/>
      <c r="VNF217"/>
      <c r="VNG217"/>
      <c r="VNH217"/>
      <c r="VNI217"/>
      <c r="VNJ217"/>
      <c r="VNK217"/>
      <c r="VNL217"/>
      <c r="VNM217"/>
      <c r="VNN217"/>
      <c r="VNO217"/>
      <c r="VNP217"/>
      <c r="VNQ217"/>
      <c r="VNR217"/>
      <c r="VNS217"/>
      <c r="VNT217"/>
      <c r="VNU217"/>
      <c r="VNV217"/>
      <c r="VNW217"/>
      <c r="VNX217"/>
      <c r="VNY217"/>
      <c r="VNZ217"/>
      <c r="VOA217"/>
      <c r="VOB217"/>
      <c r="VOC217"/>
      <c r="VOD217"/>
      <c r="VOE217"/>
      <c r="VOF217"/>
      <c r="VOG217"/>
      <c r="VOH217"/>
      <c r="VOI217"/>
      <c r="VOJ217"/>
      <c r="VOK217"/>
      <c r="VOL217"/>
      <c r="VOM217"/>
      <c r="VON217"/>
      <c r="VOO217"/>
      <c r="VOP217"/>
      <c r="VOQ217"/>
      <c r="VOR217"/>
      <c r="VOS217"/>
      <c r="VOT217"/>
      <c r="VOU217"/>
      <c r="VOV217"/>
      <c r="VOW217"/>
      <c r="VOX217"/>
      <c r="VOY217"/>
      <c r="VOZ217"/>
      <c r="VPA217"/>
      <c r="VPB217"/>
      <c r="VPC217"/>
      <c r="VPD217"/>
      <c r="VPE217"/>
      <c r="VPF217"/>
      <c r="VPG217"/>
      <c r="VPH217"/>
      <c r="VPI217"/>
      <c r="VPJ217"/>
      <c r="VPK217"/>
      <c r="VPL217"/>
      <c r="VPM217"/>
      <c r="VPN217"/>
      <c r="VPO217"/>
      <c r="VPP217"/>
      <c r="VPQ217"/>
      <c r="VPR217"/>
      <c r="VPS217"/>
      <c r="VPT217"/>
      <c r="VPU217"/>
      <c r="VPV217"/>
      <c r="VPW217"/>
      <c r="VPX217"/>
      <c r="VPY217"/>
      <c r="VPZ217"/>
      <c r="VQA217"/>
      <c r="VQB217"/>
      <c r="VQC217"/>
      <c r="VQD217"/>
      <c r="VQE217"/>
      <c r="VQF217"/>
      <c r="VQG217"/>
      <c r="VQH217"/>
      <c r="VQI217"/>
      <c r="VQJ217"/>
      <c r="VQK217"/>
      <c r="VQL217"/>
      <c r="VQM217"/>
      <c r="VQN217"/>
      <c r="VQO217"/>
      <c r="VQP217"/>
      <c r="VQQ217"/>
      <c r="VQR217"/>
      <c r="VQS217"/>
      <c r="VQT217"/>
      <c r="VQU217"/>
      <c r="VQV217"/>
      <c r="VQW217"/>
      <c r="VQX217"/>
      <c r="VQY217"/>
      <c r="VQZ217"/>
      <c r="VRA217"/>
      <c r="VRB217"/>
      <c r="VRC217"/>
      <c r="VRD217"/>
      <c r="VRE217"/>
      <c r="VRF217"/>
      <c r="VRG217"/>
      <c r="VRH217"/>
      <c r="VRI217"/>
      <c r="VRJ217"/>
      <c r="VRK217"/>
      <c r="VRL217"/>
      <c r="VRM217"/>
      <c r="VRN217"/>
      <c r="VRO217"/>
      <c r="VRP217"/>
      <c r="VRQ217"/>
      <c r="VRR217"/>
      <c r="VRS217"/>
      <c r="VRT217"/>
      <c r="VRU217"/>
      <c r="VRV217"/>
      <c r="VRW217"/>
      <c r="VRX217"/>
      <c r="VRY217"/>
      <c r="VRZ217"/>
      <c r="VSA217"/>
      <c r="VSB217"/>
      <c r="VSC217"/>
      <c r="VSD217"/>
      <c r="VSE217"/>
      <c r="VSF217"/>
      <c r="VSG217"/>
      <c r="VSH217"/>
      <c r="VSI217"/>
      <c r="VSJ217"/>
      <c r="VSK217"/>
      <c r="VSL217"/>
      <c r="VSM217"/>
      <c r="VSN217"/>
      <c r="VSO217"/>
      <c r="VSP217"/>
      <c r="VSQ217"/>
      <c r="VSR217"/>
      <c r="VSS217"/>
      <c r="VST217"/>
      <c r="VSU217"/>
      <c r="VSV217"/>
      <c r="VSW217"/>
      <c r="VSX217"/>
      <c r="VSY217"/>
      <c r="VSZ217"/>
      <c r="VTA217"/>
      <c r="VTB217"/>
      <c r="VTC217"/>
      <c r="VTD217"/>
      <c r="VTE217"/>
      <c r="VTF217"/>
      <c r="VTG217"/>
      <c r="VTH217"/>
      <c r="VTI217"/>
      <c r="VTJ217"/>
      <c r="VTK217"/>
      <c r="VTL217"/>
      <c r="VTM217"/>
      <c r="VTN217"/>
      <c r="VTO217"/>
      <c r="VTP217"/>
      <c r="VTQ217"/>
      <c r="VTR217"/>
      <c r="VTS217"/>
      <c r="VTT217"/>
      <c r="VTU217"/>
      <c r="VTV217"/>
      <c r="VTW217"/>
      <c r="VTX217"/>
      <c r="VTY217"/>
      <c r="VTZ217"/>
      <c r="VUA217"/>
      <c r="VUB217"/>
      <c r="VUC217"/>
      <c r="VUD217"/>
      <c r="VUE217"/>
      <c r="VUF217"/>
      <c r="VUG217"/>
      <c r="VUH217"/>
      <c r="VUI217"/>
      <c r="VUJ217"/>
      <c r="VUK217"/>
      <c r="VUL217"/>
      <c r="VUM217"/>
      <c r="VUN217"/>
      <c r="VUO217"/>
      <c r="VUP217"/>
      <c r="VUQ217"/>
      <c r="VUR217"/>
      <c r="VUS217"/>
      <c r="VUT217"/>
      <c r="VUU217"/>
      <c r="VUV217"/>
      <c r="VUW217"/>
      <c r="VUX217"/>
      <c r="VUY217"/>
      <c r="VUZ217"/>
      <c r="VVA217"/>
      <c r="VVB217"/>
      <c r="VVC217"/>
      <c r="VVD217"/>
      <c r="VVE217"/>
      <c r="VVF217"/>
      <c r="VVG217"/>
      <c r="VVH217"/>
      <c r="VVI217"/>
      <c r="VVJ217"/>
      <c r="VVK217"/>
      <c r="VVL217"/>
      <c r="VVM217"/>
      <c r="VVN217"/>
      <c r="VVO217"/>
      <c r="VVP217"/>
      <c r="VVQ217"/>
      <c r="VVR217"/>
      <c r="VVS217"/>
      <c r="VVT217"/>
      <c r="VVU217"/>
      <c r="VVV217"/>
      <c r="VVW217"/>
      <c r="VVX217"/>
      <c r="VVY217"/>
      <c r="VVZ217"/>
      <c r="VWA217"/>
      <c r="VWB217"/>
      <c r="VWC217"/>
      <c r="VWD217"/>
      <c r="VWE217"/>
      <c r="VWF217"/>
      <c r="VWG217"/>
      <c r="VWH217"/>
      <c r="VWI217"/>
      <c r="VWJ217"/>
      <c r="VWK217"/>
      <c r="VWL217"/>
      <c r="VWM217"/>
      <c r="VWN217"/>
      <c r="VWO217"/>
      <c r="VWP217"/>
      <c r="VWQ217"/>
      <c r="VWR217"/>
      <c r="VWS217"/>
      <c r="VWT217"/>
      <c r="VWU217"/>
      <c r="VWV217"/>
      <c r="VWW217"/>
      <c r="VWX217"/>
      <c r="VWY217"/>
      <c r="VWZ217"/>
      <c r="VXA217"/>
      <c r="VXB217"/>
      <c r="VXC217"/>
      <c r="VXD217"/>
      <c r="VXE217"/>
      <c r="VXF217"/>
      <c r="VXG217"/>
      <c r="VXH217"/>
      <c r="VXI217"/>
      <c r="VXJ217"/>
      <c r="VXK217"/>
      <c r="VXL217"/>
      <c r="VXM217"/>
      <c r="VXN217"/>
      <c r="VXO217"/>
      <c r="VXP217"/>
      <c r="VXQ217"/>
      <c r="VXR217"/>
      <c r="VXS217"/>
      <c r="VXT217"/>
      <c r="VXU217"/>
      <c r="VXV217"/>
      <c r="VXW217"/>
      <c r="VXX217"/>
      <c r="VXY217"/>
      <c r="VXZ217"/>
      <c r="VYA217"/>
      <c r="VYB217"/>
      <c r="VYC217"/>
      <c r="VYD217"/>
      <c r="VYE217"/>
      <c r="VYF217"/>
      <c r="VYG217"/>
      <c r="VYH217"/>
      <c r="VYI217"/>
      <c r="VYJ217"/>
      <c r="VYK217"/>
      <c r="VYL217"/>
      <c r="VYM217"/>
      <c r="VYN217"/>
      <c r="VYO217"/>
      <c r="VYP217"/>
      <c r="VYQ217"/>
      <c r="VYR217"/>
      <c r="VYS217"/>
      <c r="VYT217"/>
      <c r="VYU217"/>
      <c r="VYV217"/>
      <c r="VYW217"/>
      <c r="VYX217"/>
      <c r="VYY217"/>
      <c r="VYZ217"/>
      <c r="VZA217"/>
      <c r="VZB217"/>
      <c r="VZC217"/>
      <c r="VZD217"/>
      <c r="VZE217"/>
      <c r="VZF217"/>
      <c r="VZG217"/>
      <c r="VZH217"/>
      <c r="VZI217"/>
      <c r="VZJ217"/>
      <c r="VZK217"/>
      <c r="VZL217"/>
      <c r="VZM217"/>
      <c r="VZN217"/>
      <c r="VZO217"/>
      <c r="VZP217"/>
      <c r="VZQ217"/>
      <c r="VZR217"/>
      <c r="VZS217"/>
      <c r="VZT217"/>
      <c r="VZU217"/>
      <c r="VZV217"/>
      <c r="VZW217"/>
      <c r="VZX217"/>
      <c r="VZY217"/>
      <c r="VZZ217"/>
      <c r="WAA217"/>
      <c r="WAB217"/>
      <c r="WAC217"/>
      <c r="WAD217"/>
      <c r="WAE217"/>
      <c r="WAF217"/>
      <c r="WAG217"/>
      <c r="WAH217"/>
      <c r="WAI217"/>
      <c r="WAJ217"/>
      <c r="WAK217"/>
      <c r="WAL217"/>
      <c r="WAM217"/>
      <c r="WAN217"/>
      <c r="WAO217"/>
      <c r="WAP217"/>
      <c r="WAQ217"/>
      <c r="WAR217"/>
      <c r="WAS217"/>
      <c r="WAT217"/>
      <c r="WAU217"/>
      <c r="WAV217"/>
      <c r="WAW217"/>
      <c r="WAX217"/>
      <c r="WAY217"/>
      <c r="WAZ217"/>
      <c r="WBA217"/>
      <c r="WBB217"/>
      <c r="WBC217"/>
      <c r="WBD217"/>
      <c r="WBE217"/>
      <c r="WBF217"/>
      <c r="WBG217"/>
      <c r="WBH217"/>
      <c r="WBI217"/>
      <c r="WBJ217"/>
      <c r="WBK217"/>
      <c r="WBL217"/>
      <c r="WBM217"/>
      <c r="WBN217"/>
      <c r="WBO217"/>
      <c r="WBP217"/>
      <c r="WBQ217"/>
      <c r="WBR217"/>
      <c r="WBS217"/>
      <c r="WBT217"/>
      <c r="WBU217"/>
      <c r="WBV217"/>
      <c r="WBW217"/>
      <c r="WBX217"/>
      <c r="WBY217"/>
      <c r="WBZ217"/>
      <c r="WCA217"/>
      <c r="WCB217"/>
      <c r="WCC217"/>
      <c r="WCD217"/>
      <c r="WCE217"/>
      <c r="WCF217"/>
      <c r="WCG217"/>
      <c r="WCH217"/>
      <c r="WCI217"/>
      <c r="WCJ217"/>
      <c r="WCK217"/>
      <c r="WCL217"/>
      <c r="WCM217"/>
      <c r="WCN217"/>
      <c r="WCO217"/>
      <c r="WCP217"/>
      <c r="WCQ217"/>
      <c r="WCR217"/>
      <c r="WCS217"/>
      <c r="WCT217"/>
      <c r="WCU217"/>
      <c r="WCV217"/>
      <c r="WCW217"/>
      <c r="WCX217"/>
      <c r="WCY217"/>
      <c r="WCZ217"/>
      <c r="WDA217"/>
      <c r="WDB217"/>
      <c r="WDC217"/>
      <c r="WDD217"/>
      <c r="WDE217"/>
      <c r="WDF217"/>
      <c r="WDG217"/>
      <c r="WDH217"/>
      <c r="WDI217"/>
      <c r="WDJ217"/>
      <c r="WDK217"/>
      <c r="WDL217"/>
      <c r="WDM217"/>
      <c r="WDN217"/>
      <c r="WDO217"/>
      <c r="WDP217"/>
      <c r="WDQ217"/>
      <c r="WDR217"/>
      <c r="WDS217"/>
      <c r="WDT217"/>
      <c r="WDU217"/>
      <c r="WDV217"/>
      <c r="WDW217"/>
      <c r="WDX217"/>
      <c r="WDY217"/>
      <c r="WDZ217"/>
      <c r="WEA217"/>
      <c r="WEB217"/>
      <c r="WEC217"/>
      <c r="WED217"/>
      <c r="WEE217"/>
      <c r="WEF217"/>
      <c r="WEG217"/>
      <c r="WEH217"/>
      <c r="WEI217"/>
      <c r="WEJ217"/>
      <c r="WEK217"/>
      <c r="WEL217"/>
      <c r="WEM217"/>
      <c r="WEN217"/>
      <c r="WEO217"/>
      <c r="WEP217"/>
      <c r="WEQ217"/>
      <c r="WER217"/>
      <c r="WES217"/>
      <c r="WET217"/>
      <c r="WEU217"/>
      <c r="WEV217"/>
      <c r="WEW217"/>
      <c r="WEX217"/>
      <c r="WEY217"/>
      <c r="WEZ217"/>
      <c r="WFA217"/>
      <c r="WFB217"/>
      <c r="WFC217"/>
      <c r="WFD217"/>
      <c r="WFE217"/>
      <c r="WFF217"/>
      <c r="WFG217"/>
      <c r="WFH217"/>
      <c r="WFI217"/>
      <c r="WFJ217"/>
      <c r="WFK217"/>
      <c r="WFL217"/>
      <c r="WFM217"/>
      <c r="WFN217"/>
      <c r="WFO217"/>
      <c r="WFP217"/>
      <c r="WFQ217"/>
      <c r="WFR217"/>
      <c r="WFS217"/>
      <c r="WFT217"/>
      <c r="WFU217"/>
      <c r="WFV217"/>
      <c r="WFW217"/>
      <c r="WFX217"/>
      <c r="WFY217"/>
      <c r="WFZ217"/>
      <c r="WGA217"/>
      <c r="WGB217"/>
      <c r="WGC217"/>
      <c r="WGD217"/>
      <c r="WGE217"/>
      <c r="WGF217"/>
      <c r="WGG217"/>
      <c r="WGH217"/>
      <c r="WGI217"/>
      <c r="WGJ217"/>
      <c r="WGK217"/>
      <c r="WGL217"/>
      <c r="WGM217"/>
      <c r="WGN217"/>
      <c r="WGO217"/>
      <c r="WGP217"/>
      <c r="WGQ217"/>
      <c r="WGR217"/>
      <c r="WGS217"/>
      <c r="WGT217"/>
      <c r="WGU217"/>
      <c r="WGV217"/>
      <c r="WGW217"/>
      <c r="WGX217"/>
      <c r="WGY217"/>
      <c r="WGZ217"/>
      <c r="WHA217"/>
      <c r="WHB217"/>
      <c r="WHC217"/>
      <c r="WHD217"/>
      <c r="WHE217"/>
      <c r="WHF217"/>
      <c r="WHG217"/>
      <c r="WHH217"/>
      <c r="WHI217"/>
      <c r="WHJ217"/>
      <c r="WHK217"/>
      <c r="WHL217"/>
      <c r="WHM217"/>
      <c r="WHN217"/>
      <c r="WHO217"/>
      <c r="WHP217"/>
      <c r="WHQ217"/>
      <c r="WHR217"/>
      <c r="WHS217"/>
      <c r="WHT217"/>
      <c r="WHU217"/>
      <c r="WHV217"/>
      <c r="WHW217"/>
      <c r="WHX217"/>
      <c r="WHY217"/>
      <c r="WHZ217"/>
      <c r="WIA217"/>
      <c r="WIB217"/>
      <c r="WIC217"/>
      <c r="WID217"/>
      <c r="WIE217"/>
      <c r="WIF217"/>
      <c r="WIG217"/>
      <c r="WIH217"/>
      <c r="WII217"/>
      <c r="WIJ217"/>
      <c r="WIK217"/>
      <c r="WIL217"/>
      <c r="WIM217"/>
      <c r="WIN217"/>
      <c r="WIO217"/>
      <c r="WIP217"/>
      <c r="WIQ217"/>
      <c r="WIR217"/>
      <c r="WIS217"/>
      <c r="WIT217"/>
      <c r="WIU217"/>
      <c r="WIV217"/>
      <c r="WIW217"/>
      <c r="WIX217"/>
      <c r="WIY217"/>
      <c r="WIZ217"/>
      <c r="WJA217"/>
      <c r="WJB217"/>
      <c r="WJC217"/>
      <c r="WJD217"/>
      <c r="WJE217"/>
      <c r="WJF217"/>
      <c r="WJG217"/>
      <c r="WJH217"/>
      <c r="WJI217"/>
      <c r="WJJ217"/>
      <c r="WJK217"/>
      <c r="WJL217"/>
      <c r="WJM217"/>
      <c r="WJN217"/>
      <c r="WJO217"/>
      <c r="WJP217"/>
      <c r="WJQ217"/>
      <c r="WJR217"/>
      <c r="WJS217"/>
      <c r="WJT217"/>
      <c r="WJU217"/>
      <c r="WJV217"/>
      <c r="WJW217"/>
      <c r="WJX217"/>
      <c r="WJY217"/>
      <c r="WJZ217"/>
      <c r="WKA217"/>
      <c r="WKB217"/>
      <c r="WKC217"/>
      <c r="WKD217"/>
      <c r="WKE217"/>
      <c r="WKF217"/>
      <c r="WKG217"/>
      <c r="WKH217"/>
      <c r="WKI217"/>
      <c r="WKJ217"/>
      <c r="WKK217"/>
      <c r="WKL217"/>
      <c r="WKM217"/>
      <c r="WKN217"/>
      <c r="WKO217"/>
      <c r="WKP217"/>
      <c r="WKQ217"/>
      <c r="WKR217"/>
      <c r="WKS217"/>
      <c r="WKT217"/>
      <c r="WKU217"/>
      <c r="WKV217"/>
      <c r="WKW217"/>
      <c r="WKX217"/>
      <c r="WKY217"/>
      <c r="WKZ217"/>
      <c r="WLA217"/>
      <c r="WLB217"/>
      <c r="WLC217"/>
      <c r="WLD217"/>
      <c r="WLE217"/>
      <c r="WLF217"/>
      <c r="WLG217"/>
      <c r="WLH217"/>
      <c r="WLI217"/>
      <c r="WLJ217"/>
      <c r="WLK217"/>
      <c r="WLL217"/>
      <c r="WLM217"/>
      <c r="WLN217"/>
      <c r="WLO217"/>
      <c r="WLP217"/>
      <c r="WLQ217"/>
      <c r="WLR217"/>
      <c r="WLS217"/>
      <c r="WLT217"/>
      <c r="WLU217"/>
      <c r="WLV217"/>
      <c r="WLW217"/>
      <c r="WLX217"/>
      <c r="WLY217"/>
      <c r="WLZ217"/>
      <c r="WMA217"/>
      <c r="WMB217"/>
      <c r="WMC217"/>
      <c r="WMD217"/>
      <c r="WME217"/>
      <c r="WMF217"/>
      <c r="WMG217"/>
      <c r="WMH217"/>
      <c r="WMI217"/>
      <c r="WMJ217"/>
      <c r="WMK217"/>
      <c r="WML217"/>
      <c r="WMM217"/>
      <c r="WMN217"/>
      <c r="WMO217"/>
      <c r="WMP217"/>
      <c r="WMQ217"/>
      <c r="WMR217"/>
      <c r="WMS217"/>
      <c r="WMT217"/>
      <c r="WMU217"/>
      <c r="WMV217"/>
      <c r="WMW217"/>
      <c r="WMX217"/>
      <c r="WMY217"/>
      <c r="WMZ217"/>
      <c r="WNA217"/>
      <c r="WNB217"/>
      <c r="WNC217"/>
      <c r="WND217"/>
      <c r="WNE217"/>
      <c r="WNF217"/>
      <c r="WNG217"/>
      <c r="WNH217"/>
      <c r="WNI217"/>
      <c r="WNJ217"/>
      <c r="WNK217"/>
      <c r="WNL217"/>
      <c r="WNM217"/>
      <c r="WNN217"/>
      <c r="WNO217"/>
      <c r="WNP217"/>
      <c r="WNQ217"/>
      <c r="WNR217"/>
      <c r="WNS217"/>
      <c r="WNT217"/>
      <c r="WNU217"/>
      <c r="WNV217"/>
      <c r="WNW217"/>
      <c r="WNX217"/>
      <c r="WNY217"/>
      <c r="WNZ217"/>
      <c r="WOA217"/>
      <c r="WOB217"/>
      <c r="WOC217"/>
      <c r="WOD217"/>
      <c r="WOE217"/>
      <c r="WOF217"/>
      <c r="WOG217"/>
      <c r="WOH217"/>
      <c r="WOI217"/>
      <c r="WOJ217"/>
      <c r="WOK217"/>
      <c r="WOL217"/>
      <c r="WOM217"/>
      <c r="WON217"/>
      <c r="WOO217"/>
      <c r="WOP217"/>
      <c r="WOQ217"/>
      <c r="WOR217"/>
      <c r="WOS217"/>
      <c r="WOT217"/>
      <c r="WOU217"/>
      <c r="WOV217"/>
      <c r="WOW217"/>
      <c r="WOX217"/>
      <c r="WOY217"/>
      <c r="WOZ217"/>
      <c r="WPA217"/>
      <c r="WPB217"/>
      <c r="WPC217"/>
      <c r="WPD217"/>
      <c r="WPE217"/>
      <c r="WPF217"/>
      <c r="WPG217"/>
      <c r="WPH217"/>
      <c r="WPI217"/>
      <c r="WPJ217"/>
      <c r="WPK217"/>
      <c r="WPL217"/>
      <c r="WPM217"/>
      <c r="WPN217"/>
      <c r="WPO217"/>
      <c r="WPP217"/>
      <c r="WPQ217"/>
      <c r="WPR217"/>
      <c r="WPS217"/>
      <c r="WPT217"/>
      <c r="WPU217"/>
      <c r="WPV217"/>
      <c r="WPW217"/>
      <c r="WPX217"/>
      <c r="WPY217"/>
      <c r="WPZ217"/>
      <c r="WQA217"/>
      <c r="WQB217"/>
      <c r="WQC217"/>
      <c r="WQD217"/>
      <c r="WQE217"/>
      <c r="WQF217"/>
      <c r="WQG217"/>
      <c r="WQH217"/>
      <c r="WQI217"/>
      <c r="WQJ217"/>
      <c r="WQK217"/>
      <c r="WQL217"/>
      <c r="WQM217"/>
      <c r="WQN217"/>
      <c r="WQO217"/>
      <c r="WQP217"/>
      <c r="WQQ217"/>
      <c r="WQR217"/>
      <c r="WQS217"/>
      <c r="WQT217"/>
      <c r="WQU217"/>
      <c r="WQV217"/>
      <c r="WQW217"/>
      <c r="WQX217"/>
      <c r="WQY217"/>
      <c r="WQZ217"/>
      <c r="WRA217"/>
      <c r="WRB217"/>
      <c r="WRC217"/>
      <c r="WRD217"/>
      <c r="WRE217"/>
      <c r="WRF217"/>
      <c r="WRG217"/>
      <c r="WRH217"/>
      <c r="WRI217"/>
      <c r="WRJ217"/>
      <c r="WRK217"/>
      <c r="WRL217"/>
      <c r="WRM217"/>
      <c r="WRN217"/>
      <c r="WRO217"/>
      <c r="WRP217"/>
      <c r="WRQ217"/>
      <c r="WRR217"/>
      <c r="WRS217"/>
      <c r="WRT217"/>
      <c r="WRU217"/>
      <c r="WRV217"/>
      <c r="WRW217"/>
      <c r="WRX217"/>
      <c r="WRY217"/>
      <c r="WRZ217"/>
      <c r="WSA217"/>
      <c r="WSB217"/>
      <c r="WSC217"/>
      <c r="WSD217"/>
      <c r="WSE217"/>
      <c r="WSF217"/>
      <c r="WSG217"/>
      <c r="WSH217"/>
      <c r="WSI217"/>
      <c r="WSJ217"/>
      <c r="WSK217"/>
      <c r="WSL217"/>
      <c r="WSM217"/>
      <c r="WSN217"/>
      <c r="WSO217"/>
      <c r="WSP217"/>
      <c r="WSQ217"/>
      <c r="WSR217"/>
      <c r="WSS217"/>
      <c r="WST217"/>
      <c r="WSU217"/>
      <c r="WSV217"/>
      <c r="WSW217"/>
      <c r="WSX217"/>
      <c r="WSY217"/>
      <c r="WSZ217"/>
      <c r="WTA217"/>
      <c r="WTB217"/>
      <c r="WTC217"/>
      <c r="WTD217"/>
      <c r="WTE217"/>
      <c r="WTF217"/>
      <c r="WTG217"/>
      <c r="WTH217"/>
      <c r="WTI217"/>
      <c r="WTJ217"/>
      <c r="WTK217"/>
      <c r="WTL217"/>
      <c r="WTM217"/>
      <c r="WTN217"/>
      <c r="WTO217"/>
      <c r="WTP217"/>
      <c r="WTQ217"/>
      <c r="WTR217"/>
      <c r="WTS217"/>
      <c r="WTT217"/>
      <c r="WTU217"/>
      <c r="WTV217"/>
      <c r="WTW217"/>
      <c r="WTX217"/>
      <c r="WTY217"/>
      <c r="WTZ217"/>
      <c r="WUA217"/>
      <c r="WUB217"/>
      <c r="WUC217"/>
      <c r="WUD217"/>
      <c r="WUE217"/>
      <c r="WUF217"/>
      <c r="WUG217"/>
      <c r="WUH217"/>
      <c r="WUI217"/>
      <c r="WUJ217"/>
      <c r="WUK217"/>
      <c r="WUL217"/>
      <c r="WUM217"/>
      <c r="WUN217"/>
      <c r="WUO217"/>
      <c r="WUP217"/>
      <c r="WUQ217"/>
      <c r="WUR217"/>
      <c r="WUS217"/>
      <c r="WUT217"/>
      <c r="WUU217"/>
      <c r="WUV217"/>
      <c r="WUW217"/>
      <c r="WUX217"/>
      <c r="WUY217"/>
      <c r="WUZ217"/>
      <c r="WVA217"/>
      <c r="WVB217"/>
      <c r="WVC217"/>
      <c r="WVD217"/>
      <c r="WVE217"/>
      <c r="WVF217"/>
      <c r="WVG217"/>
      <c r="WVH217"/>
      <c r="WVI217"/>
      <c r="WVJ217"/>
      <c r="WVK217"/>
      <c r="WVL217"/>
      <c r="WVM217"/>
      <c r="WVN217"/>
      <c r="WVO217"/>
      <c r="WVP217"/>
      <c r="WVQ217"/>
      <c r="WVR217"/>
      <c r="WVS217"/>
      <c r="WVT217"/>
      <c r="WVU217"/>
      <c r="WVV217"/>
      <c r="WVW217"/>
      <c r="WVX217"/>
      <c r="WVY217"/>
      <c r="WVZ217"/>
      <c r="WWA217"/>
      <c r="WWB217"/>
      <c r="WWC217"/>
      <c r="WWD217"/>
      <c r="WWE217"/>
      <c r="WWF217"/>
      <c r="WWG217"/>
      <c r="WWH217"/>
      <c r="WWI217"/>
      <c r="WWJ217"/>
      <c r="WWK217"/>
      <c r="WWL217"/>
      <c r="WWM217"/>
      <c r="WWN217"/>
      <c r="WWO217"/>
      <c r="WWP217"/>
      <c r="WWQ217"/>
      <c r="WWR217"/>
      <c r="WWS217"/>
      <c r="WWT217"/>
      <c r="WWU217"/>
      <c r="WWV217"/>
      <c r="WWW217"/>
      <c r="WWX217"/>
      <c r="WWY217"/>
      <c r="WWZ217"/>
      <c r="WXA217"/>
      <c r="WXB217"/>
      <c r="WXC217"/>
      <c r="WXD217"/>
      <c r="WXE217"/>
      <c r="WXF217"/>
      <c r="WXG217"/>
      <c r="WXH217"/>
      <c r="WXI217"/>
      <c r="WXJ217"/>
      <c r="WXK217"/>
      <c r="WXL217"/>
      <c r="WXM217"/>
      <c r="WXN217"/>
      <c r="WXO217"/>
      <c r="WXP217"/>
      <c r="WXQ217"/>
      <c r="WXR217"/>
      <c r="WXS217"/>
      <c r="WXT217"/>
      <c r="WXU217"/>
      <c r="WXV217"/>
      <c r="WXW217"/>
      <c r="WXX217"/>
      <c r="WXY217"/>
      <c r="WXZ217"/>
      <c r="WYA217"/>
      <c r="WYB217"/>
      <c r="WYC217"/>
      <c r="WYD217"/>
      <c r="WYE217"/>
      <c r="WYF217"/>
      <c r="WYG217"/>
      <c r="WYH217"/>
      <c r="WYI217"/>
      <c r="WYJ217"/>
      <c r="WYK217"/>
      <c r="WYL217"/>
      <c r="WYM217"/>
      <c r="WYN217"/>
      <c r="WYO217"/>
      <c r="WYP217"/>
      <c r="WYQ217"/>
      <c r="WYR217"/>
      <c r="WYS217"/>
      <c r="WYT217"/>
      <c r="WYU217"/>
      <c r="WYV217"/>
      <c r="WYW217"/>
      <c r="WYX217"/>
      <c r="WYY217"/>
      <c r="WYZ217"/>
      <c r="WZA217"/>
      <c r="WZB217"/>
      <c r="WZC217"/>
      <c r="WZD217"/>
      <c r="WZE217"/>
      <c r="WZF217"/>
      <c r="WZG217"/>
      <c r="WZH217"/>
      <c r="WZI217"/>
      <c r="WZJ217"/>
      <c r="WZK217"/>
      <c r="WZL217"/>
      <c r="WZM217"/>
      <c r="WZN217"/>
      <c r="WZO217"/>
      <c r="WZP217"/>
      <c r="WZQ217"/>
      <c r="WZR217"/>
      <c r="WZS217"/>
      <c r="WZT217"/>
      <c r="WZU217"/>
      <c r="WZV217"/>
      <c r="WZW217"/>
      <c r="WZX217"/>
      <c r="WZY217"/>
      <c r="WZZ217"/>
      <c r="XAA217"/>
      <c r="XAB217"/>
      <c r="XAC217"/>
      <c r="XAD217"/>
      <c r="XAE217"/>
      <c r="XAF217"/>
      <c r="XAG217"/>
      <c r="XAH217"/>
      <c r="XAI217"/>
      <c r="XAJ217"/>
      <c r="XAK217"/>
      <c r="XAL217"/>
      <c r="XAM217"/>
      <c r="XAN217"/>
      <c r="XAO217"/>
      <c r="XAP217"/>
      <c r="XAQ217"/>
      <c r="XAR217"/>
      <c r="XAS217"/>
      <c r="XAT217"/>
      <c r="XAU217"/>
      <c r="XAV217"/>
      <c r="XAW217"/>
      <c r="XAX217"/>
      <c r="XAY217"/>
      <c r="XAZ217"/>
      <c r="XBA217"/>
      <c r="XBB217"/>
      <c r="XBC217"/>
      <c r="XBD217"/>
      <c r="XBE217"/>
      <c r="XBF217"/>
      <c r="XBG217"/>
      <c r="XBH217"/>
      <c r="XBI217"/>
      <c r="XBJ217"/>
      <c r="XBK217"/>
      <c r="XBL217"/>
      <c r="XBM217"/>
      <c r="XBN217"/>
      <c r="XBO217"/>
      <c r="XBP217"/>
      <c r="XBQ217"/>
      <c r="XBR217"/>
      <c r="XBS217"/>
      <c r="XBT217"/>
      <c r="XBU217"/>
      <c r="XBV217"/>
      <c r="XBW217"/>
      <c r="XBX217"/>
      <c r="XBY217"/>
      <c r="XBZ217"/>
      <c r="XCA217"/>
      <c r="XCB217"/>
      <c r="XCC217"/>
      <c r="XCD217"/>
      <c r="XCE217"/>
      <c r="XCF217"/>
      <c r="XCG217"/>
      <c r="XCH217"/>
      <c r="XCI217"/>
      <c r="XCJ217"/>
      <c r="XCK217"/>
      <c r="XCL217"/>
      <c r="XCM217"/>
      <c r="XCN217"/>
      <c r="XCO217"/>
      <c r="XCP217"/>
      <c r="XCQ217"/>
      <c r="XCR217"/>
      <c r="XCS217"/>
      <c r="XCT217"/>
      <c r="XCU217"/>
      <c r="XCV217"/>
      <c r="XCW217"/>
      <c r="XCX217"/>
      <c r="XCY217"/>
      <c r="XCZ217"/>
      <c r="XDA217"/>
      <c r="XDB217"/>
      <c r="XDC217"/>
      <c r="XDD217"/>
      <c r="XDE217"/>
      <c r="XDF217"/>
      <c r="XDG217"/>
      <c r="XDH217"/>
      <c r="XDI217"/>
      <c r="XDJ217"/>
      <c r="XDK217"/>
      <c r="XDL217"/>
      <c r="XDM217"/>
      <c r="XDN217"/>
      <c r="XDO217"/>
      <c r="XDP217"/>
      <c r="XDQ217"/>
      <c r="XDR217"/>
      <c r="XDS217"/>
      <c r="XDT217"/>
      <c r="XDU217"/>
      <c r="XDV217"/>
      <c r="XDW217"/>
      <c r="XDX217"/>
      <c r="XDY217"/>
      <c r="XDZ217"/>
      <c r="XEA217"/>
      <c r="XEB217"/>
      <c r="XEC217"/>
      <c r="XED217"/>
      <c r="XEE217"/>
      <c r="XEF217"/>
      <c r="XEG217"/>
      <c r="XEH217"/>
      <c r="XEI217"/>
      <c r="XEJ217"/>
      <c r="XEK217"/>
      <c r="XEL217"/>
      <c r="XEM217"/>
      <c r="XEN217"/>
      <c r="XEO217"/>
      <c r="XEP217"/>
      <c r="XEQ217"/>
      <c r="XER217"/>
      <c r="XES217"/>
      <c r="XET217"/>
      <c r="XEU217"/>
      <c r="XEV217"/>
      <c r="XEW217"/>
      <c r="XEX217"/>
      <c r="XEY217"/>
      <c r="XEZ217"/>
      <c r="XFA217"/>
      <c r="XFB217"/>
      <c r="XFC217"/>
      <c r="XFD217"/>
    </row>
    <row r="218" s="29" customFormat="1" spans="1:1638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 s="30"/>
      <c r="AN218" s="73"/>
      <c r="AO218" s="31"/>
      <c r="AP218"/>
      <c r="AQ218"/>
      <c r="AR218" s="32"/>
      <c r="AS218" s="30"/>
      <c r="AT218" s="30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  <c r="BZT218"/>
      <c r="BZU218"/>
      <c r="BZV218"/>
      <c r="BZW218"/>
      <c r="BZX218"/>
      <c r="BZY218"/>
      <c r="BZZ218"/>
      <c r="CAA218"/>
      <c r="CAB218"/>
      <c r="CAC218"/>
      <c r="CAD218"/>
      <c r="CAE218"/>
      <c r="CAF218"/>
      <c r="CAG218"/>
      <c r="CAH218"/>
      <c r="CAI218"/>
      <c r="CAJ218"/>
      <c r="CAK218"/>
      <c r="CAL218"/>
      <c r="CAM218"/>
      <c r="CAN218"/>
      <c r="CAO218"/>
      <c r="CAP218"/>
      <c r="CAQ218"/>
      <c r="CAR218"/>
      <c r="CAS218"/>
      <c r="CAT218"/>
      <c r="CAU218"/>
      <c r="CAV218"/>
      <c r="CAW218"/>
      <c r="CAX218"/>
      <c r="CAY218"/>
      <c r="CAZ218"/>
      <c r="CBA218"/>
      <c r="CBB218"/>
      <c r="CBC218"/>
      <c r="CBD218"/>
      <c r="CBE218"/>
      <c r="CBF218"/>
      <c r="CBG218"/>
      <c r="CBH218"/>
      <c r="CBI218"/>
      <c r="CBJ218"/>
      <c r="CBK218"/>
      <c r="CBL218"/>
      <c r="CBM218"/>
      <c r="CBN218"/>
      <c r="CBO218"/>
      <c r="CBP218"/>
      <c r="CBQ218"/>
      <c r="CBR218"/>
      <c r="CBS218"/>
      <c r="CBT218"/>
      <c r="CBU218"/>
      <c r="CBV218"/>
      <c r="CBW218"/>
      <c r="CBX218"/>
      <c r="CBY218"/>
      <c r="CBZ218"/>
      <c r="CCA218"/>
      <c r="CCB218"/>
      <c r="CCC218"/>
      <c r="CCD218"/>
      <c r="CCE218"/>
      <c r="CCF218"/>
      <c r="CCG218"/>
      <c r="CCH218"/>
      <c r="CCI218"/>
      <c r="CCJ218"/>
      <c r="CCK218"/>
      <c r="CCL218"/>
      <c r="CCM218"/>
      <c r="CCN218"/>
      <c r="CCO218"/>
      <c r="CCP218"/>
      <c r="CCQ218"/>
      <c r="CCR218"/>
      <c r="CCS218"/>
      <c r="CCT218"/>
      <c r="CCU218"/>
      <c r="CCV218"/>
      <c r="CCW218"/>
      <c r="CCX218"/>
      <c r="CCY218"/>
      <c r="CCZ218"/>
      <c r="CDA218"/>
      <c r="CDB218"/>
      <c r="CDC218"/>
      <c r="CDD218"/>
      <c r="CDE218"/>
      <c r="CDF218"/>
      <c r="CDG218"/>
      <c r="CDH218"/>
      <c r="CDI218"/>
      <c r="CDJ218"/>
      <c r="CDK218"/>
      <c r="CDL218"/>
      <c r="CDM218"/>
      <c r="CDN218"/>
      <c r="CDO218"/>
      <c r="CDP218"/>
      <c r="CDQ218"/>
      <c r="CDR218"/>
      <c r="CDS218"/>
      <c r="CDT218"/>
      <c r="CDU218"/>
      <c r="CDV218"/>
      <c r="CDW218"/>
      <c r="CDX218"/>
      <c r="CDY218"/>
      <c r="CDZ218"/>
      <c r="CEA218"/>
      <c r="CEB218"/>
      <c r="CEC218"/>
      <c r="CED218"/>
      <c r="CEE218"/>
      <c r="CEF218"/>
      <c r="CEG218"/>
      <c r="CEH218"/>
      <c r="CEI218"/>
      <c r="CEJ218"/>
      <c r="CEK218"/>
      <c r="CEL218"/>
      <c r="CEM218"/>
      <c r="CEN218"/>
      <c r="CEO218"/>
      <c r="CEP218"/>
      <c r="CEQ218"/>
      <c r="CER218"/>
      <c r="CES218"/>
      <c r="CET218"/>
      <c r="CEU218"/>
      <c r="CEV218"/>
      <c r="CEW218"/>
      <c r="CEX218"/>
      <c r="CEY218"/>
      <c r="CEZ218"/>
      <c r="CFA218"/>
      <c r="CFB218"/>
      <c r="CFC218"/>
      <c r="CFD218"/>
      <c r="CFE218"/>
      <c r="CFF218"/>
      <c r="CFG218"/>
      <c r="CFH218"/>
      <c r="CFI218"/>
      <c r="CFJ218"/>
      <c r="CFK218"/>
      <c r="CFL218"/>
      <c r="CFM218"/>
      <c r="CFN218"/>
      <c r="CFO218"/>
      <c r="CFP218"/>
      <c r="CFQ218"/>
      <c r="CFR218"/>
      <c r="CFS218"/>
      <c r="CFT218"/>
      <c r="CFU218"/>
      <c r="CFV218"/>
      <c r="CFW218"/>
      <c r="CFX218"/>
      <c r="CFY218"/>
      <c r="CFZ218"/>
      <c r="CGA218"/>
      <c r="CGB218"/>
      <c r="CGC218"/>
      <c r="CGD218"/>
      <c r="CGE218"/>
      <c r="CGF218"/>
      <c r="CGG218"/>
      <c r="CGH218"/>
      <c r="CGI218"/>
      <c r="CGJ218"/>
      <c r="CGK218"/>
      <c r="CGL218"/>
      <c r="CGM218"/>
      <c r="CGN218"/>
      <c r="CGO218"/>
      <c r="CGP218"/>
      <c r="CGQ218"/>
      <c r="CGR218"/>
      <c r="CGS218"/>
      <c r="CGT218"/>
      <c r="CGU218"/>
      <c r="CGV218"/>
      <c r="CGW218"/>
      <c r="CGX218"/>
      <c r="CGY218"/>
      <c r="CGZ218"/>
      <c r="CHA218"/>
      <c r="CHB218"/>
      <c r="CHC218"/>
      <c r="CHD218"/>
      <c r="CHE218"/>
      <c r="CHF218"/>
      <c r="CHG218"/>
      <c r="CHH218"/>
      <c r="CHI218"/>
      <c r="CHJ218"/>
      <c r="CHK218"/>
      <c r="CHL218"/>
      <c r="CHM218"/>
      <c r="CHN218"/>
      <c r="CHO218"/>
      <c r="CHP218"/>
      <c r="CHQ218"/>
      <c r="CHR218"/>
      <c r="CHS218"/>
      <c r="CHT218"/>
      <c r="CHU218"/>
      <c r="CHV218"/>
      <c r="CHW218"/>
      <c r="CHX218"/>
      <c r="CHY218"/>
      <c r="CHZ218"/>
      <c r="CIA218"/>
      <c r="CIB218"/>
      <c r="CIC218"/>
      <c r="CID218"/>
      <c r="CIE218"/>
      <c r="CIF218"/>
      <c r="CIG218"/>
      <c r="CIH218"/>
      <c r="CII218"/>
      <c r="CIJ218"/>
      <c r="CIK218"/>
      <c r="CIL218"/>
      <c r="CIM218"/>
      <c r="CIN218"/>
      <c r="CIO218"/>
      <c r="CIP218"/>
      <c r="CIQ218"/>
      <c r="CIR218"/>
      <c r="CIS218"/>
      <c r="CIT218"/>
      <c r="CIU218"/>
      <c r="CIV218"/>
      <c r="CIW218"/>
      <c r="CIX218"/>
      <c r="CIY218"/>
      <c r="CIZ218"/>
      <c r="CJA218"/>
      <c r="CJB218"/>
      <c r="CJC218"/>
      <c r="CJD218"/>
      <c r="CJE218"/>
      <c r="CJF218"/>
      <c r="CJG218"/>
      <c r="CJH218"/>
      <c r="CJI218"/>
      <c r="CJJ218"/>
      <c r="CJK218"/>
      <c r="CJL218"/>
      <c r="CJM218"/>
      <c r="CJN218"/>
      <c r="CJO218"/>
      <c r="CJP218"/>
      <c r="CJQ218"/>
      <c r="CJR218"/>
      <c r="CJS218"/>
      <c r="CJT218"/>
      <c r="CJU218"/>
      <c r="CJV218"/>
      <c r="CJW218"/>
      <c r="CJX218"/>
      <c r="CJY218"/>
      <c r="CJZ218"/>
      <c r="CKA218"/>
      <c r="CKB218"/>
      <c r="CKC218"/>
      <c r="CKD218"/>
      <c r="CKE218"/>
      <c r="CKF218"/>
      <c r="CKG218"/>
      <c r="CKH218"/>
      <c r="CKI218"/>
      <c r="CKJ218"/>
      <c r="CKK218"/>
      <c r="CKL218"/>
      <c r="CKM218"/>
      <c r="CKN218"/>
      <c r="CKO218"/>
      <c r="CKP218"/>
      <c r="CKQ218"/>
      <c r="CKR218"/>
      <c r="CKS218"/>
      <c r="CKT218"/>
      <c r="CKU218"/>
      <c r="CKV218"/>
      <c r="CKW218"/>
      <c r="CKX218"/>
      <c r="CKY218"/>
      <c r="CKZ218"/>
      <c r="CLA218"/>
      <c r="CLB218"/>
      <c r="CLC218"/>
      <c r="CLD218"/>
      <c r="CLE218"/>
      <c r="CLF218"/>
      <c r="CLG218"/>
      <c r="CLH218"/>
      <c r="CLI218"/>
      <c r="CLJ218"/>
      <c r="CLK218"/>
      <c r="CLL218"/>
      <c r="CLM218"/>
      <c r="CLN218"/>
      <c r="CLO218"/>
      <c r="CLP218"/>
      <c r="CLQ218"/>
      <c r="CLR218"/>
      <c r="CLS218"/>
      <c r="CLT218"/>
      <c r="CLU218"/>
      <c r="CLV218"/>
      <c r="CLW218"/>
      <c r="CLX218"/>
      <c r="CLY218"/>
      <c r="CLZ218"/>
      <c r="CMA218"/>
      <c r="CMB218"/>
      <c r="CMC218"/>
      <c r="CMD218"/>
      <c r="CME218"/>
      <c r="CMF218"/>
      <c r="CMG218"/>
      <c r="CMH218"/>
      <c r="CMI218"/>
      <c r="CMJ218"/>
      <c r="CMK218"/>
      <c r="CML218"/>
      <c r="CMM218"/>
      <c r="CMN218"/>
      <c r="CMO218"/>
      <c r="CMP218"/>
      <c r="CMQ218"/>
      <c r="CMR218"/>
      <c r="CMS218"/>
      <c r="CMT218"/>
      <c r="CMU218"/>
      <c r="CMV218"/>
      <c r="CMW218"/>
      <c r="CMX218"/>
      <c r="CMY218"/>
      <c r="CMZ218"/>
      <c r="CNA218"/>
      <c r="CNB218"/>
      <c r="CNC218"/>
      <c r="CND218"/>
      <c r="CNE218"/>
      <c r="CNF218"/>
      <c r="CNG218"/>
      <c r="CNH218"/>
      <c r="CNI218"/>
      <c r="CNJ218"/>
      <c r="CNK218"/>
      <c r="CNL218"/>
      <c r="CNM218"/>
      <c r="CNN218"/>
      <c r="CNO218"/>
      <c r="CNP218"/>
      <c r="CNQ218"/>
      <c r="CNR218"/>
      <c r="CNS218"/>
      <c r="CNT218"/>
      <c r="CNU218"/>
      <c r="CNV218"/>
      <c r="CNW218"/>
      <c r="CNX218"/>
      <c r="CNY218"/>
      <c r="CNZ218"/>
      <c r="COA218"/>
      <c r="COB218"/>
      <c r="COC218"/>
      <c r="COD218"/>
      <c r="COE218"/>
      <c r="COF218"/>
      <c r="COG218"/>
      <c r="COH218"/>
      <c r="COI218"/>
      <c r="COJ218"/>
      <c r="COK218"/>
      <c r="COL218"/>
      <c r="COM218"/>
      <c r="CON218"/>
      <c r="COO218"/>
      <c r="COP218"/>
      <c r="COQ218"/>
      <c r="COR218"/>
      <c r="COS218"/>
      <c r="COT218"/>
      <c r="COU218"/>
      <c r="COV218"/>
      <c r="COW218"/>
      <c r="COX218"/>
      <c r="COY218"/>
      <c r="COZ218"/>
      <c r="CPA218"/>
      <c r="CPB218"/>
      <c r="CPC218"/>
      <c r="CPD218"/>
      <c r="CPE218"/>
      <c r="CPF218"/>
      <c r="CPG218"/>
      <c r="CPH218"/>
      <c r="CPI218"/>
      <c r="CPJ218"/>
      <c r="CPK218"/>
      <c r="CPL218"/>
      <c r="CPM218"/>
      <c r="CPN218"/>
      <c r="CPO218"/>
      <c r="CPP218"/>
      <c r="CPQ218"/>
      <c r="CPR218"/>
      <c r="CPS218"/>
      <c r="CPT218"/>
      <c r="CPU218"/>
      <c r="CPV218"/>
      <c r="CPW218"/>
      <c r="CPX218"/>
      <c r="CPY218"/>
      <c r="CPZ218"/>
      <c r="CQA218"/>
      <c r="CQB218"/>
      <c r="CQC218"/>
      <c r="CQD218"/>
      <c r="CQE218"/>
      <c r="CQF218"/>
      <c r="CQG218"/>
      <c r="CQH218"/>
      <c r="CQI218"/>
      <c r="CQJ218"/>
      <c r="CQK218"/>
      <c r="CQL218"/>
      <c r="CQM218"/>
      <c r="CQN218"/>
      <c r="CQO218"/>
      <c r="CQP218"/>
      <c r="CQQ218"/>
      <c r="CQR218"/>
      <c r="CQS218"/>
      <c r="CQT218"/>
      <c r="CQU218"/>
      <c r="CQV218"/>
      <c r="CQW218"/>
      <c r="CQX218"/>
      <c r="CQY218"/>
      <c r="CQZ218"/>
      <c r="CRA218"/>
      <c r="CRB218"/>
      <c r="CRC218"/>
      <c r="CRD218"/>
      <c r="CRE218"/>
      <c r="CRF218"/>
      <c r="CRG218"/>
      <c r="CRH218"/>
      <c r="CRI218"/>
      <c r="CRJ218"/>
      <c r="CRK218"/>
      <c r="CRL218"/>
      <c r="CRM218"/>
      <c r="CRN218"/>
      <c r="CRO218"/>
      <c r="CRP218"/>
      <c r="CRQ218"/>
      <c r="CRR218"/>
      <c r="CRS218"/>
      <c r="CRT218"/>
      <c r="CRU218"/>
      <c r="CRV218"/>
      <c r="CRW218"/>
      <c r="CRX218"/>
      <c r="CRY218"/>
      <c r="CRZ218"/>
      <c r="CSA218"/>
      <c r="CSB218"/>
      <c r="CSC218"/>
      <c r="CSD218"/>
      <c r="CSE218"/>
      <c r="CSF218"/>
      <c r="CSG218"/>
      <c r="CSH218"/>
      <c r="CSI218"/>
      <c r="CSJ218"/>
      <c r="CSK218"/>
      <c r="CSL218"/>
      <c r="CSM218"/>
      <c r="CSN218"/>
      <c r="CSO218"/>
      <c r="CSP218"/>
      <c r="CSQ218"/>
      <c r="CSR218"/>
      <c r="CSS218"/>
      <c r="CST218"/>
      <c r="CSU218"/>
      <c r="CSV218"/>
      <c r="CSW218"/>
      <c r="CSX218"/>
      <c r="CSY218"/>
      <c r="CSZ218"/>
      <c r="CTA218"/>
      <c r="CTB218"/>
      <c r="CTC218"/>
      <c r="CTD218"/>
      <c r="CTE218"/>
      <c r="CTF218"/>
      <c r="CTG218"/>
      <c r="CTH218"/>
      <c r="CTI218"/>
      <c r="CTJ218"/>
      <c r="CTK218"/>
      <c r="CTL218"/>
      <c r="CTM218"/>
      <c r="CTN218"/>
      <c r="CTO218"/>
      <c r="CTP218"/>
      <c r="CTQ218"/>
      <c r="CTR218"/>
      <c r="CTS218"/>
      <c r="CTT218"/>
      <c r="CTU218"/>
      <c r="CTV218"/>
      <c r="CTW218"/>
      <c r="CTX218"/>
      <c r="CTY218"/>
      <c r="CTZ218"/>
      <c r="CUA218"/>
      <c r="CUB218"/>
      <c r="CUC218"/>
      <c r="CUD218"/>
      <c r="CUE218"/>
      <c r="CUF218"/>
      <c r="CUG218"/>
      <c r="CUH218"/>
      <c r="CUI218"/>
      <c r="CUJ218"/>
      <c r="CUK218"/>
      <c r="CUL218"/>
      <c r="CUM218"/>
      <c r="CUN218"/>
      <c r="CUO218"/>
      <c r="CUP218"/>
      <c r="CUQ218"/>
      <c r="CUR218"/>
      <c r="CUS218"/>
      <c r="CUT218"/>
      <c r="CUU218"/>
      <c r="CUV218"/>
      <c r="CUW218"/>
      <c r="CUX218"/>
      <c r="CUY218"/>
      <c r="CUZ218"/>
      <c r="CVA218"/>
      <c r="CVB218"/>
      <c r="CVC218"/>
      <c r="CVD218"/>
      <c r="CVE218"/>
      <c r="CVF218"/>
      <c r="CVG218"/>
      <c r="CVH218"/>
      <c r="CVI218"/>
      <c r="CVJ218"/>
      <c r="CVK218"/>
      <c r="CVL218"/>
      <c r="CVM218"/>
      <c r="CVN218"/>
      <c r="CVO218"/>
      <c r="CVP218"/>
      <c r="CVQ218"/>
      <c r="CVR218"/>
      <c r="CVS218"/>
      <c r="CVT218"/>
      <c r="CVU218"/>
      <c r="CVV218"/>
      <c r="CVW218"/>
      <c r="CVX218"/>
      <c r="CVY218"/>
      <c r="CVZ218"/>
      <c r="CWA218"/>
      <c r="CWB218"/>
      <c r="CWC218"/>
      <c r="CWD218"/>
      <c r="CWE218"/>
      <c r="CWF218"/>
      <c r="CWG218"/>
      <c r="CWH218"/>
      <c r="CWI218"/>
      <c r="CWJ218"/>
      <c r="CWK218"/>
      <c r="CWL218"/>
      <c r="CWM218"/>
      <c r="CWN218"/>
      <c r="CWO218"/>
      <c r="CWP218"/>
      <c r="CWQ218"/>
      <c r="CWR218"/>
      <c r="CWS218"/>
      <c r="CWT218"/>
      <c r="CWU218"/>
      <c r="CWV218"/>
      <c r="CWW218"/>
      <c r="CWX218"/>
      <c r="CWY218"/>
      <c r="CWZ218"/>
      <c r="CXA218"/>
      <c r="CXB218"/>
      <c r="CXC218"/>
      <c r="CXD218"/>
      <c r="CXE218"/>
      <c r="CXF218"/>
      <c r="CXG218"/>
      <c r="CXH218"/>
      <c r="CXI218"/>
      <c r="CXJ218"/>
      <c r="CXK218"/>
      <c r="CXL218"/>
      <c r="CXM218"/>
      <c r="CXN218"/>
      <c r="CXO218"/>
      <c r="CXP218"/>
      <c r="CXQ218"/>
      <c r="CXR218"/>
      <c r="CXS218"/>
      <c r="CXT218"/>
      <c r="CXU218"/>
      <c r="CXV218"/>
      <c r="CXW218"/>
      <c r="CXX218"/>
      <c r="CXY218"/>
      <c r="CXZ218"/>
      <c r="CYA218"/>
      <c r="CYB218"/>
      <c r="CYC218"/>
      <c r="CYD218"/>
      <c r="CYE218"/>
      <c r="CYF218"/>
      <c r="CYG218"/>
      <c r="CYH218"/>
      <c r="CYI218"/>
      <c r="CYJ218"/>
      <c r="CYK218"/>
      <c r="CYL218"/>
      <c r="CYM218"/>
      <c r="CYN218"/>
      <c r="CYO218"/>
      <c r="CYP218"/>
      <c r="CYQ218"/>
      <c r="CYR218"/>
      <c r="CYS218"/>
      <c r="CYT218"/>
      <c r="CYU218"/>
      <c r="CYV218"/>
      <c r="CYW218"/>
      <c r="CYX218"/>
      <c r="CYY218"/>
      <c r="CYZ218"/>
      <c r="CZA218"/>
      <c r="CZB218"/>
      <c r="CZC218"/>
      <c r="CZD218"/>
      <c r="CZE218"/>
      <c r="CZF218"/>
      <c r="CZG218"/>
      <c r="CZH218"/>
      <c r="CZI218"/>
      <c r="CZJ218"/>
      <c r="CZK218"/>
      <c r="CZL218"/>
      <c r="CZM218"/>
      <c r="CZN218"/>
      <c r="CZO218"/>
      <c r="CZP218"/>
      <c r="CZQ218"/>
      <c r="CZR218"/>
      <c r="CZS218"/>
      <c r="CZT218"/>
      <c r="CZU218"/>
      <c r="CZV218"/>
      <c r="CZW218"/>
      <c r="CZX218"/>
      <c r="CZY218"/>
      <c r="CZZ218"/>
      <c r="DAA218"/>
      <c r="DAB218"/>
      <c r="DAC218"/>
      <c r="DAD218"/>
      <c r="DAE218"/>
      <c r="DAF218"/>
      <c r="DAG218"/>
      <c r="DAH218"/>
      <c r="DAI218"/>
      <c r="DAJ218"/>
      <c r="DAK218"/>
      <c r="DAL218"/>
      <c r="DAM218"/>
      <c r="DAN218"/>
      <c r="DAO218"/>
      <c r="DAP218"/>
      <c r="DAQ218"/>
      <c r="DAR218"/>
      <c r="DAS218"/>
      <c r="DAT218"/>
      <c r="DAU218"/>
      <c r="DAV218"/>
      <c r="DAW218"/>
      <c r="DAX218"/>
      <c r="DAY218"/>
      <c r="DAZ218"/>
      <c r="DBA218"/>
      <c r="DBB218"/>
      <c r="DBC218"/>
      <c r="DBD218"/>
      <c r="DBE218"/>
      <c r="DBF218"/>
      <c r="DBG218"/>
      <c r="DBH218"/>
      <c r="DBI218"/>
      <c r="DBJ218"/>
      <c r="DBK218"/>
      <c r="DBL218"/>
      <c r="DBM218"/>
      <c r="DBN218"/>
      <c r="DBO218"/>
      <c r="DBP218"/>
      <c r="DBQ218"/>
      <c r="DBR218"/>
      <c r="DBS218"/>
      <c r="DBT218"/>
      <c r="DBU218"/>
      <c r="DBV218"/>
      <c r="DBW218"/>
      <c r="DBX218"/>
      <c r="DBY218"/>
      <c r="DBZ218"/>
      <c r="DCA218"/>
      <c r="DCB218"/>
      <c r="DCC218"/>
      <c r="DCD218"/>
      <c r="DCE218"/>
      <c r="DCF218"/>
      <c r="DCG218"/>
      <c r="DCH218"/>
      <c r="DCI218"/>
      <c r="DCJ218"/>
      <c r="DCK218"/>
      <c r="DCL218"/>
      <c r="DCM218"/>
      <c r="DCN218"/>
      <c r="DCO218"/>
      <c r="DCP218"/>
      <c r="DCQ218"/>
      <c r="DCR218"/>
      <c r="DCS218"/>
      <c r="DCT218"/>
      <c r="DCU218"/>
      <c r="DCV218"/>
      <c r="DCW218"/>
      <c r="DCX218"/>
      <c r="DCY218"/>
      <c r="DCZ218"/>
      <c r="DDA218"/>
      <c r="DDB218"/>
      <c r="DDC218"/>
      <c r="DDD218"/>
      <c r="DDE218"/>
      <c r="DDF218"/>
      <c r="DDG218"/>
      <c r="DDH218"/>
      <c r="DDI218"/>
      <c r="DDJ218"/>
      <c r="DDK218"/>
      <c r="DDL218"/>
      <c r="DDM218"/>
      <c r="DDN218"/>
      <c r="DDO218"/>
      <c r="DDP218"/>
      <c r="DDQ218"/>
      <c r="DDR218"/>
      <c r="DDS218"/>
      <c r="DDT218"/>
      <c r="DDU218"/>
      <c r="DDV218"/>
      <c r="DDW218"/>
      <c r="DDX218"/>
      <c r="DDY218"/>
      <c r="DDZ218"/>
      <c r="DEA218"/>
      <c r="DEB218"/>
      <c r="DEC218"/>
      <c r="DED218"/>
      <c r="DEE218"/>
      <c r="DEF218"/>
      <c r="DEG218"/>
      <c r="DEH218"/>
      <c r="DEI218"/>
      <c r="DEJ218"/>
      <c r="DEK218"/>
      <c r="DEL218"/>
      <c r="DEM218"/>
      <c r="DEN218"/>
      <c r="DEO218"/>
      <c r="DEP218"/>
      <c r="DEQ218"/>
      <c r="DER218"/>
      <c r="DES218"/>
      <c r="DET218"/>
      <c r="DEU218"/>
      <c r="DEV218"/>
      <c r="DEW218"/>
      <c r="DEX218"/>
      <c r="DEY218"/>
      <c r="DEZ218"/>
      <c r="DFA218"/>
      <c r="DFB218"/>
      <c r="DFC218"/>
      <c r="DFD218"/>
      <c r="DFE218"/>
      <c r="DFF218"/>
      <c r="DFG218"/>
      <c r="DFH218"/>
      <c r="DFI218"/>
      <c r="DFJ218"/>
      <c r="DFK218"/>
      <c r="DFL218"/>
      <c r="DFM218"/>
      <c r="DFN218"/>
      <c r="DFO218"/>
      <c r="DFP218"/>
      <c r="DFQ218"/>
      <c r="DFR218"/>
      <c r="DFS218"/>
      <c r="DFT218"/>
      <c r="DFU218"/>
      <c r="DFV218"/>
      <c r="DFW218"/>
      <c r="DFX218"/>
      <c r="DFY218"/>
      <c r="DFZ218"/>
      <c r="DGA218"/>
      <c r="DGB218"/>
      <c r="DGC218"/>
      <c r="DGD218"/>
      <c r="DGE218"/>
      <c r="DGF218"/>
      <c r="DGG218"/>
      <c r="DGH218"/>
      <c r="DGI218"/>
      <c r="DGJ218"/>
      <c r="DGK218"/>
      <c r="DGL218"/>
      <c r="DGM218"/>
      <c r="DGN218"/>
      <c r="DGO218"/>
      <c r="DGP218"/>
      <c r="DGQ218"/>
      <c r="DGR218"/>
      <c r="DGS218"/>
      <c r="DGT218"/>
      <c r="DGU218"/>
      <c r="DGV218"/>
      <c r="DGW218"/>
      <c r="DGX218"/>
      <c r="DGY218"/>
      <c r="DGZ218"/>
      <c r="DHA218"/>
      <c r="DHB218"/>
      <c r="DHC218"/>
      <c r="DHD218"/>
      <c r="DHE218"/>
      <c r="DHF218"/>
      <c r="DHG218"/>
      <c r="DHH218"/>
      <c r="DHI218"/>
      <c r="DHJ218"/>
      <c r="DHK218"/>
      <c r="DHL218"/>
      <c r="DHM218"/>
      <c r="DHN218"/>
      <c r="DHO218"/>
      <c r="DHP218"/>
      <c r="DHQ218"/>
      <c r="DHR218"/>
      <c r="DHS218"/>
      <c r="DHT218"/>
      <c r="DHU218"/>
      <c r="DHV218"/>
      <c r="DHW218"/>
      <c r="DHX218"/>
      <c r="DHY218"/>
      <c r="DHZ218"/>
      <c r="DIA218"/>
      <c r="DIB218"/>
      <c r="DIC218"/>
      <c r="DID218"/>
      <c r="DIE218"/>
      <c r="DIF218"/>
      <c r="DIG218"/>
      <c r="DIH218"/>
      <c r="DII218"/>
      <c r="DIJ218"/>
      <c r="DIK218"/>
      <c r="DIL218"/>
      <c r="DIM218"/>
      <c r="DIN218"/>
      <c r="DIO218"/>
      <c r="DIP218"/>
      <c r="DIQ218"/>
      <c r="DIR218"/>
      <c r="DIS218"/>
      <c r="DIT218"/>
      <c r="DIU218"/>
      <c r="DIV218"/>
      <c r="DIW218"/>
      <c r="DIX218"/>
      <c r="DIY218"/>
      <c r="DIZ218"/>
      <c r="DJA218"/>
      <c r="DJB218"/>
      <c r="DJC218"/>
      <c r="DJD218"/>
      <c r="DJE218"/>
      <c r="DJF218"/>
      <c r="DJG218"/>
      <c r="DJH218"/>
      <c r="DJI218"/>
      <c r="DJJ218"/>
      <c r="DJK218"/>
      <c r="DJL218"/>
      <c r="DJM218"/>
      <c r="DJN218"/>
      <c r="DJO218"/>
      <c r="DJP218"/>
      <c r="DJQ218"/>
      <c r="DJR218"/>
      <c r="DJS218"/>
      <c r="DJT218"/>
      <c r="DJU218"/>
      <c r="DJV218"/>
      <c r="DJW218"/>
      <c r="DJX218"/>
      <c r="DJY218"/>
      <c r="DJZ218"/>
      <c r="DKA218"/>
      <c r="DKB218"/>
      <c r="DKC218"/>
      <c r="DKD218"/>
      <c r="DKE218"/>
      <c r="DKF218"/>
      <c r="DKG218"/>
      <c r="DKH218"/>
      <c r="DKI218"/>
      <c r="DKJ218"/>
      <c r="DKK218"/>
      <c r="DKL218"/>
      <c r="DKM218"/>
      <c r="DKN218"/>
      <c r="DKO218"/>
      <c r="DKP218"/>
      <c r="DKQ218"/>
      <c r="DKR218"/>
      <c r="DKS218"/>
      <c r="DKT218"/>
      <c r="DKU218"/>
      <c r="DKV218"/>
      <c r="DKW218"/>
      <c r="DKX218"/>
      <c r="DKY218"/>
      <c r="DKZ218"/>
      <c r="DLA218"/>
      <c r="DLB218"/>
      <c r="DLC218"/>
      <c r="DLD218"/>
      <c r="DLE218"/>
      <c r="DLF218"/>
      <c r="DLG218"/>
      <c r="DLH218"/>
      <c r="DLI218"/>
      <c r="DLJ218"/>
      <c r="DLK218"/>
      <c r="DLL218"/>
      <c r="DLM218"/>
      <c r="DLN218"/>
      <c r="DLO218"/>
      <c r="DLP218"/>
      <c r="DLQ218"/>
      <c r="DLR218"/>
      <c r="DLS218"/>
      <c r="DLT218"/>
      <c r="DLU218"/>
      <c r="DLV218"/>
      <c r="DLW218"/>
      <c r="DLX218"/>
      <c r="DLY218"/>
      <c r="DLZ218"/>
      <c r="DMA218"/>
      <c r="DMB218"/>
      <c r="DMC218"/>
      <c r="DMD218"/>
      <c r="DME218"/>
      <c r="DMF218"/>
      <c r="DMG218"/>
      <c r="DMH218"/>
      <c r="DMI218"/>
      <c r="DMJ218"/>
      <c r="DMK218"/>
      <c r="DML218"/>
      <c r="DMM218"/>
      <c r="DMN218"/>
      <c r="DMO218"/>
      <c r="DMP218"/>
      <c r="DMQ218"/>
      <c r="DMR218"/>
      <c r="DMS218"/>
      <c r="DMT218"/>
      <c r="DMU218"/>
      <c r="DMV218"/>
      <c r="DMW218"/>
      <c r="DMX218"/>
      <c r="DMY218"/>
      <c r="DMZ218"/>
      <c r="DNA218"/>
      <c r="DNB218"/>
      <c r="DNC218"/>
      <c r="DND218"/>
      <c r="DNE218"/>
      <c r="DNF218"/>
      <c r="DNG218"/>
      <c r="DNH218"/>
      <c r="DNI218"/>
      <c r="DNJ218"/>
      <c r="DNK218"/>
      <c r="DNL218"/>
      <c r="DNM218"/>
      <c r="DNN218"/>
      <c r="DNO218"/>
      <c r="DNP218"/>
      <c r="DNQ218"/>
      <c r="DNR218"/>
      <c r="DNS218"/>
      <c r="DNT218"/>
      <c r="DNU218"/>
      <c r="DNV218"/>
      <c r="DNW218"/>
      <c r="DNX218"/>
      <c r="DNY218"/>
      <c r="DNZ218"/>
      <c r="DOA218"/>
      <c r="DOB218"/>
      <c r="DOC218"/>
      <c r="DOD218"/>
      <c r="DOE218"/>
      <c r="DOF218"/>
      <c r="DOG218"/>
      <c r="DOH218"/>
      <c r="DOI218"/>
      <c r="DOJ218"/>
      <c r="DOK218"/>
      <c r="DOL218"/>
      <c r="DOM218"/>
      <c r="DON218"/>
      <c r="DOO218"/>
      <c r="DOP218"/>
      <c r="DOQ218"/>
      <c r="DOR218"/>
      <c r="DOS218"/>
      <c r="DOT218"/>
      <c r="DOU218"/>
      <c r="DOV218"/>
      <c r="DOW218"/>
      <c r="DOX218"/>
      <c r="DOY218"/>
      <c r="DOZ218"/>
      <c r="DPA218"/>
      <c r="DPB218"/>
      <c r="DPC218"/>
      <c r="DPD218"/>
      <c r="DPE218"/>
      <c r="DPF218"/>
      <c r="DPG218"/>
      <c r="DPH218"/>
      <c r="DPI218"/>
      <c r="DPJ218"/>
      <c r="DPK218"/>
      <c r="DPL218"/>
      <c r="DPM218"/>
      <c r="DPN218"/>
      <c r="DPO218"/>
      <c r="DPP218"/>
      <c r="DPQ218"/>
      <c r="DPR218"/>
      <c r="DPS218"/>
      <c r="DPT218"/>
      <c r="DPU218"/>
      <c r="DPV218"/>
      <c r="DPW218"/>
      <c r="DPX218"/>
      <c r="DPY218"/>
      <c r="DPZ218"/>
      <c r="DQA218"/>
      <c r="DQB218"/>
      <c r="DQC218"/>
      <c r="DQD218"/>
      <c r="DQE218"/>
      <c r="DQF218"/>
      <c r="DQG218"/>
      <c r="DQH218"/>
      <c r="DQI218"/>
      <c r="DQJ218"/>
      <c r="DQK218"/>
      <c r="DQL218"/>
      <c r="DQM218"/>
      <c r="DQN218"/>
      <c r="DQO218"/>
      <c r="DQP218"/>
      <c r="DQQ218"/>
      <c r="DQR218"/>
      <c r="DQS218"/>
      <c r="DQT218"/>
      <c r="DQU218"/>
      <c r="DQV218"/>
      <c r="DQW218"/>
      <c r="DQX218"/>
      <c r="DQY218"/>
      <c r="DQZ218"/>
      <c r="DRA218"/>
      <c r="DRB218"/>
      <c r="DRC218"/>
      <c r="DRD218"/>
      <c r="DRE218"/>
      <c r="DRF218"/>
      <c r="DRG218"/>
      <c r="DRH218"/>
      <c r="DRI218"/>
      <c r="DRJ218"/>
      <c r="DRK218"/>
      <c r="DRL218"/>
      <c r="DRM218"/>
      <c r="DRN218"/>
      <c r="DRO218"/>
      <c r="DRP218"/>
      <c r="DRQ218"/>
      <c r="DRR218"/>
      <c r="DRS218"/>
      <c r="DRT218"/>
      <c r="DRU218"/>
      <c r="DRV218"/>
      <c r="DRW218"/>
      <c r="DRX218"/>
      <c r="DRY218"/>
      <c r="DRZ218"/>
      <c r="DSA218"/>
      <c r="DSB218"/>
      <c r="DSC218"/>
      <c r="DSD218"/>
      <c r="DSE218"/>
      <c r="DSF218"/>
      <c r="DSG218"/>
      <c r="DSH218"/>
      <c r="DSI218"/>
      <c r="DSJ218"/>
      <c r="DSK218"/>
      <c r="DSL218"/>
      <c r="DSM218"/>
      <c r="DSN218"/>
      <c r="DSO218"/>
      <c r="DSP218"/>
      <c r="DSQ218"/>
      <c r="DSR218"/>
      <c r="DSS218"/>
      <c r="DST218"/>
      <c r="DSU218"/>
      <c r="DSV218"/>
      <c r="DSW218"/>
      <c r="DSX218"/>
      <c r="DSY218"/>
      <c r="DSZ218"/>
      <c r="DTA218"/>
      <c r="DTB218"/>
      <c r="DTC218"/>
      <c r="DTD218"/>
      <c r="DTE218"/>
      <c r="DTF218"/>
      <c r="DTG218"/>
      <c r="DTH218"/>
      <c r="DTI218"/>
      <c r="DTJ218"/>
      <c r="DTK218"/>
      <c r="DTL218"/>
      <c r="DTM218"/>
      <c r="DTN218"/>
      <c r="DTO218"/>
      <c r="DTP218"/>
      <c r="DTQ218"/>
      <c r="DTR218"/>
      <c r="DTS218"/>
      <c r="DTT218"/>
      <c r="DTU218"/>
      <c r="DTV218"/>
      <c r="DTW218"/>
      <c r="DTX218"/>
      <c r="DTY218"/>
      <c r="DTZ218"/>
      <c r="DUA218"/>
      <c r="DUB218"/>
      <c r="DUC218"/>
      <c r="DUD218"/>
      <c r="DUE218"/>
      <c r="DUF218"/>
      <c r="DUG218"/>
      <c r="DUH218"/>
      <c r="DUI218"/>
      <c r="DUJ218"/>
      <c r="DUK218"/>
      <c r="DUL218"/>
      <c r="DUM218"/>
      <c r="DUN218"/>
      <c r="DUO218"/>
      <c r="DUP218"/>
      <c r="DUQ218"/>
      <c r="DUR218"/>
      <c r="DUS218"/>
      <c r="DUT218"/>
      <c r="DUU218"/>
      <c r="DUV218"/>
      <c r="DUW218"/>
      <c r="DUX218"/>
      <c r="DUY218"/>
      <c r="DUZ218"/>
      <c r="DVA218"/>
      <c r="DVB218"/>
      <c r="DVC218"/>
      <c r="DVD218"/>
      <c r="DVE218"/>
      <c r="DVF218"/>
      <c r="DVG218"/>
      <c r="DVH218"/>
      <c r="DVI218"/>
      <c r="DVJ218"/>
      <c r="DVK218"/>
      <c r="DVL218"/>
      <c r="DVM218"/>
      <c r="DVN218"/>
      <c r="DVO218"/>
      <c r="DVP218"/>
      <c r="DVQ218"/>
      <c r="DVR218"/>
      <c r="DVS218"/>
      <c r="DVT218"/>
      <c r="DVU218"/>
      <c r="DVV218"/>
      <c r="DVW218"/>
      <c r="DVX218"/>
      <c r="DVY218"/>
      <c r="DVZ218"/>
      <c r="DWA218"/>
      <c r="DWB218"/>
      <c r="DWC218"/>
      <c r="DWD218"/>
      <c r="DWE218"/>
      <c r="DWF218"/>
      <c r="DWG218"/>
      <c r="DWH218"/>
      <c r="DWI218"/>
      <c r="DWJ218"/>
      <c r="DWK218"/>
      <c r="DWL218"/>
      <c r="DWM218"/>
      <c r="DWN218"/>
      <c r="DWO218"/>
      <c r="DWP218"/>
      <c r="DWQ218"/>
      <c r="DWR218"/>
      <c r="DWS218"/>
      <c r="DWT218"/>
      <c r="DWU218"/>
      <c r="DWV218"/>
      <c r="DWW218"/>
      <c r="DWX218"/>
      <c r="DWY218"/>
      <c r="DWZ218"/>
      <c r="DXA218"/>
      <c r="DXB218"/>
      <c r="DXC218"/>
      <c r="DXD218"/>
      <c r="DXE218"/>
      <c r="DXF218"/>
      <c r="DXG218"/>
      <c r="DXH218"/>
      <c r="DXI218"/>
      <c r="DXJ218"/>
      <c r="DXK218"/>
      <c r="DXL218"/>
      <c r="DXM218"/>
      <c r="DXN218"/>
      <c r="DXO218"/>
      <c r="DXP218"/>
      <c r="DXQ218"/>
      <c r="DXR218"/>
      <c r="DXS218"/>
      <c r="DXT218"/>
      <c r="DXU218"/>
      <c r="DXV218"/>
      <c r="DXW218"/>
      <c r="DXX218"/>
      <c r="DXY218"/>
      <c r="DXZ218"/>
      <c r="DYA218"/>
      <c r="DYB218"/>
      <c r="DYC218"/>
      <c r="DYD218"/>
      <c r="DYE218"/>
      <c r="DYF218"/>
      <c r="DYG218"/>
      <c r="DYH218"/>
      <c r="DYI218"/>
      <c r="DYJ218"/>
      <c r="DYK218"/>
      <c r="DYL218"/>
      <c r="DYM218"/>
      <c r="DYN218"/>
      <c r="DYO218"/>
      <c r="DYP218"/>
      <c r="DYQ218"/>
      <c r="DYR218"/>
      <c r="DYS218"/>
      <c r="DYT218"/>
      <c r="DYU218"/>
      <c r="DYV218"/>
      <c r="DYW218"/>
      <c r="DYX218"/>
      <c r="DYY218"/>
      <c r="DYZ218"/>
      <c r="DZA218"/>
      <c r="DZB218"/>
      <c r="DZC218"/>
      <c r="DZD218"/>
      <c r="DZE218"/>
      <c r="DZF218"/>
      <c r="DZG218"/>
      <c r="DZH218"/>
      <c r="DZI218"/>
      <c r="DZJ218"/>
      <c r="DZK218"/>
      <c r="DZL218"/>
      <c r="DZM218"/>
      <c r="DZN218"/>
      <c r="DZO218"/>
      <c r="DZP218"/>
      <c r="DZQ218"/>
      <c r="DZR218"/>
      <c r="DZS218"/>
      <c r="DZT218"/>
      <c r="DZU218"/>
      <c r="DZV218"/>
      <c r="DZW218"/>
      <c r="DZX218"/>
      <c r="DZY218"/>
      <c r="DZZ218"/>
      <c r="EAA218"/>
      <c r="EAB218"/>
      <c r="EAC218"/>
      <c r="EAD218"/>
      <c r="EAE218"/>
      <c r="EAF218"/>
      <c r="EAG218"/>
      <c r="EAH218"/>
      <c r="EAI218"/>
      <c r="EAJ218"/>
      <c r="EAK218"/>
      <c r="EAL218"/>
      <c r="EAM218"/>
      <c r="EAN218"/>
      <c r="EAO218"/>
      <c r="EAP218"/>
      <c r="EAQ218"/>
      <c r="EAR218"/>
      <c r="EAS218"/>
      <c r="EAT218"/>
      <c r="EAU218"/>
      <c r="EAV218"/>
      <c r="EAW218"/>
      <c r="EAX218"/>
      <c r="EAY218"/>
      <c r="EAZ218"/>
      <c r="EBA218"/>
      <c r="EBB218"/>
      <c r="EBC218"/>
      <c r="EBD218"/>
      <c r="EBE218"/>
      <c r="EBF218"/>
      <c r="EBG218"/>
      <c r="EBH218"/>
      <c r="EBI218"/>
      <c r="EBJ218"/>
      <c r="EBK218"/>
      <c r="EBL218"/>
      <c r="EBM218"/>
      <c r="EBN218"/>
      <c r="EBO218"/>
      <c r="EBP218"/>
      <c r="EBQ218"/>
      <c r="EBR218"/>
      <c r="EBS218"/>
      <c r="EBT218"/>
      <c r="EBU218"/>
      <c r="EBV218"/>
      <c r="EBW218"/>
      <c r="EBX218"/>
      <c r="EBY218"/>
      <c r="EBZ218"/>
      <c r="ECA218"/>
      <c r="ECB218"/>
      <c r="ECC218"/>
      <c r="ECD218"/>
      <c r="ECE218"/>
      <c r="ECF218"/>
      <c r="ECG218"/>
      <c r="ECH218"/>
      <c r="ECI218"/>
      <c r="ECJ218"/>
      <c r="ECK218"/>
      <c r="ECL218"/>
      <c r="ECM218"/>
      <c r="ECN218"/>
      <c r="ECO218"/>
      <c r="ECP218"/>
      <c r="ECQ218"/>
      <c r="ECR218"/>
      <c r="ECS218"/>
      <c r="ECT218"/>
      <c r="ECU218"/>
      <c r="ECV218"/>
      <c r="ECW218"/>
      <c r="ECX218"/>
      <c r="ECY218"/>
      <c r="ECZ218"/>
      <c r="EDA218"/>
      <c r="EDB218"/>
      <c r="EDC218"/>
      <c r="EDD218"/>
      <c r="EDE218"/>
      <c r="EDF218"/>
      <c r="EDG218"/>
      <c r="EDH218"/>
      <c r="EDI218"/>
      <c r="EDJ218"/>
      <c r="EDK218"/>
      <c r="EDL218"/>
      <c r="EDM218"/>
      <c r="EDN218"/>
      <c r="EDO218"/>
      <c r="EDP218"/>
      <c r="EDQ218"/>
      <c r="EDR218"/>
      <c r="EDS218"/>
      <c r="EDT218"/>
      <c r="EDU218"/>
      <c r="EDV218"/>
      <c r="EDW218"/>
      <c r="EDX218"/>
      <c r="EDY218"/>
      <c r="EDZ218"/>
      <c r="EEA218"/>
      <c r="EEB218"/>
      <c r="EEC218"/>
      <c r="EED218"/>
      <c r="EEE218"/>
      <c r="EEF218"/>
      <c r="EEG218"/>
      <c r="EEH218"/>
      <c r="EEI218"/>
      <c r="EEJ218"/>
      <c r="EEK218"/>
      <c r="EEL218"/>
      <c r="EEM218"/>
      <c r="EEN218"/>
      <c r="EEO218"/>
      <c r="EEP218"/>
      <c r="EEQ218"/>
      <c r="EER218"/>
      <c r="EES218"/>
      <c r="EET218"/>
      <c r="EEU218"/>
      <c r="EEV218"/>
      <c r="EEW218"/>
      <c r="EEX218"/>
      <c r="EEY218"/>
      <c r="EEZ218"/>
      <c r="EFA218"/>
      <c r="EFB218"/>
      <c r="EFC218"/>
      <c r="EFD218"/>
      <c r="EFE218"/>
      <c r="EFF218"/>
      <c r="EFG218"/>
      <c r="EFH218"/>
      <c r="EFI218"/>
      <c r="EFJ218"/>
      <c r="EFK218"/>
      <c r="EFL218"/>
      <c r="EFM218"/>
      <c r="EFN218"/>
      <c r="EFO218"/>
      <c r="EFP218"/>
      <c r="EFQ218"/>
      <c r="EFR218"/>
      <c r="EFS218"/>
      <c r="EFT218"/>
      <c r="EFU218"/>
      <c r="EFV218"/>
      <c r="EFW218"/>
      <c r="EFX218"/>
      <c r="EFY218"/>
      <c r="EFZ218"/>
      <c r="EGA218"/>
      <c r="EGB218"/>
      <c r="EGC218"/>
      <c r="EGD218"/>
      <c r="EGE218"/>
      <c r="EGF218"/>
      <c r="EGG218"/>
      <c r="EGH218"/>
      <c r="EGI218"/>
      <c r="EGJ218"/>
      <c r="EGK218"/>
      <c r="EGL218"/>
      <c r="EGM218"/>
      <c r="EGN218"/>
      <c r="EGO218"/>
      <c r="EGP218"/>
      <c r="EGQ218"/>
      <c r="EGR218"/>
      <c r="EGS218"/>
      <c r="EGT218"/>
      <c r="EGU218"/>
      <c r="EGV218"/>
      <c r="EGW218"/>
      <c r="EGX218"/>
      <c r="EGY218"/>
      <c r="EGZ218"/>
      <c r="EHA218"/>
      <c r="EHB218"/>
      <c r="EHC218"/>
      <c r="EHD218"/>
      <c r="EHE218"/>
      <c r="EHF218"/>
      <c r="EHG218"/>
      <c r="EHH218"/>
      <c r="EHI218"/>
      <c r="EHJ218"/>
      <c r="EHK218"/>
      <c r="EHL218"/>
      <c r="EHM218"/>
      <c r="EHN218"/>
      <c r="EHO218"/>
      <c r="EHP218"/>
      <c r="EHQ218"/>
      <c r="EHR218"/>
      <c r="EHS218"/>
      <c r="EHT218"/>
      <c r="EHU218"/>
      <c r="EHV218"/>
      <c r="EHW218"/>
      <c r="EHX218"/>
      <c r="EHY218"/>
      <c r="EHZ218"/>
      <c r="EIA218"/>
      <c r="EIB218"/>
      <c r="EIC218"/>
      <c r="EID218"/>
      <c r="EIE218"/>
      <c r="EIF218"/>
      <c r="EIG218"/>
      <c r="EIH218"/>
      <c r="EII218"/>
      <c r="EIJ218"/>
      <c r="EIK218"/>
      <c r="EIL218"/>
      <c r="EIM218"/>
      <c r="EIN218"/>
      <c r="EIO218"/>
      <c r="EIP218"/>
      <c r="EIQ218"/>
      <c r="EIR218"/>
      <c r="EIS218"/>
      <c r="EIT218"/>
      <c r="EIU218"/>
      <c r="EIV218"/>
      <c r="EIW218"/>
      <c r="EIX218"/>
      <c r="EIY218"/>
      <c r="EIZ218"/>
      <c r="EJA218"/>
      <c r="EJB218"/>
      <c r="EJC218"/>
      <c r="EJD218"/>
      <c r="EJE218"/>
      <c r="EJF218"/>
      <c r="EJG218"/>
      <c r="EJH218"/>
      <c r="EJI218"/>
      <c r="EJJ218"/>
      <c r="EJK218"/>
      <c r="EJL218"/>
      <c r="EJM218"/>
      <c r="EJN218"/>
      <c r="EJO218"/>
      <c r="EJP218"/>
      <c r="EJQ218"/>
      <c r="EJR218"/>
      <c r="EJS218"/>
      <c r="EJT218"/>
      <c r="EJU218"/>
      <c r="EJV218"/>
      <c r="EJW218"/>
      <c r="EJX218"/>
      <c r="EJY218"/>
      <c r="EJZ218"/>
      <c r="EKA218"/>
      <c r="EKB218"/>
      <c r="EKC218"/>
      <c r="EKD218"/>
      <c r="EKE218"/>
      <c r="EKF218"/>
      <c r="EKG218"/>
      <c r="EKH218"/>
      <c r="EKI218"/>
      <c r="EKJ218"/>
      <c r="EKK218"/>
      <c r="EKL218"/>
      <c r="EKM218"/>
      <c r="EKN218"/>
      <c r="EKO218"/>
      <c r="EKP218"/>
      <c r="EKQ218"/>
      <c r="EKR218"/>
      <c r="EKS218"/>
      <c r="EKT218"/>
      <c r="EKU218"/>
      <c r="EKV218"/>
      <c r="EKW218"/>
      <c r="EKX218"/>
      <c r="EKY218"/>
      <c r="EKZ218"/>
      <c r="ELA218"/>
      <c r="ELB218"/>
      <c r="ELC218"/>
      <c r="ELD218"/>
      <c r="ELE218"/>
      <c r="ELF218"/>
      <c r="ELG218"/>
      <c r="ELH218"/>
      <c r="ELI218"/>
      <c r="ELJ218"/>
      <c r="ELK218"/>
      <c r="ELL218"/>
      <c r="ELM218"/>
      <c r="ELN218"/>
      <c r="ELO218"/>
      <c r="ELP218"/>
      <c r="ELQ218"/>
      <c r="ELR218"/>
      <c r="ELS218"/>
      <c r="ELT218"/>
      <c r="ELU218"/>
      <c r="ELV218"/>
      <c r="ELW218"/>
      <c r="ELX218"/>
      <c r="ELY218"/>
      <c r="ELZ218"/>
      <c r="EMA218"/>
      <c r="EMB218"/>
      <c r="EMC218"/>
      <c r="EMD218"/>
      <c r="EME218"/>
      <c r="EMF218"/>
      <c r="EMG218"/>
      <c r="EMH218"/>
      <c r="EMI218"/>
      <c r="EMJ218"/>
      <c r="EMK218"/>
      <c r="EML218"/>
      <c r="EMM218"/>
      <c r="EMN218"/>
      <c r="EMO218"/>
      <c r="EMP218"/>
      <c r="EMQ218"/>
      <c r="EMR218"/>
      <c r="EMS218"/>
      <c r="EMT218"/>
      <c r="EMU218"/>
      <c r="EMV218"/>
      <c r="EMW218"/>
      <c r="EMX218"/>
      <c r="EMY218"/>
      <c r="EMZ218"/>
      <c r="ENA218"/>
      <c r="ENB218"/>
      <c r="ENC218"/>
      <c r="END218"/>
      <c r="ENE218"/>
      <c r="ENF218"/>
      <c r="ENG218"/>
      <c r="ENH218"/>
      <c r="ENI218"/>
      <c r="ENJ218"/>
      <c r="ENK218"/>
      <c r="ENL218"/>
      <c r="ENM218"/>
      <c r="ENN218"/>
      <c r="ENO218"/>
      <c r="ENP218"/>
      <c r="ENQ218"/>
      <c r="ENR218"/>
      <c r="ENS218"/>
      <c r="ENT218"/>
      <c r="ENU218"/>
      <c r="ENV218"/>
      <c r="ENW218"/>
      <c r="ENX218"/>
      <c r="ENY218"/>
      <c r="ENZ218"/>
      <c r="EOA218"/>
      <c r="EOB218"/>
      <c r="EOC218"/>
      <c r="EOD218"/>
      <c r="EOE218"/>
      <c r="EOF218"/>
      <c r="EOG218"/>
      <c r="EOH218"/>
      <c r="EOI218"/>
      <c r="EOJ218"/>
      <c r="EOK218"/>
      <c r="EOL218"/>
      <c r="EOM218"/>
      <c r="EON218"/>
      <c r="EOO218"/>
      <c r="EOP218"/>
      <c r="EOQ218"/>
      <c r="EOR218"/>
      <c r="EOS218"/>
      <c r="EOT218"/>
      <c r="EOU218"/>
      <c r="EOV218"/>
      <c r="EOW218"/>
      <c r="EOX218"/>
      <c r="EOY218"/>
      <c r="EOZ218"/>
      <c r="EPA218"/>
      <c r="EPB218"/>
      <c r="EPC218"/>
      <c r="EPD218"/>
      <c r="EPE218"/>
      <c r="EPF218"/>
      <c r="EPG218"/>
      <c r="EPH218"/>
      <c r="EPI218"/>
      <c r="EPJ218"/>
      <c r="EPK218"/>
      <c r="EPL218"/>
      <c r="EPM218"/>
      <c r="EPN218"/>
      <c r="EPO218"/>
      <c r="EPP218"/>
      <c r="EPQ218"/>
      <c r="EPR218"/>
      <c r="EPS218"/>
      <c r="EPT218"/>
      <c r="EPU218"/>
      <c r="EPV218"/>
      <c r="EPW218"/>
      <c r="EPX218"/>
      <c r="EPY218"/>
      <c r="EPZ218"/>
      <c r="EQA218"/>
      <c r="EQB218"/>
      <c r="EQC218"/>
      <c r="EQD218"/>
      <c r="EQE218"/>
      <c r="EQF218"/>
      <c r="EQG218"/>
      <c r="EQH218"/>
      <c r="EQI218"/>
      <c r="EQJ218"/>
      <c r="EQK218"/>
      <c r="EQL218"/>
      <c r="EQM218"/>
      <c r="EQN218"/>
      <c r="EQO218"/>
      <c r="EQP218"/>
      <c r="EQQ218"/>
      <c r="EQR218"/>
      <c r="EQS218"/>
      <c r="EQT218"/>
      <c r="EQU218"/>
      <c r="EQV218"/>
      <c r="EQW218"/>
      <c r="EQX218"/>
      <c r="EQY218"/>
      <c r="EQZ218"/>
      <c r="ERA218"/>
      <c r="ERB218"/>
      <c r="ERC218"/>
      <c r="ERD218"/>
      <c r="ERE218"/>
      <c r="ERF218"/>
      <c r="ERG218"/>
      <c r="ERH218"/>
      <c r="ERI218"/>
      <c r="ERJ218"/>
      <c r="ERK218"/>
      <c r="ERL218"/>
      <c r="ERM218"/>
      <c r="ERN218"/>
      <c r="ERO218"/>
      <c r="ERP218"/>
      <c r="ERQ218"/>
      <c r="ERR218"/>
      <c r="ERS218"/>
      <c r="ERT218"/>
      <c r="ERU218"/>
      <c r="ERV218"/>
      <c r="ERW218"/>
      <c r="ERX218"/>
      <c r="ERY218"/>
      <c r="ERZ218"/>
      <c r="ESA218"/>
      <c r="ESB218"/>
      <c r="ESC218"/>
      <c r="ESD218"/>
      <c r="ESE218"/>
      <c r="ESF218"/>
      <c r="ESG218"/>
      <c r="ESH218"/>
      <c r="ESI218"/>
      <c r="ESJ218"/>
      <c r="ESK218"/>
      <c r="ESL218"/>
      <c r="ESM218"/>
      <c r="ESN218"/>
      <c r="ESO218"/>
      <c r="ESP218"/>
      <c r="ESQ218"/>
      <c r="ESR218"/>
      <c r="ESS218"/>
      <c r="EST218"/>
      <c r="ESU218"/>
      <c r="ESV218"/>
      <c r="ESW218"/>
      <c r="ESX218"/>
      <c r="ESY218"/>
      <c r="ESZ218"/>
      <c r="ETA218"/>
      <c r="ETB218"/>
      <c r="ETC218"/>
      <c r="ETD218"/>
      <c r="ETE218"/>
      <c r="ETF218"/>
      <c r="ETG218"/>
      <c r="ETH218"/>
      <c r="ETI218"/>
      <c r="ETJ218"/>
      <c r="ETK218"/>
      <c r="ETL218"/>
      <c r="ETM218"/>
      <c r="ETN218"/>
      <c r="ETO218"/>
      <c r="ETP218"/>
      <c r="ETQ218"/>
      <c r="ETR218"/>
      <c r="ETS218"/>
      <c r="ETT218"/>
      <c r="ETU218"/>
      <c r="ETV218"/>
      <c r="ETW218"/>
      <c r="ETX218"/>
      <c r="ETY218"/>
      <c r="ETZ218"/>
      <c r="EUA218"/>
      <c r="EUB218"/>
      <c r="EUC218"/>
      <c r="EUD218"/>
      <c r="EUE218"/>
      <c r="EUF218"/>
      <c r="EUG218"/>
      <c r="EUH218"/>
      <c r="EUI218"/>
      <c r="EUJ218"/>
      <c r="EUK218"/>
      <c r="EUL218"/>
      <c r="EUM218"/>
      <c r="EUN218"/>
      <c r="EUO218"/>
      <c r="EUP218"/>
      <c r="EUQ218"/>
      <c r="EUR218"/>
      <c r="EUS218"/>
      <c r="EUT218"/>
      <c r="EUU218"/>
      <c r="EUV218"/>
      <c r="EUW218"/>
      <c r="EUX218"/>
      <c r="EUY218"/>
      <c r="EUZ218"/>
      <c r="EVA218"/>
      <c r="EVB218"/>
      <c r="EVC218"/>
      <c r="EVD218"/>
      <c r="EVE218"/>
      <c r="EVF218"/>
      <c r="EVG218"/>
      <c r="EVH218"/>
      <c r="EVI218"/>
      <c r="EVJ218"/>
      <c r="EVK218"/>
      <c r="EVL218"/>
      <c r="EVM218"/>
      <c r="EVN218"/>
      <c r="EVO218"/>
      <c r="EVP218"/>
      <c r="EVQ218"/>
      <c r="EVR218"/>
      <c r="EVS218"/>
      <c r="EVT218"/>
      <c r="EVU218"/>
      <c r="EVV218"/>
      <c r="EVW218"/>
      <c r="EVX218"/>
      <c r="EVY218"/>
      <c r="EVZ218"/>
      <c r="EWA218"/>
      <c r="EWB218"/>
      <c r="EWC218"/>
      <c r="EWD218"/>
      <c r="EWE218"/>
      <c r="EWF218"/>
      <c r="EWG218"/>
      <c r="EWH218"/>
      <c r="EWI218"/>
      <c r="EWJ218"/>
      <c r="EWK218"/>
      <c r="EWL218"/>
      <c r="EWM218"/>
      <c r="EWN218"/>
      <c r="EWO218"/>
      <c r="EWP218"/>
      <c r="EWQ218"/>
      <c r="EWR218"/>
      <c r="EWS218"/>
      <c r="EWT218"/>
      <c r="EWU218"/>
      <c r="EWV218"/>
      <c r="EWW218"/>
      <c r="EWX218"/>
      <c r="EWY218"/>
      <c r="EWZ218"/>
      <c r="EXA218"/>
      <c r="EXB218"/>
      <c r="EXC218"/>
      <c r="EXD218"/>
      <c r="EXE218"/>
      <c r="EXF218"/>
      <c r="EXG218"/>
      <c r="EXH218"/>
      <c r="EXI218"/>
      <c r="EXJ218"/>
      <c r="EXK218"/>
      <c r="EXL218"/>
      <c r="EXM218"/>
      <c r="EXN218"/>
      <c r="EXO218"/>
      <c r="EXP218"/>
      <c r="EXQ218"/>
      <c r="EXR218"/>
      <c r="EXS218"/>
      <c r="EXT218"/>
      <c r="EXU218"/>
      <c r="EXV218"/>
      <c r="EXW218"/>
      <c r="EXX218"/>
      <c r="EXY218"/>
      <c r="EXZ218"/>
      <c r="EYA218"/>
      <c r="EYB218"/>
      <c r="EYC218"/>
      <c r="EYD218"/>
      <c r="EYE218"/>
      <c r="EYF218"/>
      <c r="EYG218"/>
      <c r="EYH218"/>
      <c r="EYI218"/>
      <c r="EYJ218"/>
      <c r="EYK218"/>
      <c r="EYL218"/>
      <c r="EYM218"/>
      <c r="EYN218"/>
      <c r="EYO218"/>
      <c r="EYP218"/>
      <c r="EYQ218"/>
      <c r="EYR218"/>
      <c r="EYS218"/>
      <c r="EYT218"/>
      <c r="EYU218"/>
      <c r="EYV218"/>
      <c r="EYW218"/>
      <c r="EYX218"/>
      <c r="EYY218"/>
      <c r="EYZ218"/>
      <c r="EZA218"/>
      <c r="EZB218"/>
      <c r="EZC218"/>
      <c r="EZD218"/>
      <c r="EZE218"/>
      <c r="EZF218"/>
      <c r="EZG218"/>
      <c r="EZH218"/>
      <c r="EZI218"/>
      <c r="EZJ218"/>
      <c r="EZK218"/>
      <c r="EZL218"/>
      <c r="EZM218"/>
      <c r="EZN218"/>
      <c r="EZO218"/>
      <c r="EZP218"/>
      <c r="EZQ218"/>
      <c r="EZR218"/>
      <c r="EZS218"/>
      <c r="EZT218"/>
      <c r="EZU218"/>
      <c r="EZV218"/>
      <c r="EZW218"/>
      <c r="EZX218"/>
      <c r="EZY218"/>
      <c r="EZZ218"/>
      <c r="FAA218"/>
      <c r="FAB218"/>
      <c r="FAC218"/>
      <c r="FAD218"/>
      <c r="FAE218"/>
      <c r="FAF218"/>
      <c r="FAG218"/>
      <c r="FAH218"/>
      <c r="FAI218"/>
      <c r="FAJ218"/>
      <c r="FAK218"/>
      <c r="FAL218"/>
      <c r="FAM218"/>
      <c r="FAN218"/>
      <c r="FAO218"/>
      <c r="FAP218"/>
      <c r="FAQ218"/>
      <c r="FAR218"/>
      <c r="FAS218"/>
      <c r="FAT218"/>
      <c r="FAU218"/>
      <c r="FAV218"/>
      <c r="FAW218"/>
      <c r="FAX218"/>
      <c r="FAY218"/>
      <c r="FAZ218"/>
      <c r="FBA218"/>
      <c r="FBB218"/>
      <c r="FBC218"/>
      <c r="FBD218"/>
      <c r="FBE218"/>
      <c r="FBF218"/>
      <c r="FBG218"/>
      <c r="FBH218"/>
      <c r="FBI218"/>
      <c r="FBJ218"/>
      <c r="FBK218"/>
      <c r="FBL218"/>
      <c r="FBM218"/>
      <c r="FBN218"/>
      <c r="FBO218"/>
      <c r="FBP218"/>
      <c r="FBQ218"/>
      <c r="FBR218"/>
      <c r="FBS218"/>
      <c r="FBT218"/>
      <c r="FBU218"/>
      <c r="FBV218"/>
      <c r="FBW218"/>
      <c r="FBX218"/>
      <c r="FBY218"/>
      <c r="FBZ218"/>
      <c r="FCA218"/>
      <c r="FCB218"/>
      <c r="FCC218"/>
      <c r="FCD218"/>
      <c r="FCE218"/>
      <c r="FCF218"/>
      <c r="FCG218"/>
      <c r="FCH218"/>
      <c r="FCI218"/>
      <c r="FCJ218"/>
      <c r="FCK218"/>
      <c r="FCL218"/>
      <c r="FCM218"/>
      <c r="FCN218"/>
      <c r="FCO218"/>
      <c r="FCP218"/>
      <c r="FCQ218"/>
      <c r="FCR218"/>
      <c r="FCS218"/>
      <c r="FCT218"/>
      <c r="FCU218"/>
      <c r="FCV218"/>
      <c r="FCW218"/>
      <c r="FCX218"/>
      <c r="FCY218"/>
      <c r="FCZ218"/>
      <c r="FDA218"/>
      <c r="FDB218"/>
      <c r="FDC218"/>
      <c r="FDD218"/>
      <c r="FDE218"/>
      <c r="FDF218"/>
      <c r="FDG218"/>
      <c r="FDH218"/>
      <c r="FDI218"/>
      <c r="FDJ218"/>
      <c r="FDK218"/>
      <c r="FDL218"/>
      <c r="FDM218"/>
      <c r="FDN218"/>
      <c r="FDO218"/>
      <c r="FDP218"/>
      <c r="FDQ218"/>
      <c r="FDR218"/>
      <c r="FDS218"/>
      <c r="FDT218"/>
      <c r="FDU218"/>
      <c r="FDV218"/>
      <c r="FDW218"/>
      <c r="FDX218"/>
      <c r="FDY218"/>
      <c r="FDZ218"/>
      <c r="FEA218"/>
      <c r="FEB218"/>
      <c r="FEC218"/>
      <c r="FED218"/>
      <c r="FEE218"/>
      <c r="FEF218"/>
      <c r="FEG218"/>
      <c r="FEH218"/>
      <c r="FEI218"/>
      <c r="FEJ218"/>
      <c r="FEK218"/>
      <c r="FEL218"/>
      <c r="FEM218"/>
      <c r="FEN218"/>
      <c r="FEO218"/>
      <c r="FEP218"/>
      <c r="FEQ218"/>
      <c r="FER218"/>
      <c r="FES218"/>
      <c r="FET218"/>
      <c r="FEU218"/>
      <c r="FEV218"/>
      <c r="FEW218"/>
      <c r="FEX218"/>
      <c r="FEY218"/>
      <c r="FEZ218"/>
      <c r="FFA218"/>
      <c r="FFB218"/>
      <c r="FFC218"/>
      <c r="FFD218"/>
      <c r="FFE218"/>
      <c r="FFF218"/>
      <c r="FFG218"/>
      <c r="FFH218"/>
      <c r="FFI218"/>
      <c r="FFJ218"/>
      <c r="FFK218"/>
      <c r="FFL218"/>
      <c r="FFM218"/>
      <c r="FFN218"/>
      <c r="FFO218"/>
      <c r="FFP218"/>
      <c r="FFQ218"/>
      <c r="FFR218"/>
      <c r="FFS218"/>
      <c r="FFT218"/>
      <c r="FFU218"/>
      <c r="FFV218"/>
      <c r="FFW218"/>
      <c r="FFX218"/>
      <c r="FFY218"/>
      <c r="FFZ218"/>
      <c r="FGA218"/>
      <c r="FGB218"/>
      <c r="FGC218"/>
      <c r="FGD218"/>
      <c r="FGE218"/>
      <c r="FGF218"/>
      <c r="FGG218"/>
      <c r="FGH218"/>
      <c r="FGI218"/>
      <c r="FGJ218"/>
      <c r="FGK218"/>
      <c r="FGL218"/>
      <c r="FGM218"/>
      <c r="FGN218"/>
      <c r="FGO218"/>
      <c r="FGP218"/>
      <c r="FGQ218"/>
      <c r="FGR218"/>
      <c r="FGS218"/>
      <c r="FGT218"/>
      <c r="FGU218"/>
      <c r="FGV218"/>
      <c r="FGW218"/>
      <c r="FGX218"/>
      <c r="FGY218"/>
      <c r="FGZ218"/>
      <c r="FHA218"/>
      <c r="FHB218"/>
      <c r="FHC218"/>
      <c r="FHD218"/>
      <c r="FHE218"/>
      <c r="FHF218"/>
      <c r="FHG218"/>
      <c r="FHH218"/>
      <c r="FHI218"/>
      <c r="FHJ218"/>
      <c r="FHK218"/>
      <c r="FHL218"/>
      <c r="FHM218"/>
      <c r="FHN218"/>
      <c r="FHO218"/>
      <c r="FHP218"/>
      <c r="FHQ218"/>
      <c r="FHR218"/>
      <c r="FHS218"/>
      <c r="FHT218"/>
      <c r="FHU218"/>
      <c r="FHV218"/>
      <c r="FHW218"/>
      <c r="FHX218"/>
      <c r="FHY218"/>
      <c r="FHZ218"/>
      <c r="FIA218"/>
      <c r="FIB218"/>
      <c r="FIC218"/>
      <c r="FID218"/>
      <c r="FIE218"/>
      <c r="FIF218"/>
      <c r="FIG218"/>
      <c r="FIH218"/>
      <c r="FII218"/>
      <c r="FIJ218"/>
      <c r="FIK218"/>
      <c r="FIL218"/>
      <c r="FIM218"/>
      <c r="FIN218"/>
      <c r="FIO218"/>
      <c r="FIP218"/>
      <c r="FIQ218"/>
      <c r="FIR218"/>
      <c r="FIS218"/>
      <c r="FIT218"/>
      <c r="FIU218"/>
      <c r="FIV218"/>
      <c r="FIW218"/>
      <c r="FIX218"/>
      <c r="FIY218"/>
      <c r="FIZ218"/>
      <c r="FJA218"/>
      <c r="FJB218"/>
      <c r="FJC218"/>
      <c r="FJD218"/>
      <c r="FJE218"/>
      <c r="FJF218"/>
      <c r="FJG218"/>
      <c r="FJH218"/>
      <c r="FJI218"/>
      <c r="FJJ218"/>
      <c r="FJK218"/>
      <c r="FJL218"/>
      <c r="FJM218"/>
      <c r="FJN218"/>
      <c r="FJO218"/>
      <c r="FJP218"/>
      <c r="FJQ218"/>
      <c r="FJR218"/>
      <c r="FJS218"/>
      <c r="FJT218"/>
      <c r="FJU218"/>
      <c r="FJV218"/>
      <c r="FJW218"/>
      <c r="FJX218"/>
      <c r="FJY218"/>
      <c r="FJZ218"/>
      <c r="FKA218"/>
      <c r="FKB218"/>
      <c r="FKC218"/>
      <c r="FKD218"/>
      <c r="FKE218"/>
      <c r="FKF218"/>
      <c r="FKG218"/>
      <c r="FKH218"/>
      <c r="FKI218"/>
      <c r="FKJ218"/>
      <c r="FKK218"/>
      <c r="FKL218"/>
      <c r="FKM218"/>
      <c r="FKN218"/>
      <c r="FKO218"/>
      <c r="FKP218"/>
      <c r="FKQ218"/>
      <c r="FKR218"/>
      <c r="FKS218"/>
      <c r="FKT218"/>
      <c r="FKU218"/>
      <c r="FKV218"/>
      <c r="FKW218"/>
      <c r="FKX218"/>
      <c r="FKY218"/>
      <c r="FKZ218"/>
      <c r="FLA218"/>
      <c r="FLB218"/>
      <c r="FLC218"/>
      <c r="FLD218"/>
      <c r="FLE218"/>
      <c r="FLF218"/>
      <c r="FLG218"/>
      <c r="FLH218"/>
      <c r="FLI218"/>
      <c r="FLJ218"/>
      <c r="FLK218"/>
      <c r="FLL218"/>
      <c r="FLM218"/>
      <c r="FLN218"/>
      <c r="FLO218"/>
      <c r="FLP218"/>
      <c r="FLQ218"/>
      <c r="FLR218"/>
      <c r="FLS218"/>
      <c r="FLT218"/>
      <c r="FLU218"/>
      <c r="FLV218"/>
      <c r="FLW218"/>
      <c r="FLX218"/>
      <c r="FLY218"/>
      <c r="FLZ218"/>
      <c r="FMA218"/>
      <c r="FMB218"/>
      <c r="FMC218"/>
      <c r="FMD218"/>
      <c r="FME218"/>
      <c r="FMF218"/>
      <c r="FMG218"/>
      <c r="FMH218"/>
      <c r="FMI218"/>
      <c r="FMJ218"/>
      <c r="FMK218"/>
      <c r="FML218"/>
      <c r="FMM218"/>
      <c r="FMN218"/>
      <c r="FMO218"/>
      <c r="FMP218"/>
      <c r="FMQ218"/>
      <c r="FMR218"/>
      <c r="FMS218"/>
      <c r="FMT218"/>
      <c r="FMU218"/>
      <c r="FMV218"/>
      <c r="FMW218"/>
      <c r="FMX218"/>
      <c r="FMY218"/>
      <c r="FMZ218"/>
      <c r="FNA218"/>
      <c r="FNB218"/>
      <c r="FNC218"/>
      <c r="FND218"/>
      <c r="FNE218"/>
      <c r="FNF218"/>
      <c r="FNG218"/>
      <c r="FNH218"/>
      <c r="FNI218"/>
      <c r="FNJ218"/>
      <c r="FNK218"/>
      <c r="FNL218"/>
      <c r="FNM218"/>
      <c r="FNN218"/>
      <c r="FNO218"/>
      <c r="FNP218"/>
      <c r="FNQ218"/>
      <c r="FNR218"/>
      <c r="FNS218"/>
      <c r="FNT218"/>
      <c r="FNU218"/>
      <c r="FNV218"/>
      <c r="FNW218"/>
      <c r="FNX218"/>
      <c r="FNY218"/>
      <c r="FNZ218"/>
      <c r="FOA218"/>
      <c r="FOB218"/>
      <c r="FOC218"/>
      <c r="FOD218"/>
      <c r="FOE218"/>
      <c r="FOF218"/>
      <c r="FOG218"/>
      <c r="FOH218"/>
      <c r="FOI218"/>
      <c r="FOJ218"/>
      <c r="FOK218"/>
      <c r="FOL218"/>
      <c r="FOM218"/>
      <c r="FON218"/>
      <c r="FOO218"/>
      <c r="FOP218"/>
      <c r="FOQ218"/>
      <c r="FOR218"/>
      <c r="FOS218"/>
      <c r="FOT218"/>
      <c r="FOU218"/>
      <c r="FOV218"/>
      <c r="FOW218"/>
      <c r="FOX218"/>
      <c r="FOY218"/>
      <c r="FOZ218"/>
      <c r="FPA218"/>
      <c r="FPB218"/>
      <c r="FPC218"/>
      <c r="FPD218"/>
      <c r="FPE218"/>
      <c r="FPF218"/>
      <c r="FPG218"/>
      <c r="FPH218"/>
      <c r="FPI218"/>
      <c r="FPJ218"/>
      <c r="FPK218"/>
      <c r="FPL218"/>
      <c r="FPM218"/>
      <c r="FPN218"/>
      <c r="FPO218"/>
      <c r="FPP218"/>
      <c r="FPQ218"/>
      <c r="FPR218"/>
      <c r="FPS218"/>
      <c r="FPT218"/>
      <c r="FPU218"/>
      <c r="FPV218"/>
      <c r="FPW218"/>
      <c r="FPX218"/>
      <c r="FPY218"/>
      <c r="FPZ218"/>
      <c r="FQA218"/>
      <c r="FQB218"/>
      <c r="FQC218"/>
      <c r="FQD218"/>
      <c r="FQE218"/>
      <c r="FQF218"/>
      <c r="FQG218"/>
      <c r="FQH218"/>
      <c r="FQI218"/>
      <c r="FQJ218"/>
      <c r="FQK218"/>
      <c r="FQL218"/>
      <c r="FQM218"/>
      <c r="FQN218"/>
      <c r="FQO218"/>
      <c r="FQP218"/>
      <c r="FQQ218"/>
      <c r="FQR218"/>
      <c r="FQS218"/>
      <c r="FQT218"/>
      <c r="FQU218"/>
      <c r="FQV218"/>
      <c r="FQW218"/>
      <c r="FQX218"/>
      <c r="FQY218"/>
      <c r="FQZ218"/>
      <c r="FRA218"/>
      <c r="FRB218"/>
      <c r="FRC218"/>
      <c r="FRD218"/>
      <c r="FRE218"/>
      <c r="FRF218"/>
      <c r="FRG218"/>
      <c r="FRH218"/>
      <c r="FRI218"/>
      <c r="FRJ218"/>
      <c r="FRK218"/>
      <c r="FRL218"/>
      <c r="FRM218"/>
      <c r="FRN218"/>
      <c r="FRO218"/>
      <c r="FRP218"/>
      <c r="FRQ218"/>
      <c r="FRR218"/>
      <c r="FRS218"/>
      <c r="FRT218"/>
      <c r="FRU218"/>
      <c r="FRV218"/>
      <c r="FRW218"/>
      <c r="FRX218"/>
      <c r="FRY218"/>
      <c r="FRZ218"/>
      <c r="FSA218"/>
      <c r="FSB218"/>
      <c r="FSC218"/>
      <c r="FSD218"/>
      <c r="FSE218"/>
      <c r="FSF218"/>
      <c r="FSG218"/>
      <c r="FSH218"/>
      <c r="FSI218"/>
      <c r="FSJ218"/>
      <c r="FSK218"/>
      <c r="FSL218"/>
      <c r="FSM218"/>
      <c r="FSN218"/>
      <c r="FSO218"/>
      <c r="FSP218"/>
      <c r="FSQ218"/>
      <c r="FSR218"/>
      <c r="FSS218"/>
      <c r="FST218"/>
      <c r="FSU218"/>
      <c r="FSV218"/>
      <c r="FSW218"/>
      <c r="FSX218"/>
      <c r="FSY218"/>
      <c r="FSZ218"/>
      <c r="FTA218"/>
      <c r="FTB218"/>
      <c r="FTC218"/>
      <c r="FTD218"/>
      <c r="FTE218"/>
      <c r="FTF218"/>
      <c r="FTG218"/>
      <c r="FTH218"/>
      <c r="FTI218"/>
      <c r="FTJ218"/>
      <c r="FTK218"/>
      <c r="FTL218"/>
      <c r="FTM218"/>
      <c r="FTN218"/>
      <c r="FTO218"/>
      <c r="FTP218"/>
      <c r="FTQ218"/>
      <c r="FTR218"/>
      <c r="FTS218"/>
      <c r="FTT218"/>
      <c r="FTU218"/>
      <c r="FTV218"/>
      <c r="FTW218"/>
      <c r="FTX218"/>
      <c r="FTY218"/>
      <c r="FTZ218"/>
      <c r="FUA218"/>
      <c r="FUB218"/>
      <c r="FUC218"/>
      <c r="FUD218"/>
      <c r="FUE218"/>
      <c r="FUF218"/>
      <c r="FUG218"/>
      <c r="FUH218"/>
      <c r="FUI218"/>
      <c r="FUJ218"/>
      <c r="FUK218"/>
      <c r="FUL218"/>
      <c r="FUM218"/>
      <c r="FUN218"/>
      <c r="FUO218"/>
      <c r="FUP218"/>
      <c r="FUQ218"/>
      <c r="FUR218"/>
      <c r="FUS218"/>
      <c r="FUT218"/>
      <c r="FUU218"/>
      <c r="FUV218"/>
      <c r="FUW218"/>
      <c r="FUX218"/>
      <c r="FUY218"/>
      <c r="FUZ218"/>
      <c r="FVA218"/>
      <c r="FVB218"/>
      <c r="FVC218"/>
      <c r="FVD218"/>
      <c r="FVE218"/>
      <c r="FVF218"/>
      <c r="FVG218"/>
      <c r="FVH218"/>
      <c r="FVI218"/>
      <c r="FVJ218"/>
      <c r="FVK218"/>
      <c r="FVL218"/>
      <c r="FVM218"/>
      <c r="FVN218"/>
      <c r="FVO218"/>
      <c r="FVP218"/>
      <c r="FVQ218"/>
      <c r="FVR218"/>
      <c r="FVS218"/>
      <c r="FVT218"/>
      <c r="FVU218"/>
      <c r="FVV218"/>
      <c r="FVW218"/>
      <c r="FVX218"/>
      <c r="FVY218"/>
      <c r="FVZ218"/>
      <c r="FWA218"/>
      <c r="FWB218"/>
      <c r="FWC218"/>
      <c r="FWD218"/>
      <c r="FWE218"/>
      <c r="FWF218"/>
      <c r="FWG218"/>
      <c r="FWH218"/>
      <c r="FWI218"/>
      <c r="FWJ218"/>
      <c r="FWK218"/>
      <c r="FWL218"/>
      <c r="FWM218"/>
      <c r="FWN218"/>
      <c r="FWO218"/>
      <c r="FWP218"/>
      <c r="FWQ218"/>
      <c r="FWR218"/>
      <c r="FWS218"/>
      <c r="FWT218"/>
      <c r="FWU218"/>
      <c r="FWV218"/>
      <c r="FWW218"/>
      <c r="FWX218"/>
      <c r="FWY218"/>
      <c r="FWZ218"/>
      <c r="FXA218"/>
      <c r="FXB218"/>
      <c r="FXC218"/>
      <c r="FXD218"/>
      <c r="FXE218"/>
      <c r="FXF218"/>
      <c r="FXG218"/>
      <c r="FXH218"/>
      <c r="FXI218"/>
      <c r="FXJ218"/>
      <c r="FXK218"/>
      <c r="FXL218"/>
      <c r="FXM218"/>
      <c r="FXN218"/>
      <c r="FXO218"/>
      <c r="FXP218"/>
      <c r="FXQ218"/>
      <c r="FXR218"/>
      <c r="FXS218"/>
      <c r="FXT218"/>
      <c r="FXU218"/>
      <c r="FXV218"/>
      <c r="FXW218"/>
      <c r="FXX218"/>
      <c r="FXY218"/>
      <c r="FXZ218"/>
      <c r="FYA218"/>
      <c r="FYB218"/>
      <c r="FYC218"/>
      <c r="FYD218"/>
      <c r="FYE218"/>
      <c r="FYF218"/>
      <c r="FYG218"/>
      <c r="FYH218"/>
      <c r="FYI218"/>
      <c r="FYJ218"/>
      <c r="FYK218"/>
      <c r="FYL218"/>
      <c r="FYM218"/>
      <c r="FYN218"/>
      <c r="FYO218"/>
      <c r="FYP218"/>
      <c r="FYQ218"/>
      <c r="FYR218"/>
      <c r="FYS218"/>
      <c r="FYT218"/>
      <c r="FYU218"/>
      <c r="FYV218"/>
      <c r="FYW218"/>
      <c r="FYX218"/>
      <c r="FYY218"/>
      <c r="FYZ218"/>
      <c r="FZA218"/>
      <c r="FZB218"/>
      <c r="FZC218"/>
      <c r="FZD218"/>
      <c r="FZE218"/>
      <c r="FZF218"/>
      <c r="FZG218"/>
      <c r="FZH218"/>
      <c r="FZI218"/>
      <c r="FZJ218"/>
      <c r="FZK218"/>
      <c r="FZL218"/>
      <c r="FZM218"/>
      <c r="FZN218"/>
      <c r="FZO218"/>
      <c r="FZP218"/>
      <c r="FZQ218"/>
      <c r="FZR218"/>
      <c r="FZS218"/>
      <c r="FZT218"/>
      <c r="FZU218"/>
      <c r="FZV218"/>
      <c r="FZW218"/>
      <c r="FZX218"/>
      <c r="FZY218"/>
      <c r="FZZ218"/>
      <c r="GAA218"/>
      <c r="GAB218"/>
      <c r="GAC218"/>
      <c r="GAD218"/>
      <c r="GAE218"/>
      <c r="GAF218"/>
      <c r="GAG218"/>
      <c r="GAH218"/>
      <c r="GAI218"/>
      <c r="GAJ218"/>
      <c r="GAK218"/>
      <c r="GAL218"/>
      <c r="GAM218"/>
      <c r="GAN218"/>
      <c r="GAO218"/>
      <c r="GAP218"/>
      <c r="GAQ218"/>
      <c r="GAR218"/>
      <c r="GAS218"/>
      <c r="GAT218"/>
      <c r="GAU218"/>
      <c r="GAV218"/>
      <c r="GAW218"/>
      <c r="GAX218"/>
      <c r="GAY218"/>
      <c r="GAZ218"/>
      <c r="GBA218"/>
      <c r="GBB218"/>
      <c r="GBC218"/>
      <c r="GBD218"/>
      <c r="GBE218"/>
      <c r="GBF218"/>
      <c r="GBG218"/>
      <c r="GBH218"/>
      <c r="GBI218"/>
      <c r="GBJ218"/>
      <c r="GBK218"/>
      <c r="GBL218"/>
      <c r="GBM218"/>
      <c r="GBN218"/>
      <c r="GBO218"/>
      <c r="GBP218"/>
      <c r="GBQ218"/>
      <c r="GBR218"/>
      <c r="GBS218"/>
      <c r="GBT218"/>
      <c r="GBU218"/>
      <c r="GBV218"/>
      <c r="GBW218"/>
      <c r="GBX218"/>
      <c r="GBY218"/>
      <c r="GBZ218"/>
      <c r="GCA218"/>
      <c r="GCB218"/>
      <c r="GCC218"/>
      <c r="GCD218"/>
      <c r="GCE218"/>
      <c r="GCF218"/>
      <c r="GCG218"/>
      <c r="GCH218"/>
      <c r="GCI218"/>
      <c r="GCJ218"/>
      <c r="GCK218"/>
      <c r="GCL218"/>
      <c r="GCM218"/>
      <c r="GCN218"/>
      <c r="GCO218"/>
      <c r="GCP218"/>
      <c r="GCQ218"/>
      <c r="GCR218"/>
      <c r="GCS218"/>
      <c r="GCT218"/>
      <c r="GCU218"/>
      <c r="GCV218"/>
      <c r="GCW218"/>
      <c r="GCX218"/>
      <c r="GCY218"/>
      <c r="GCZ218"/>
      <c r="GDA218"/>
      <c r="GDB218"/>
      <c r="GDC218"/>
      <c r="GDD218"/>
      <c r="GDE218"/>
      <c r="GDF218"/>
      <c r="GDG218"/>
      <c r="GDH218"/>
      <c r="GDI218"/>
      <c r="GDJ218"/>
      <c r="GDK218"/>
      <c r="GDL218"/>
      <c r="GDM218"/>
      <c r="GDN218"/>
      <c r="GDO218"/>
      <c r="GDP218"/>
      <c r="GDQ218"/>
      <c r="GDR218"/>
      <c r="GDS218"/>
      <c r="GDT218"/>
      <c r="GDU218"/>
      <c r="GDV218"/>
      <c r="GDW218"/>
      <c r="GDX218"/>
      <c r="GDY218"/>
      <c r="GDZ218"/>
      <c r="GEA218"/>
      <c r="GEB218"/>
      <c r="GEC218"/>
      <c r="GED218"/>
      <c r="GEE218"/>
      <c r="GEF218"/>
      <c r="GEG218"/>
      <c r="GEH218"/>
      <c r="GEI218"/>
      <c r="GEJ218"/>
      <c r="GEK218"/>
      <c r="GEL218"/>
      <c r="GEM218"/>
      <c r="GEN218"/>
      <c r="GEO218"/>
      <c r="GEP218"/>
      <c r="GEQ218"/>
      <c r="GER218"/>
      <c r="GES218"/>
      <c r="GET218"/>
      <c r="GEU218"/>
      <c r="GEV218"/>
      <c r="GEW218"/>
      <c r="GEX218"/>
      <c r="GEY218"/>
      <c r="GEZ218"/>
      <c r="GFA218"/>
      <c r="GFB218"/>
      <c r="GFC218"/>
      <c r="GFD218"/>
      <c r="GFE218"/>
      <c r="GFF218"/>
      <c r="GFG218"/>
      <c r="GFH218"/>
      <c r="GFI218"/>
      <c r="GFJ218"/>
      <c r="GFK218"/>
      <c r="GFL218"/>
      <c r="GFM218"/>
      <c r="GFN218"/>
      <c r="GFO218"/>
      <c r="GFP218"/>
      <c r="GFQ218"/>
      <c r="GFR218"/>
      <c r="GFS218"/>
      <c r="GFT218"/>
      <c r="GFU218"/>
      <c r="GFV218"/>
      <c r="GFW218"/>
      <c r="GFX218"/>
      <c r="GFY218"/>
      <c r="GFZ218"/>
      <c r="GGA218"/>
      <c r="GGB218"/>
      <c r="GGC218"/>
      <c r="GGD218"/>
      <c r="GGE218"/>
      <c r="GGF218"/>
      <c r="GGG218"/>
      <c r="GGH218"/>
      <c r="GGI218"/>
      <c r="GGJ218"/>
      <c r="GGK218"/>
      <c r="GGL218"/>
      <c r="GGM218"/>
      <c r="GGN218"/>
      <c r="GGO218"/>
      <c r="GGP218"/>
      <c r="GGQ218"/>
      <c r="GGR218"/>
      <c r="GGS218"/>
      <c r="GGT218"/>
      <c r="GGU218"/>
      <c r="GGV218"/>
      <c r="GGW218"/>
      <c r="GGX218"/>
      <c r="GGY218"/>
      <c r="GGZ218"/>
      <c r="GHA218"/>
      <c r="GHB218"/>
      <c r="GHC218"/>
      <c r="GHD218"/>
      <c r="GHE218"/>
      <c r="GHF218"/>
      <c r="GHG218"/>
      <c r="GHH218"/>
      <c r="GHI218"/>
      <c r="GHJ218"/>
      <c r="GHK218"/>
      <c r="GHL218"/>
      <c r="GHM218"/>
      <c r="GHN218"/>
      <c r="GHO218"/>
      <c r="GHP218"/>
      <c r="GHQ218"/>
      <c r="GHR218"/>
      <c r="GHS218"/>
      <c r="GHT218"/>
      <c r="GHU218"/>
      <c r="GHV218"/>
      <c r="GHW218"/>
      <c r="GHX218"/>
      <c r="GHY218"/>
      <c r="GHZ218"/>
      <c r="GIA218"/>
      <c r="GIB218"/>
      <c r="GIC218"/>
      <c r="GID218"/>
      <c r="GIE218"/>
      <c r="GIF218"/>
      <c r="GIG218"/>
      <c r="GIH218"/>
      <c r="GII218"/>
      <c r="GIJ218"/>
      <c r="GIK218"/>
      <c r="GIL218"/>
      <c r="GIM218"/>
      <c r="GIN218"/>
      <c r="GIO218"/>
      <c r="GIP218"/>
      <c r="GIQ218"/>
      <c r="GIR218"/>
      <c r="GIS218"/>
      <c r="GIT218"/>
      <c r="GIU218"/>
      <c r="GIV218"/>
      <c r="GIW218"/>
      <c r="GIX218"/>
      <c r="GIY218"/>
      <c r="GIZ218"/>
      <c r="GJA218"/>
      <c r="GJB218"/>
      <c r="GJC218"/>
      <c r="GJD218"/>
      <c r="GJE218"/>
      <c r="GJF218"/>
      <c r="GJG218"/>
      <c r="GJH218"/>
      <c r="GJI218"/>
      <c r="GJJ218"/>
      <c r="GJK218"/>
      <c r="GJL218"/>
      <c r="GJM218"/>
      <c r="GJN218"/>
      <c r="GJO218"/>
      <c r="GJP218"/>
      <c r="GJQ218"/>
      <c r="GJR218"/>
      <c r="GJS218"/>
      <c r="GJT218"/>
      <c r="GJU218"/>
      <c r="GJV218"/>
      <c r="GJW218"/>
      <c r="GJX218"/>
      <c r="GJY218"/>
      <c r="GJZ218"/>
      <c r="GKA218"/>
      <c r="GKB218"/>
      <c r="GKC218"/>
      <c r="GKD218"/>
      <c r="GKE218"/>
      <c r="GKF218"/>
      <c r="GKG218"/>
      <c r="GKH218"/>
      <c r="GKI218"/>
      <c r="GKJ218"/>
      <c r="GKK218"/>
      <c r="GKL218"/>
      <c r="GKM218"/>
      <c r="GKN218"/>
      <c r="GKO218"/>
      <c r="GKP218"/>
      <c r="GKQ218"/>
      <c r="GKR218"/>
      <c r="GKS218"/>
      <c r="GKT218"/>
      <c r="GKU218"/>
      <c r="GKV218"/>
      <c r="GKW218"/>
      <c r="GKX218"/>
      <c r="GKY218"/>
      <c r="GKZ218"/>
      <c r="GLA218"/>
      <c r="GLB218"/>
      <c r="GLC218"/>
      <c r="GLD218"/>
      <c r="GLE218"/>
      <c r="GLF218"/>
      <c r="GLG218"/>
      <c r="GLH218"/>
      <c r="GLI218"/>
      <c r="GLJ218"/>
      <c r="GLK218"/>
      <c r="GLL218"/>
      <c r="GLM218"/>
      <c r="GLN218"/>
      <c r="GLO218"/>
      <c r="GLP218"/>
      <c r="GLQ218"/>
      <c r="GLR218"/>
      <c r="GLS218"/>
      <c r="GLT218"/>
      <c r="GLU218"/>
      <c r="GLV218"/>
      <c r="GLW218"/>
      <c r="GLX218"/>
      <c r="GLY218"/>
      <c r="GLZ218"/>
      <c r="GMA218"/>
      <c r="GMB218"/>
      <c r="GMC218"/>
      <c r="GMD218"/>
      <c r="GME218"/>
      <c r="GMF218"/>
      <c r="GMG218"/>
      <c r="GMH218"/>
      <c r="GMI218"/>
      <c r="GMJ218"/>
      <c r="GMK218"/>
      <c r="GML218"/>
      <c r="GMM218"/>
      <c r="GMN218"/>
      <c r="GMO218"/>
      <c r="GMP218"/>
      <c r="GMQ218"/>
      <c r="GMR218"/>
      <c r="GMS218"/>
      <c r="GMT218"/>
      <c r="GMU218"/>
      <c r="GMV218"/>
      <c r="GMW218"/>
      <c r="GMX218"/>
      <c r="GMY218"/>
      <c r="GMZ218"/>
      <c r="GNA218"/>
      <c r="GNB218"/>
      <c r="GNC218"/>
      <c r="GND218"/>
      <c r="GNE218"/>
      <c r="GNF218"/>
      <c r="GNG218"/>
      <c r="GNH218"/>
      <c r="GNI218"/>
      <c r="GNJ218"/>
      <c r="GNK218"/>
      <c r="GNL218"/>
      <c r="GNM218"/>
      <c r="GNN218"/>
      <c r="GNO218"/>
      <c r="GNP218"/>
      <c r="GNQ218"/>
      <c r="GNR218"/>
      <c r="GNS218"/>
      <c r="GNT218"/>
      <c r="GNU218"/>
      <c r="GNV218"/>
      <c r="GNW218"/>
      <c r="GNX218"/>
      <c r="GNY218"/>
      <c r="GNZ218"/>
      <c r="GOA218"/>
      <c r="GOB218"/>
      <c r="GOC218"/>
      <c r="GOD218"/>
      <c r="GOE218"/>
      <c r="GOF218"/>
      <c r="GOG218"/>
      <c r="GOH218"/>
      <c r="GOI218"/>
      <c r="GOJ218"/>
      <c r="GOK218"/>
      <c r="GOL218"/>
      <c r="GOM218"/>
      <c r="GON218"/>
      <c r="GOO218"/>
      <c r="GOP218"/>
      <c r="GOQ218"/>
      <c r="GOR218"/>
      <c r="GOS218"/>
      <c r="GOT218"/>
      <c r="GOU218"/>
      <c r="GOV218"/>
      <c r="GOW218"/>
      <c r="GOX218"/>
      <c r="GOY218"/>
      <c r="GOZ218"/>
      <c r="GPA218"/>
      <c r="GPB218"/>
      <c r="GPC218"/>
      <c r="GPD218"/>
      <c r="GPE218"/>
      <c r="GPF218"/>
      <c r="GPG218"/>
      <c r="GPH218"/>
      <c r="GPI218"/>
      <c r="GPJ218"/>
      <c r="GPK218"/>
      <c r="GPL218"/>
      <c r="GPM218"/>
      <c r="GPN218"/>
      <c r="GPO218"/>
      <c r="GPP218"/>
      <c r="GPQ218"/>
      <c r="GPR218"/>
      <c r="GPS218"/>
      <c r="GPT218"/>
      <c r="GPU218"/>
      <c r="GPV218"/>
      <c r="GPW218"/>
      <c r="GPX218"/>
      <c r="GPY218"/>
      <c r="GPZ218"/>
      <c r="GQA218"/>
      <c r="GQB218"/>
      <c r="GQC218"/>
      <c r="GQD218"/>
      <c r="GQE218"/>
      <c r="GQF218"/>
      <c r="GQG218"/>
      <c r="GQH218"/>
      <c r="GQI218"/>
      <c r="GQJ218"/>
      <c r="GQK218"/>
      <c r="GQL218"/>
      <c r="GQM218"/>
      <c r="GQN218"/>
      <c r="GQO218"/>
      <c r="GQP218"/>
      <c r="GQQ218"/>
      <c r="GQR218"/>
      <c r="GQS218"/>
      <c r="GQT218"/>
      <c r="GQU218"/>
      <c r="GQV218"/>
      <c r="GQW218"/>
      <c r="GQX218"/>
      <c r="GQY218"/>
      <c r="GQZ218"/>
      <c r="GRA218"/>
      <c r="GRB218"/>
      <c r="GRC218"/>
      <c r="GRD218"/>
      <c r="GRE218"/>
      <c r="GRF218"/>
      <c r="GRG218"/>
      <c r="GRH218"/>
      <c r="GRI218"/>
      <c r="GRJ218"/>
      <c r="GRK218"/>
      <c r="GRL218"/>
      <c r="GRM218"/>
      <c r="GRN218"/>
      <c r="GRO218"/>
      <c r="GRP218"/>
      <c r="GRQ218"/>
      <c r="GRR218"/>
      <c r="GRS218"/>
      <c r="GRT218"/>
      <c r="GRU218"/>
      <c r="GRV218"/>
      <c r="GRW218"/>
      <c r="GRX218"/>
      <c r="GRY218"/>
      <c r="GRZ218"/>
      <c r="GSA218"/>
      <c r="GSB218"/>
      <c r="GSC218"/>
      <c r="GSD218"/>
      <c r="GSE218"/>
      <c r="GSF218"/>
      <c r="GSG218"/>
      <c r="GSH218"/>
      <c r="GSI218"/>
      <c r="GSJ218"/>
      <c r="GSK218"/>
      <c r="GSL218"/>
      <c r="GSM218"/>
      <c r="GSN218"/>
      <c r="GSO218"/>
      <c r="GSP218"/>
      <c r="GSQ218"/>
      <c r="GSR218"/>
      <c r="GSS218"/>
      <c r="GST218"/>
      <c r="GSU218"/>
      <c r="GSV218"/>
      <c r="GSW218"/>
      <c r="GSX218"/>
      <c r="GSY218"/>
      <c r="GSZ218"/>
      <c r="GTA218"/>
      <c r="GTB218"/>
      <c r="GTC218"/>
      <c r="GTD218"/>
      <c r="GTE218"/>
      <c r="GTF218"/>
      <c r="GTG218"/>
      <c r="GTH218"/>
      <c r="GTI218"/>
      <c r="GTJ218"/>
      <c r="GTK218"/>
      <c r="GTL218"/>
      <c r="GTM218"/>
      <c r="GTN218"/>
      <c r="GTO218"/>
      <c r="GTP218"/>
      <c r="GTQ218"/>
      <c r="GTR218"/>
      <c r="GTS218"/>
      <c r="GTT218"/>
      <c r="GTU218"/>
      <c r="GTV218"/>
      <c r="GTW218"/>
      <c r="GTX218"/>
      <c r="GTY218"/>
      <c r="GTZ218"/>
      <c r="GUA218"/>
      <c r="GUB218"/>
      <c r="GUC218"/>
      <c r="GUD218"/>
      <c r="GUE218"/>
      <c r="GUF218"/>
      <c r="GUG218"/>
      <c r="GUH218"/>
      <c r="GUI218"/>
      <c r="GUJ218"/>
      <c r="GUK218"/>
      <c r="GUL218"/>
      <c r="GUM218"/>
      <c r="GUN218"/>
      <c r="GUO218"/>
      <c r="GUP218"/>
      <c r="GUQ218"/>
      <c r="GUR218"/>
      <c r="GUS218"/>
      <c r="GUT218"/>
      <c r="GUU218"/>
      <c r="GUV218"/>
      <c r="GUW218"/>
      <c r="GUX218"/>
      <c r="GUY218"/>
      <c r="GUZ218"/>
      <c r="GVA218"/>
      <c r="GVB218"/>
      <c r="GVC218"/>
      <c r="GVD218"/>
      <c r="GVE218"/>
      <c r="GVF218"/>
      <c r="GVG218"/>
      <c r="GVH218"/>
      <c r="GVI218"/>
      <c r="GVJ218"/>
      <c r="GVK218"/>
      <c r="GVL218"/>
      <c r="GVM218"/>
      <c r="GVN218"/>
      <c r="GVO218"/>
      <c r="GVP218"/>
      <c r="GVQ218"/>
      <c r="GVR218"/>
      <c r="GVS218"/>
      <c r="GVT218"/>
      <c r="GVU218"/>
      <c r="GVV218"/>
      <c r="GVW218"/>
      <c r="GVX218"/>
      <c r="GVY218"/>
      <c r="GVZ218"/>
      <c r="GWA218"/>
      <c r="GWB218"/>
      <c r="GWC218"/>
      <c r="GWD218"/>
      <c r="GWE218"/>
      <c r="GWF218"/>
      <c r="GWG218"/>
      <c r="GWH218"/>
      <c r="GWI218"/>
      <c r="GWJ218"/>
      <c r="GWK218"/>
      <c r="GWL218"/>
      <c r="GWM218"/>
      <c r="GWN218"/>
      <c r="GWO218"/>
      <c r="GWP218"/>
      <c r="GWQ218"/>
      <c r="GWR218"/>
      <c r="GWS218"/>
      <c r="GWT218"/>
      <c r="GWU218"/>
      <c r="GWV218"/>
      <c r="GWW218"/>
      <c r="GWX218"/>
      <c r="GWY218"/>
      <c r="GWZ218"/>
      <c r="GXA218"/>
      <c r="GXB218"/>
      <c r="GXC218"/>
      <c r="GXD218"/>
      <c r="GXE218"/>
      <c r="GXF218"/>
      <c r="GXG218"/>
      <c r="GXH218"/>
      <c r="GXI218"/>
      <c r="GXJ218"/>
      <c r="GXK218"/>
      <c r="GXL218"/>
      <c r="GXM218"/>
      <c r="GXN218"/>
      <c r="GXO218"/>
      <c r="GXP218"/>
      <c r="GXQ218"/>
      <c r="GXR218"/>
      <c r="GXS218"/>
      <c r="GXT218"/>
      <c r="GXU218"/>
      <c r="GXV218"/>
      <c r="GXW218"/>
      <c r="GXX218"/>
      <c r="GXY218"/>
      <c r="GXZ218"/>
      <c r="GYA218"/>
      <c r="GYB218"/>
      <c r="GYC218"/>
      <c r="GYD218"/>
      <c r="GYE218"/>
      <c r="GYF218"/>
      <c r="GYG218"/>
      <c r="GYH218"/>
      <c r="GYI218"/>
      <c r="GYJ218"/>
      <c r="GYK218"/>
      <c r="GYL218"/>
      <c r="GYM218"/>
      <c r="GYN218"/>
      <c r="GYO218"/>
      <c r="GYP218"/>
      <c r="GYQ218"/>
      <c r="GYR218"/>
      <c r="GYS218"/>
      <c r="GYT218"/>
      <c r="GYU218"/>
      <c r="GYV218"/>
      <c r="GYW218"/>
      <c r="GYX218"/>
      <c r="GYY218"/>
      <c r="GYZ218"/>
      <c r="GZA218"/>
      <c r="GZB218"/>
      <c r="GZC218"/>
      <c r="GZD218"/>
      <c r="GZE218"/>
      <c r="GZF218"/>
      <c r="GZG218"/>
      <c r="GZH218"/>
      <c r="GZI218"/>
      <c r="GZJ218"/>
      <c r="GZK218"/>
      <c r="GZL218"/>
      <c r="GZM218"/>
      <c r="GZN218"/>
      <c r="GZO218"/>
      <c r="GZP218"/>
      <c r="GZQ218"/>
      <c r="GZR218"/>
      <c r="GZS218"/>
      <c r="GZT218"/>
      <c r="GZU218"/>
      <c r="GZV218"/>
      <c r="GZW218"/>
      <c r="GZX218"/>
      <c r="GZY218"/>
      <c r="GZZ218"/>
      <c r="HAA218"/>
      <c r="HAB218"/>
      <c r="HAC218"/>
      <c r="HAD218"/>
      <c r="HAE218"/>
      <c r="HAF218"/>
      <c r="HAG218"/>
      <c r="HAH218"/>
      <c r="HAI218"/>
      <c r="HAJ218"/>
      <c r="HAK218"/>
      <c r="HAL218"/>
      <c r="HAM218"/>
      <c r="HAN218"/>
      <c r="HAO218"/>
      <c r="HAP218"/>
      <c r="HAQ218"/>
      <c r="HAR218"/>
      <c r="HAS218"/>
      <c r="HAT218"/>
      <c r="HAU218"/>
      <c r="HAV218"/>
      <c r="HAW218"/>
      <c r="HAX218"/>
      <c r="HAY218"/>
      <c r="HAZ218"/>
      <c r="HBA218"/>
      <c r="HBB218"/>
      <c r="HBC218"/>
      <c r="HBD218"/>
      <c r="HBE218"/>
      <c r="HBF218"/>
      <c r="HBG218"/>
      <c r="HBH218"/>
      <c r="HBI218"/>
      <c r="HBJ218"/>
      <c r="HBK218"/>
      <c r="HBL218"/>
      <c r="HBM218"/>
      <c r="HBN218"/>
      <c r="HBO218"/>
      <c r="HBP218"/>
      <c r="HBQ218"/>
      <c r="HBR218"/>
      <c r="HBS218"/>
      <c r="HBT218"/>
      <c r="HBU218"/>
      <c r="HBV218"/>
      <c r="HBW218"/>
      <c r="HBX218"/>
      <c r="HBY218"/>
      <c r="HBZ218"/>
      <c r="HCA218"/>
      <c r="HCB218"/>
      <c r="HCC218"/>
      <c r="HCD218"/>
      <c r="HCE218"/>
      <c r="HCF218"/>
      <c r="HCG218"/>
      <c r="HCH218"/>
      <c r="HCI218"/>
      <c r="HCJ218"/>
      <c r="HCK218"/>
      <c r="HCL218"/>
      <c r="HCM218"/>
      <c r="HCN218"/>
      <c r="HCO218"/>
      <c r="HCP218"/>
      <c r="HCQ218"/>
      <c r="HCR218"/>
      <c r="HCS218"/>
      <c r="HCT218"/>
      <c r="HCU218"/>
      <c r="HCV218"/>
      <c r="HCW218"/>
      <c r="HCX218"/>
      <c r="HCY218"/>
      <c r="HCZ218"/>
      <c r="HDA218"/>
      <c r="HDB218"/>
      <c r="HDC218"/>
      <c r="HDD218"/>
      <c r="HDE218"/>
      <c r="HDF218"/>
      <c r="HDG218"/>
      <c r="HDH218"/>
      <c r="HDI218"/>
      <c r="HDJ218"/>
      <c r="HDK218"/>
      <c r="HDL218"/>
      <c r="HDM218"/>
      <c r="HDN218"/>
      <c r="HDO218"/>
      <c r="HDP218"/>
      <c r="HDQ218"/>
      <c r="HDR218"/>
      <c r="HDS218"/>
      <c r="HDT218"/>
      <c r="HDU218"/>
      <c r="HDV218"/>
      <c r="HDW218"/>
      <c r="HDX218"/>
      <c r="HDY218"/>
      <c r="HDZ218"/>
      <c r="HEA218"/>
      <c r="HEB218"/>
      <c r="HEC218"/>
      <c r="HED218"/>
      <c r="HEE218"/>
      <c r="HEF218"/>
      <c r="HEG218"/>
      <c r="HEH218"/>
      <c r="HEI218"/>
      <c r="HEJ218"/>
      <c r="HEK218"/>
      <c r="HEL218"/>
      <c r="HEM218"/>
      <c r="HEN218"/>
      <c r="HEO218"/>
      <c r="HEP218"/>
      <c r="HEQ218"/>
      <c r="HER218"/>
      <c r="HES218"/>
      <c r="HET218"/>
      <c r="HEU218"/>
      <c r="HEV218"/>
      <c r="HEW218"/>
      <c r="HEX218"/>
      <c r="HEY218"/>
      <c r="HEZ218"/>
      <c r="HFA218"/>
      <c r="HFB218"/>
      <c r="HFC218"/>
      <c r="HFD218"/>
      <c r="HFE218"/>
      <c r="HFF218"/>
      <c r="HFG218"/>
      <c r="HFH218"/>
      <c r="HFI218"/>
      <c r="HFJ218"/>
      <c r="HFK218"/>
      <c r="HFL218"/>
      <c r="HFM218"/>
      <c r="HFN218"/>
      <c r="HFO218"/>
      <c r="HFP218"/>
      <c r="HFQ218"/>
      <c r="HFR218"/>
      <c r="HFS218"/>
      <c r="HFT218"/>
      <c r="HFU218"/>
      <c r="HFV218"/>
      <c r="HFW218"/>
      <c r="HFX218"/>
      <c r="HFY218"/>
      <c r="HFZ218"/>
      <c r="HGA218"/>
      <c r="HGB218"/>
      <c r="HGC218"/>
      <c r="HGD218"/>
      <c r="HGE218"/>
      <c r="HGF218"/>
      <c r="HGG218"/>
      <c r="HGH218"/>
      <c r="HGI218"/>
      <c r="HGJ218"/>
      <c r="HGK218"/>
      <c r="HGL218"/>
      <c r="HGM218"/>
      <c r="HGN218"/>
      <c r="HGO218"/>
      <c r="HGP218"/>
      <c r="HGQ218"/>
      <c r="HGR218"/>
      <c r="HGS218"/>
      <c r="HGT218"/>
      <c r="HGU218"/>
      <c r="HGV218"/>
      <c r="HGW218"/>
      <c r="HGX218"/>
      <c r="HGY218"/>
      <c r="HGZ218"/>
      <c r="HHA218"/>
      <c r="HHB218"/>
      <c r="HHC218"/>
      <c r="HHD218"/>
      <c r="HHE218"/>
      <c r="HHF218"/>
      <c r="HHG218"/>
      <c r="HHH218"/>
      <c r="HHI218"/>
      <c r="HHJ218"/>
      <c r="HHK218"/>
      <c r="HHL218"/>
      <c r="HHM218"/>
      <c r="HHN218"/>
      <c r="HHO218"/>
      <c r="HHP218"/>
      <c r="HHQ218"/>
      <c r="HHR218"/>
      <c r="HHS218"/>
      <c r="HHT218"/>
      <c r="HHU218"/>
      <c r="HHV218"/>
      <c r="HHW218"/>
      <c r="HHX218"/>
      <c r="HHY218"/>
      <c r="HHZ218"/>
      <c r="HIA218"/>
      <c r="HIB218"/>
      <c r="HIC218"/>
      <c r="HID218"/>
      <c r="HIE218"/>
      <c r="HIF218"/>
      <c r="HIG218"/>
      <c r="HIH218"/>
      <c r="HII218"/>
      <c r="HIJ218"/>
      <c r="HIK218"/>
      <c r="HIL218"/>
      <c r="HIM218"/>
      <c r="HIN218"/>
      <c r="HIO218"/>
      <c r="HIP218"/>
      <c r="HIQ218"/>
      <c r="HIR218"/>
      <c r="HIS218"/>
      <c r="HIT218"/>
      <c r="HIU218"/>
      <c r="HIV218"/>
      <c r="HIW218"/>
      <c r="HIX218"/>
      <c r="HIY218"/>
      <c r="HIZ218"/>
      <c r="HJA218"/>
      <c r="HJB218"/>
      <c r="HJC218"/>
      <c r="HJD218"/>
      <c r="HJE218"/>
      <c r="HJF218"/>
      <c r="HJG218"/>
      <c r="HJH218"/>
      <c r="HJI218"/>
      <c r="HJJ218"/>
      <c r="HJK218"/>
      <c r="HJL218"/>
      <c r="HJM218"/>
      <c r="HJN218"/>
      <c r="HJO218"/>
      <c r="HJP218"/>
      <c r="HJQ218"/>
      <c r="HJR218"/>
      <c r="HJS218"/>
      <c r="HJT218"/>
      <c r="HJU218"/>
      <c r="HJV218"/>
      <c r="HJW218"/>
      <c r="HJX218"/>
      <c r="HJY218"/>
      <c r="HJZ218"/>
      <c r="HKA218"/>
      <c r="HKB218"/>
      <c r="HKC218"/>
      <c r="HKD218"/>
      <c r="HKE218"/>
      <c r="HKF218"/>
      <c r="HKG218"/>
      <c r="HKH218"/>
      <c r="HKI218"/>
      <c r="HKJ218"/>
      <c r="HKK218"/>
      <c r="HKL218"/>
      <c r="HKM218"/>
      <c r="HKN218"/>
      <c r="HKO218"/>
      <c r="HKP218"/>
      <c r="HKQ218"/>
      <c r="HKR218"/>
      <c r="HKS218"/>
      <c r="HKT218"/>
      <c r="HKU218"/>
      <c r="HKV218"/>
      <c r="HKW218"/>
      <c r="HKX218"/>
      <c r="HKY218"/>
      <c r="HKZ218"/>
      <c r="HLA218"/>
      <c r="HLB218"/>
      <c r="HLC218"/>
      <c r="HLD218"/>
      <c r="HLE218"/>
      <c r="HLF218"/>
      <c r="HLG218"/>
      <c r="HLH218"/>
      <c r="HLI218"/>
      <c r="HLJ218"/>
      <c r="HLK218"/>
      <c r="HLL218"/>
      <c r="HLM218"/>
      <c r="HLN218"/>
      <c r="HLO218"/>
      <c r="HLP218"/>
      <c r="HLQ218"/>
      <c r="HLR218"/>
      <c r="HLS218"/>
      <c r="HLT218"/>
      <c r="HLU218"/>
      <c r="HLV218"/>
      <c r="HLW218"/>
      <c r="HLX218"/>
      <c r="HLY218"/>
      <c r="HLZ218"/>
      <c r="HMA218"/>
      <c r="HMB218"/>
      <c r="HMC218"/>
      <c r="HMD218"/>
      <c r="HME218"/>
      <c r="HMF218"/>
      <c r="HMG218"/>
      <c r="HMH218"/>
      <c r="HMI218"/>
      <c r="HMJ218"/>
      <c r="HMK218"/>
      <c r="HML218"/>
      <c r="HMM218"/>
      <c r="HMN218"/>
      <c r="HMO218"/>
      <c r="HMP218"/>
      <c r="HMQ218"/>
      <c r="HMR218"/>
      <c r="HMS218"/>
      <c r="HMT218"/>
      <c r="HMU218"/>
      <c r="HMV218"/>
      <c r="HMW218"/>
      <c r="HMX218"/>
      <c r="HMY218"/>
      <c r="HMZ218"/>
      <c r="HNA218"/>
      <c r="HNB218"/>
      <c r="HNC218"/>
      <c r="HND218"/>
      <c r="HNE218"/>
      <c r="HNF218"/>
      <c r="HNG218"/>
      <c r="HNH218"/>
      <c r="HNI218"/>
      <c r="HNJ218"/>
      <c r="HNK218"/>
      <c r="HNL218"/>
      <c r="HNM218"/>
      <c r="HNN218"/>
      <c r="HNO218"/>
      <c r="HNP218"/>
      <c r="HNQ218"/>
      <c r="HNR218"/>
      <c r="HNS218"/>
      <c r="HNT218"/>
      <c r="HNU218"/>
      <c r="HNV218"/>
      <c r="HNW218"/>
      <c r="HNX218"/>
      <c r="HNY218"/>
      <c r="HNZ218"/>
      <c r="HOA218"/>
      <c r="HOB218"/>
      <c r="HOC218"/>
      <c r="HOD218"/>
      <c r="HOE218"/>
      <c r="HOF218"/>
      <c r="HOG218"/>
      <c r="HOH218"/>
      <c r="HOI218"/>
      <c r="HOJ218"/>
      <c r="HOK218"/>
      <c r="HOL218"/>
      <c r="HOM218"/>
      <c r="HON218"/>
      <c r="HOO218"/>
      <c r="HOP218"/>
      <c r="HOQ218"/>
      <c r="HOR218"/>
      <c r="HOS218"/>
      <c r="HOT218"/>
      <c r="HOU218"/>
      <c r="HOV218"/>
      <c r="HOW218"/>
      <c r="HOX218"/>
      <c r="HOY218"/>
      <c r="HOZ218"/>
      <c r="HPA218"/>
      <c r="HPB218"/>
      <c r="HPC218"/>
      <c r="HPD218"/>
      <c r="HPE218"/>
      <c r="HPF218"/>
      <c r="HPG218"/>
      <c r="HPH218"/>
      <c r="HPI218"/>
      <c r="HPJ218"/>
      <c r="HPK218"/>
      <c r="HPL218"/>
      <c r="HPM218"/>
      <c r="HPN218"/>
      <c r="HPO218"/>
      <c r="HPP218"/>
      <c r="HPQ218"/>
      <c r="HPR218"/>
      <c r="HPS218"/>
      <c r="HPT218"/>
      <c r="HPU218"/>
      <c r="HPV218"/>
      <c r="HPW218"/>
      <c r="HPX218"/>
      <c r="HPY218"/>
      <c r="HPZ218"/>
      <c r="HQA218"/>
      <c r="HQB218"/>
      <c r="HQC218"/>
      <c r="HQD218"/>
      <c r="HQE218"/>
      <c r="HQF218"/>
      <c r="HQG218"/>
      <c r="HQH218"/>
      <c r="HQI218"/>
      <c r="HQJ218"/>
      <c r="HQK218"/>
      <c r="HQL218"/>
      <c r="HQM218"/>
      <c r="HQN218"/>
      <c r="HQO218"/>
      <c r="HQP218"/>
      <c r="HQQ218"/>
      <c r="HQR218"/>
      <c r="HQS218"/>
      <c r="HQT218"/>
      <c r="HQU218"/>
      <c r="HQV218"/>
      <c r="HQW218"/>
      <c r="HQX218"/>
      <c r="HQY218"/>
      <c r="HQZ218"/>
      <c r="HRA218"/>
      <c r="HRB218"/>
      <c r="HRC218"/>
      <c r="HRD218"/>
      <c r="HRE218"/>
      <c r="HRF218"/>
      <c r="HRG218"/>
      <c r="HRH218"/>
      <c r="HRI218"/>
      <c r="HRJ218"/>
      <c r="HRK218"/>
      <c r="HRL218"/>
      <c r="HRM218"/>
      <c r="HRN218"/>
      <c r="HRO218"/>
      <c r="HRP218"/>
      <c r="HRQ218"/>
      <c r="HRR218"/>
      <c r="HRS218"/>
      <c r="HRT218"/>
      <c r="HRU218"/>
      <c r="HRV218"/>
      <c r="HRW218"/>
      <c r="HRX218"/>
      <c r="HRY218"/>
      <c r="HRZ218"/>
      <c r="HSA218"/>
      <c r="HSB218"/>
      <c r="HSC218"/>
      <c r="HSD218"/>
      <c r="HSE218"/>
      <c r="HSF218"/>
      <c r="HSG218"/>
      <c r="HSH218"/>
      <c r="HSI218"/>
      <c r="HSJ218"/>
      <c r="HSK218"/>
      <c r="HSL218"/>
      <c r="HSM218"/>
      <c r="HSN218"/>
      <c r="HSO218"/>
      <c r="HSP218"/>
      <c r="HSQ218"/>
      <c r="HSR218"/>
      <c r="HSS218"/>
      <c r="HST218"/>
      <c r="HSU218"/>
      <c r="HSV218"/>
      <c r="HSW218"/>
      <c r="HSX218"/>
      <c r="HSY218"/>
      <c r="HSZ218"/>
      <c r="HTA218"/>
      <c r="HTB218"/>
      <c r="HTC218"/>
      <c r="HTD218"/>
      <c r="HTE218"/>
      <c r="HTF218"/>
      <c r="HTG218"/>
      <c r="HTH218"/>
      <c r="HTI218"/>
      <c r="HTJ218"/>
      <c r="HTK218"/>
      <c r="HTL218"/>
      <c r="HTM218"/>
      <c r="HTN218"/>
      <c r="HTO218"/>
      <c r="HTP218"/>
      <c r="HTQ218"/>
      <c r="HTR218"/>
      <c r="HTS218"/>
      <c r="HTT218"/>
      <c r="HTU218"/>
      <c r="HTV218"/>
      <c r="HTW218"/>
      <c r="HTX218"/>
      <c r="HTY218"/>
      <c r="HTZ218"/>
      <c r="HUA218"/>
      <c r="HUB218"/>
      <c r="HUC218"/>
      <c r="HUD218"/>
      <c r="HUE218"/>
      <c r="HUF218"/>
      <c r="HUG218"/>
      <c r="HUH218"/>
      <c r="HUI218"/>
      <c r="HUJ218"/>
      <c r="HUK218"/>
      <c r="HUL218"/>
      <c r="HUM218"/>
      <c r="HUN218"/>
      <c r="HUO218"/>
      <c r="HUP218"/>
      <c r="HUQ218"/>
      <c r="HUR218"/>
      <c r="HUS218"/>
      <c r="HUT218"/>
      <c r="HUU218"/>
      <c r="HUV218"/>
      <c r="HUW218"/>
      <c r="HUX218"/>
      <c r="HUY218"/>
      <c r="HUZ218"/>
      <c r="HVA218"/>
      <c r="HVB218"/>
      <c r="HVC218"/>
      <c r="HVD218"/>
      <c r="HVE218"/>
      <c r="HVF218"/>
      <c r="HVG218"/>
      <c r="HVH218"/>
      <c r="HVI218"/>
      <c r="HVJ218"/>
      <c r="HVK218"/>
      <c r="HVL218"/>
      <c r="HVM218"/>
      <c r="HVN218"/>
      <c r="HVO218"/>
      <c r="HVP218"/>
      <c r="HVQ218"/>
      <c r="HVR218"/>
      <c r="HVS218"/>
      <c r="HVT218"/>
      <c r="HVU218"/>
      <c r="HVV218"/>
      <c r="HVW218"/>
      <c r="HVX218"/>
      <c r="HVY218"/>
      <c r="HVZ218"/>
      <c r="HWA218"/>
      <c r="HWB218"/>
      <c r="HWC218"/>
      <c r="HWD218"/>
      <c r="HWE218"/>
      <c r="HWF218"/>
      <c r="HWG218"/>
      <c r="HWH218"/>
      <c r="HWI218"/>
      <c r="HWJ218"/>
      <c r="HWK218"/>
      <c r="HWL218"/>
      <c r="HWM218"/>
      <c r="HWN218"/>
      <c r="HWO218"/>
      <c r="HWP218"/>
      <c r="HWQ218"/>
      <c r="HWR218"/>
      <c r="HWS218"/>
      <c r="HWT218"/>
      <c r="HWU218"/>
      <c r="HWV218"/>
      <c r="HWW218"/>
      <c r="HWX218"/>
      <c r="HWY218"/>
      <c r="HWZ218"/>
      <c r="HXA218"/>
      <c r="HXB218"/>
      <c r="HXC218"/>
      <c r="HXD218"/>
      <c r="HXE218"/>
      <c r="HXF218"/>
      <c r="HXG218"/>
      <c r="HXH218"/>
      <c r="HXI218"/>
      <c r="HXJ218"/>
      <c r="HXK218"/>
      <c r="HXL218"/>
      <c r="HXM218"/>
      <c r="HXN218"/>
      <c r="HXO218"/>
      <c r="HXP218"/>
      <c r="HXQ218"/>
      <c r="HXR218"/>
      <c r="HXS218"/>
      <c r="HXT218"/>
      <c r="HXU218"/>
      <c r="HXV218"/>
      <c r="HXW218"/>
      <c r="HXX218"/>
      <c r="HXY218"/>
      <c r="HXZ218"/>
      <c r="HYA218"/>
      <c r="HYB218"/>
      <c r="HYC218"/>
      <c r="HYD218"/>
      <c r="HYE218"/>
      <c r="HYF218"/>
      <c r="HYG218"/>
      <c r="HYH218"/>
      <c r="HYI218"/>
      <c r="HYJ218"/>
      <c r="HYK218"/>
      <c r="HYL218"/>
      <c r="HYM218"/>
      <c r="HYN218"/>
      <c r="HYO218"/>
      <c r="HYP218"/>
      <c r="HYQ218"/>
      <c r="HYR218"/>
      <c r="HYS218"/>
      <c r="HYT218"/>
      <c r="HYU218"/>
      <c r="HYV218"/>
      <c r="HYW218"/>
      <c r="HYX218"/>
      <c r="HYY218"/>
      <c r="HYZ218"/>
      <c r="HZA218"/>
      <c r="HZB218"/>
      <c r="HZC218"/>
      <c r="HZD218"/>
      <c r="HZE218"/>
      <c r="HZF218"/>
      <c r="HZG218"/>
      <c r="HZH218"/>
      <c r="HZI218"/>
      <c r="HZJ218"/>
      <c r="HZK218"/>
      <c r="HZL218"/>
      <c r="HZM218"/>
      <c r="HZN218"/>
      <c r="HZO218"/>
      <c r="HZP218"/>
      <c r="HZQ218"/>
      <c r="HZR218"/>
      <c r="HZS218"/>
      <c r="HZT218"/>
      <c r="HZU218"/>
      <c r="HZV218"/>
      <c r="HZW218"/>
      <c r="HZX218"/>
      <c r="HZY218"/>
      <c r="HZZ218"/>
      <c r="IAA218"/>
      <c r="IAB218"/>
      <c r="IAC218"/>
      <c r="IAD218"/>
      <c r="IAE218"/>
      <c r="IAF218"/>
      <c r="IAG218"/>
      <c r="IAH218"/>
      <c r="IAI218"/>
      <c r="IAJ218"/>
      <c r="IAK218"/>
      <c r="IAL218"/>
      <c r="IAM218"/>
      <c r="IAN218"/>
      <c r="IAO218"/>
      <c r="IAP218"/>
      <c r="IAQ218"/>
      <c r="IAR218"/>
      <c r="IAS218"/>
      <c r="IAT218"/>
      <c r="IAU218"/>
      <c r="IAV218"/>
      <c r="IAW218"/>
      <c r="IAX218"/>
      <c r="IAY218"/>
      <c r="IAZ218"/>
      <c r="IBA218"/>
      <c r="IBB218"/>
      <c r="IBC218"/>
      <c r="IBD218"/>
      <c r="IBE218"/>
      <c r="IBF218"/>
      <c r="IBG218"/>
      <c r="IBH218"/>
      <c r="IBI218"/>
      <c r="IBJ218"/>
      <c r="IBK218"/>
      <c r="IBL218"/>
      <c r="IBM218"/>
      <c r="IBN218"/>
      <c r="IBO218"/>
      <c r="IBP218"/>
      <c r="IBQ218"/>
      <c r="IBR218"/>
      <c r="IBS218"/>
      <c r="IBT218"/>
      <c r="IBU218"/>
      <c r="IBV218"/>
      <c r="IBW218"/>
      <c r="IBX218"/>
      <c r="IBY218"/>
      <c r="IBZ218"/>
      <c r="ICA218"/>
      <c r="ICB218"/>
      <c r="ICC218"/>
      <c r="ICD218"/>
      <c r="ICE218"/>
      <c r="ICF218"/>
      <c r="ICG218"/>
      <c r="ICH218"/>
      <c r="ICI218"/>
      <c r="ICJ218"/>
      <c r="ICK218"/>
      <c r="ICL218"/>
      <c r="ICM218"/>
      <c r="ICN218"/>
      <c r="ICO218"/>
      <c r="ICP218"/>
      <c r="ICQ218"/>
      <c r="ICR218"/>
      <c r="ICS218"/>
      <c r="ICT218"/>
      <c r="ICU218"/>
      <c r="ICV218"/>
      <c r="ICW218"/>
      <c r="ICX218"/>
      <c r="ICY218"/>
      <c r="ICZ218"/>
      <c r="IDA218"/>
      <c r="IDB218"/>
      <c r="IDC218"/>
      <c r="IDD218"/>
      <c r="IDE218"/>
      <c r="IDF218"/>
      <c r="IDG218"/>
      <c r="IDH218"/>
      <c r="IDI218"/>
      <c r="IDJ218"/>
      <c r="IDK218"/>
      <c r="IDL218"/>
      <c r="IDM218"/>
      <c r="IDN218"/>
      <c r="IDO218"/>
      <c r="IDP218"/>
      <c r="IDQ218"/>
      <c r="IDR218"/>
      <c r="IDS218"/>
      <c r="IDT218"/>
      <c r="IDU218"/>
      <c r="IDV218"/>
      <c r="IDW218"/>
      <c r="IDX218"/>
      <c r="IDY218"/>
      <c r="IDZ218"/>
      <c r="IEA218"/>
      <c r="IEB218"/>
      <c r="IEC218"/>
      <c r="IED218"/>
      <c r="IEE218"/>
      <c r="IEF218"/>
      <c r="IEG218"/>
      <c r="IEH218"/>
      <c r="IEI218"/>
      <c r="IEJ218"/>
      <c r="IEK218"/>
      <c r="IEL218"/>
      <c r="IEM218"/>
      <c r="IEN218"/>
      <c r="IEO218"/>
      <c r="IEP218"/>
      <c r="IEQ218"/>
      <c r="IER218"/>
      <c r="IES218"/>
      <c r="IET218"/>
      <c r="IEU218"/>
      <c r="IEV218"/>
      <c r="IEW218"/>
      <c r="IEX218"/>
      <c r="IEY218"/>
      <c r="IEZ218"/>
      <c r="IFA218"/>
      <c r="IFB218"/>
      <c r="IFC218"/>
      <c r="IFD218"/>
      <c r="IFE218"/>
      <c r="IFF218"/>
      <c r="IFG218"/>
      <c r="IFH218"/>
      <c r="IFI218"/>
      <c r="IFJ218"/>
      <c r="IFK218"/>
      <c r="IFL218"/>
      <c r="IFM218"/>
      <c r="IFN218"/>
      <c r="IFO218"/>
      <c r="IFP218"/>
      <c r="IFQ218"/>
      <c r="IFR218"/>
      <c r="IFS218"/>
      <c r="IFT218"/>
      <c r="IFU218"/>
      <c r="IFV218"/>
      <c r="IFW218"/>
      <c r="IFX218"/>
      <c r="IFY218"/>
      <c r="IFZ218"/>
      <c r="IGA218"/>
      <c r="IGB218"/>
      <c r="IGC218"/>
      <c r="IGD218"/>
      <c r="IGE218"/>
      <c r="IGF218"/>
      <c r="IGG218"/>
      <c r="IGH218"/>
      <c r="IGI218"/>
      <c r="IGJ218"/>
      <c r="IGK218"/>
      <c r="IGL218"/>
      <c r="IGM218"/>
      <c r="IGN218"/>
      <c r="IGO218"/>
      <c r="IGP218"/>
      <c r="IGQ218"/>
      <c r="IGR218"/>
      <c r="IGS218"/>
      <c r="IGT218"/>
      <c r="IGU218"/>
      <c r="IGV218"/>
      <c r="IGW218"/>
      <c r="IGX218"/>
      <c r="IGY218"/>
      <c r="IGZ218"/>
      <c r="IHA218"/>
      <c r="IHB218"/>
      <c r="IHC218"/>
      <c r="IHD218"/>
      <c r="IHE218"/>
      <c r="IHF218"/>
      <c r="IHG218"/>
      <c r="IHH218"/>
      <c r="IHI218"/>
      <c r="IHJ218"/>
      <c r="IHK218"/>
      <c r="IHL218"/>
      <c r="IHM218"/>
      <c r="IHN218"/>
      <c r="IHO218"/>
      <c r="IHP218"/>
      <c r="IHQ218"/>
      <c r="IHR218"/>
      <c r="IHS218"/>
      <c r="IHT218"/>
      <c r="IHU218"/>
      <c r="IHV218"/>
      <c r="IHW218"/>
      <c r="IHX218"/>
      <c r="IHY218"/>
      <c r="IHZ218"/>
      <c r="IIA218"/>
      <c r="IIB218"/>
      <c r="IIC218"/>
      <c r="IID218"/>
      <c r="IIE218"/>
      <c r="IIF218"/>
      <c r="IIG218"/>
      <c r="IIH218"/>
      <c r="III218"/>
      <c r="IIJ218"/>
      <c r="IIK218"/>
      <c r="IIL218"/>
      <c r="IIM218"/>
      <c r="IIN218"/>
      <c r="IIO218"/>
      <c r="IIP218"/>
      <c r="IIQ218"/>
      <c r="IIR218"/>
      <c r="IIS218"/>
      <c r="IIT218"/>
      <c r="IIU218"/>
      <c r="IIV218"/>
      <c r="IIW218"/>
      <c r="IIX218"/>
      <c r="IIY218"/>
      <c r="IIZ218"/>
      <c r="IJA218"/>
      <c r="IJB218"/>
      <c r="IJC218"/>
      <c r="IJD218"/>
      <c r="IJE218"/>
      <c r="IJF218"/>
      <c r="IJG218"/>
      <c r="IJH218"/>
      <c r="IJI218"/>
      <c r="IJJ218"/>
      <c r="IJK218"/>
      <c r="IJL218"/>
      <c r="IJM218"/>
      <c r="IJN218"/>
      <c r="IJO218"/>
      <c r="IJP218"/>
      <c r="IJQ218"/>
      <c r="IJR218"/>
      <c r="IJS218"/>
      <c r="IJT218"/>
      <c r="IJU218"/>
      <c r="IJV218"/>
      <c r="IJW218"/>
      <c r="IJX218"/>
      <c r="IJY218"/>
      <c r="IJZ218"/>
      <c r="IKA218"/>
      <c r="IKB218"/>
      <c r="IKC218"/>
      <c r="IKD218"/>
      <c r="IKE218"/>
      <c r="IKF218"/>
      <c r="IKG218"/>
      <c r="IKH218"/>
      <c r="IKI218"/>
      <c r="IKJ218"/>
      <c r="IKK218"/>
      <c r="IKL218"/>
      <c r="IKM218"/>
      <c r="IKN218"/>
      <c r="IKO218"/>
      <c r="IKP218"/>
      <c r="IKQ218"/>
      <c r="IKR218"/>
      <c r="IKS218"/>
      <c r="IKT218"/>
      <c r="IKU218"/>
      <c r="IKV218"/>
      <c r="IKW218"/>
      <c r="IKX218"/>
      <c r="IKY218"/>
      <c r="IKZ218"/>
      <c r="ILA218"/>
      <c r="ILB218"/>
      <c r="ILC218"/>
      <c r="ILD218"/>
      <c r="ILE218"/>
      <c r="ILF218"/>
      <c r="ILG218"/>
      <c r="ILH218"/>
      <c r="ILI218"/>
      <c r="ILJ218"/>
      <c r="ILK218"/>
      <c r="ILL218"/>
      <c r="ILM218"/>
      <c r="ILN218"/>
      <c r="ILO218"/>
      <c r="ILP218"/>
      <c r="ILQ218"/>
      <c r="ILR218"/>
      <c r="ILS218"/>
      <c r="ILT218"/>
      <c r="ILU218"/>
      <c r="ILV218"/>
      <c r="ILW218"/>
      <c r="ILX218"/>
      <c r="ILY218"/>
      <c r="ILZ218"/>
      <c r="IMA218"/>
      <c r="IMB218"/>
      <c r="IMC218"/>
      <c r="IMD218"/>
      <c r="IME218"/>
      <c r="IMF218"/>
      <c r="IMG218"/>
      <c r="IMH218"/>
      <c r="IMI218"/>
      <c r="IMJ218"/>
      <c r="IMK218"/>
      <c r="IML218"/>
      <c r="IMM218"/>
      <c r="IMN218"/>
      <c r="IMO218"/>
      <c r="IMP218"/>
      <c r="IMQ218"/>
      <c r="IMR218"/>
      <c r="IMS218"/>
      <c r="IMT218"/>
      <c r="IMU218"/>
      <c r="IMV218"/>
      <c r="IMW218"/>
      <c r="IMX218"/>
      <c r="IMY218"/>
      <c r="IMZ218"/>
      <c r="INA218"/>
      <c r="INB218"/>
      <c r="INC218"/>
      <c r="IND218"/>
      <c r="INE218"/>
      <c r="INF218"/>
      <c r="ING218"/>
      <c r="INH218"/>
      <c r="INI218"/>
      <c r="INJ218"/>
      <c r="INK218"/>
      <c r="INL218"/>
      <c r="INM218"/>
      <c r="INN218"/>
      <c r="INO218"/>
      <c r="INP218"/>
      <c r="INQ218"/>
      <c r="INR218"/>
      <c r="INS218"/>
      <c r="INT218"/>
      <c r="INU218"/>
      <c r="INV218"/>
      <c r="INW218"/>
      <c r="INX218"/>
      <c r="INY218"/>
      <c r="INZ218"/>
      <c r="IOA218"/>
      <c r="IOB218"/>
      <c r="IOC218"/>
      <c r="IOD218"/>
      <c r="IOE218"/>
      <c r="IOF218"/>
      <c r="IOG218"/>
      <c r="IOH218"/>
      <c r="IOI218"/>
      <c r="IOJ218"/>
      <c r="IOK218"/>
      <c r="IOL218"/>
      <c r="IOM218"/>
      <c r="ION218"/>
      <c r="IOO218"/>
      <c r="IOP218"/>
      <c r="IOQ218"/>
      <c r="IOR218"/>
      <c r="IOS218"/>
      <c r="IOT218"/>
      <c r="IOU218"/>
      <c r="IOV218"/>
      <c r="IOW218"/>
      <c r="IOX218"/>
      <c r="IOY218"/>
      <c r="IOZ218"/>
      <c r="IPA218"/>
      <c r="IPB218"/>
      <c r="IPC218"/>
      <c r="IPD218"/>
      <c r="IPE218"/>
      <c r="IPF218"/>
      <c r="IPG218"/>
      <c r="IPH218"/>
      <c r="IPI218"/>
      <c r="IPJ218"/>
      <c r="IPK218"/>
      <c r="IPL218"/>
      <c r="IPM218"/>
      <c r="IPN218"/>
      <c r="IPO218"/>
      <c r="IPP218"/>
      <c r="IPQ218"/>
      <c r="IPR218"/>
      <c r="IPS218"/>
      <c r="IPT218"/>
      <c r="IPU218"/>
      <c r="IPV218"/>
      <c r="IPW218"/>
      <c r="IPX218"/>
      <c r="IPY218"/>
      <c r="IPZ218"/>
      <c r="IQA218"/>
      <c r="IQB218"/>
      <c r="IQC218"/>
      <c r="IQD218"/>
      <c r="IQE218"/>
      <c r="IQF218"/>
      <c r="IQG218"/>
      <c r="IQH218"/>
      <c r="IQI218"/>
      <c r="IQJ218"/>
      <c r="IQK218"/>
      <c r="IQL218"/>
      <c r="IQM218"/>
      <c r="IQN218"/>
      <c r="IQO218"/>
      <c r="IQP218"/>
      <c r="IQQ218"/>
      <c r="IQR218"/>
      <c r="IQS218"/>
      <c r="IQT218"/>
      <c r="IQU218"/>
      <c r="IQV218"/>
      <c r="IQW218"/>
      <c r="IQX218"/>
      <c r="IQY218"/>
      <c r="IQZ218"/>
      <c r="IRA218"/>
      <c r="IRB218"/>
      <c r="IRC218"/>
      <c r="IRD218"/>
      <c r="IRE218"/>
      <c r="IRF218"/>
      <c r="IRG218"/>
      <c r="IRH218"/>
      <c r="IRI218"/>
      <c r="IRJ218"/>
      <c r="IRK218"/>
      <c r="IRL218"/>
      <c r="IRM218"/>
      <c r="IRN218"/>
      <c r="IRO218"/>
      <c r="IRP218"/>
      <c r="IRQ218"/>
      <c r="IRR218"/>
      <c r="IRS218"/>
      <c r="IRT218"/>
      <c r="IRU218"/>
      <c r="IRV218"/>
      <c r="IRW218"/>
      <c r="IRX218"/>
      <c r="IRY218"/>
      <c r="IRZ218"/>
      <c r="ISA218"/>
      <c r="ISB218"/>
      <c r="ISC218"/>
      <c r="ISD218"/>
      <c r="ISE218"/>
      <c r="ISF218"/>
      <c r="ISG218"/>
      <c r="ISH218"/>
      <c r="ISI218"/>
      <c r="ISJ218"/>
      <c r="ISK218"/>
      <c r="ISL218"/>
      <c r="ISM218"/>
      <c r="ISN218"/>
      <c r="ISO218"/>
      <c r="ISP218"/>
      <c r="ISQ218"/>
      <c r="ISR218"/>
      <c r="ISS218"/>
      <c r="IST218"/>
      <c r="ISU218"/>
      <c r="ISV218"/>
      <c r="ISW218"/>
      <c r="ISX218"/>
      <c r="ISY218"/>
      <c r="ISZ218"/>
      <c r="ITA218"/>
      <c r="ITB218"/>
      <c r="ITC218"/>
      <c r="ITD218"/>
      <c r="ITE218"/>
      <c r="ITF218"/>
      <c r="ITG218"/>
      <c r="ITH218"/>
      <c r="ITI218"/>
      <c r="ITJ218"/>
      <c r="ITK218"/>
      <c r="ITL218"/>
      <c r="ITM218"/>
      <c r="ITN218"/>
      <c r="ITO218"/>
      <c r="ITP218"/>
      <c r="ITQ218"/>
      <c r="ITR218"/>
      <c r="ITS218"/>
      <c r="ITT218"/>
      <c r="ITU218"/>
      <c r="ITV218"/>
      <c r="ITW218"/>
      <c r="ITX218"/>
      <c r="ITY218"/>
      <c r="ITZ218"/>
      <c r="IUA218"/>
      <c r="IUB218"/>
      <c r="IUC218"/>
      <c r="IUD218"/>
      <c r="IUE218"/>
      <c r="IUF218"/>
      <c r="IUG218"/>
      <c r="IUH218"/>
      <c r="IUI218"/>
      <c r="IUJ218"/>
      <c r="IUK218"/>
      <c r="IUL218"/>
      <c r="IUM218"/>
      <c r="IUN218"/>
      <c r="IUO218"/>
      <c r="IUP218"/>
      <c r="IUQ218"/>
      <c r="IUR218"/>
      <c r="IUS218"/>
      <c r="IUT218"/>
      <c r="IUU218"/>
      <c r="IUV218"/>
      <c r="IUW218"/>
      <c r="IUX218"/>
      <c r="IUY218"/>
      <c r="IUZ218"/>
      <c r="IVA218"/>
      <c r="IVB218"/>
      <c r="IVC218"/>
      <c r="IVD218"/>
      <c r="IVE218"/>
      <c r="IVF218"/>
      <c r="IVG218"/>
      <c r="IVH218"/>
      <c r="IVI218"/>
      <c r="IVJ218"/>
      <c r="IVK218"/>
      <c r="IVL218"/>
      <c r="IVM218"/>
      <c r="IVN218"/>
      <c r="IVO218"/>
      <c r="IVP218"/>
      <c r="IVQ218"/>
      <c r="IVR218"/>
      <c r="IVS218"/>
      <c r="IVT218"/>
      <c r="IVU218"/>
      <c r="IVV218"/>
      <c r="IVW218"/>
      <c r="IVX218"/>
      <c r="IVY218"/>
      <c r="IVZ218"/>
      <c r="IWA218"/>
      <c r="IWB218"/>
      <c r="IWC218"/>
      <c r="IWD218"/>
      <c r="IWE218"/>
      <c r="IWF218"/>
      <c r="IWG218"/>
      <c r="IWH218"/>
      <c r="IWI218"/>
      <c r="IWJ218"/>
      <c r="IWK218"/>
      <c r="IWL218"/>
      <c r="IWM218"/>
      <c r="IWN218"/>
      <c r="IWO218"/>
      <c r="IWP218"/>
      <c r="IWQ218"/>
      <c r="IWR218"/>
      <c r="IWS218"/>
      <c r="IWT218"/>
      <c r="IWU218"/>
      <c r="IWV218"/>
      <c r="IWW218"/>
      <c r="IWX218"/>
      <c r="IWY218"/>
      <c r="IWZ218"/>
      <c r="IXA218"/>
      <c r="IXB218"/>
      <c r="IXC218"/>
      <c r="IXD218"/>
      <c r="IXE218"/>
      <c r="IXF218"/>
      <c r="IXG218"/>
      <c r="IXH218"/>
      <c r="IXI218"/>
      <c r="IXJ218"/>
      <c r="IXK218"/>
      <c r="IXL218"/>
      <c r="IXM218"/>
      <c r="IXN218"/>
      <c r="IXO218"/>
      <c r="IXP218"/>
      <c r="IXQ218"/>
      <c r="IXR218"/>
      <c r="IXS218"/>
      <c r="IXT218"/>
      <c r="IXU218"/>
      <c r="IXV218"/>
      <c r="IXW218"/>
      <c r="IXX218"/>
      <c r="IXY218"/>
      <c r="IXZ218"/>
      <c r="IYA218"/>
      <c r="IYB218"/>
      <c r="IYC218"/>
      <c r="IYD218"/>
      <c r="IYE218"/>
      <c r="IYF218"/>
      <c r="IYG218"/>
      <c r="IYH218"/>
      <c r="IYI218"/>
      <c r="IYJ218"/>
      <c r="IYK218"/>
      <c r="IYL218"/>
      <c r="IYM218"/>
      <c r="IYN218"/>
      <c r="IYO218"/>
      <c r="IYP218"/>
      <c r="IYQ218"/>
      <c r="IYR218"/>
      <c r="IYS218"/>
      <c r="IYT218"/>
      <c r="IYU218"/>
      <c r="IYV218"/>
      <c r="IYW218"/>
      <c r="IYX218"/>
      <c r="IYY218"/>
      <c r="IYZ218"/>
      <c r="IZA218"/>
      <c r="IZB218"/>
      <c r="IZC218"/>
      <c r="IZD218"/>
      <c r="IZE218"/>
      <c r="IZF218"/>
      <c r="IZG218"/>
      <c r="IZH218"/>
      <c r="IZI218"/>
      <c r="IZJ218"/>
      <c r="IZK218"/>
      <c r="IZL218"/>
      <c r="IZM218"/>
      <c r="IZN218"/>
      <c r="IZO218"/>
      <c r="IZP218"/>
      <c r="IZQ218"/>
      <c r="IZR218"/>
      <c r="IZS218"/>
      <c r="IZT218"/>
      <c r="IZU218"/>
      <c r="IZV218"/>
      <c r="IZW218"/>
      <c r="IZX218"/>
      <c r="IZY218"/>
      <c r="IZZ218"/>
      <c r="JAA218"/>
      <c r="JAB218"/>
      <c r="JAC218"/>
      <c r="JAD218"/>
      <c r="JAE218"/>
      <c r="JAF218"/>
      <c r="JAG218"/>
      <c r="JAH218"/>
      <c r="JAI218"/>
      <c r="JAJ218"/>
      <c r="JAK218"/>
      <c r="JAL218"/>
      <c r="JAM218"/>
      <c r="JAN218"/>
      <c r="JAO218"/>
      <c r="JAP218"/>
      <c r="JAQ218"/>
      <c r="JAR218"/>
      <c r="JAS218"/>
      <c r="JAT218"/>
      <c r="JAU218"/>
      <c r="JAV218"/>
      <c r="JAW218"/>
      <c r="JAX218"/>
      <c r="JAY218"/>
      <c r="JAZ218"/>
      <c r="JBA218"/>
      <c r="JBB218"/>
      <c r="JBC218"/>
      <c r="JBD218"/>
      <c r="JBE218"/>
      <c r="JBF218"/>
      <c r="JBG218"/>
      <c r="JBH218"/>
      <c r="JBI218"/>
      <c r="JBJ218"/>
      <c r="JBK218"/>
      <c r="JBL218"/>
      <c r="JBM218"/>
      <c r="JBN218"/>
      <c r="JBO218"/>
      <c r="JBP218"/>
      <c r="JBQ218"/>
      <c r="JBR218"/>
      <c r="JBS218"/>
      <c r="JBT218"/>
      <c r="JBU218"/>
      <c r="JBV218"/>
      <c r="JBW218"/>
      <c r="JBX218"/>
      <c r="JBY218"/>
      <c r="JBZ218"/>
      <c r="JCA218"/>
      <c r="JCB218"/>
      <c r="JCC218"/>
      <c r="JCD218"/>
      <c r="JCE218"/>
      <c r="JCF218"/>
      <c r="JCG218"/>
      <c r="JCH218"/>
      <c r="JCI218"/>
      <c r="JCJ218"/>
      <c r="JCK218"/>
      <c r="JCL218"/>
      <c r="JCM218"/>
      <c r="JCN218"/>
      <c r="JCO218"/>
      <c r="JCP218"/>
      <c r="JCQ218"/>
      <c r="JCR218"/>
      <c r="JCS218"/>
      <c r="JCT218"/>
      <c r="JCU218"/>
      <c r="JCV218"/>
      <c r="JCW218"/>
      <c r="JCX218"/>
      <c r="JCY218"/>
      <c r="JCZ218"/>
      <c r="JDA218"/>
      <c r="JDB218"/>
      <c r="JDC218"/>
      <c r="JDD218"/>
      <c r="JDE218"/>
      <c r="JDF218"/>
      <c r="JDG218"/>
      <c r="JDH218"/>
      <c r="JDI218"/>
      <c r="JDJ218"/>
      <c r="JDK218"/>
      <c r="JDL218"/>
      <c r="JDM218"/>
      <c r="JDN218"/>
      <c r="JDO218"/>
      <c r="JDP218"/>
      <c r="JDQ218"/>
      <c r="JDR218"/>
      <c r="JDS218"/>
      <c r="JDT218"/>
      <c r="JDU218"/>
      <c r="JDV218"/>
      <c r="JDW218"/>
      <c r="JDX218"/>
      <c r="JDY218"/>
      <c r="JDZ218"/>
      <c r="JEA218"/>
      <c r="JEB218"/>
      <c r="JEC218"/>
      <c r="JED218"/>
      <c r="JEE218"/>
      <c r="JEF218"/>
      <c r="JEG218"/>
      <c r="JEH218"/>
      <c r="JEI218"/>
      <c r="JEJ218"/>
      <c r="JEK218"/>
      <c r="JEL218"/>
      <c r="JEM218"/>
      <c r="JEN218"/>
      <c r="JEO218"/>
      <c r="JEP218"/>
      <c r="JEQ218"/>
      <c r="JER218"/>
      <c r="JES218"/>
      <c r="JET218"/>
      <c r="JEU218"/>
      <c r="JEV218"/>
      <c r="JEW218"/>
      <c r="JEX218"/>
      <c r="JEY218"/>
      <c r="JEZ218"/>
      <c r="JFA218"/>
      <c r="JFB218"/>
      <c r="JFC218"/>
      <c r="JFD218"/>
      <c r="JFE218"/>
      <c r="JFF218"/>
      <c r="JFG218"/>
      <c r="JFH218"/>
      <c r="JFI218"/>
      <c r="JFJ218"/>
      <c r="JFK218"/>
      <c r="JFL218"/>
      <c r="JFM218"/>
      <c r="JFN218"/>
      <c r="JFO218"/>
      <c r="JFP218"/>
      <c r="JFQ218"/>
      <c r="JFR218"/>
      <c r="JFS218"/>
      <c r="JFT218"/>
      <c r="JFU218"/>
      <c r="JFV218"/>
      <c r="JFW218"/>
      <c r="JFX218"/>
      <c r="JFY218"/>
      <c r="JFZ218"/>
      <c r="JGA218"/>
      <c r="JGB218"/>
      <c r="JGC218"/>
      <c r="JGD218"/>
      <c r="JGE218"/>
      <c r="JGF218"/>
      <c r="JGG218"/>
      <c r="JGH218"/>
      <c r="JGI218"/>
      <c r="JGJ218"/>
      <c r="JGK218"/>
      <c r="JGL218"/>
      <c r="JGM218"/>
      <c r="JGN218"/>
      <c r="JGO218"/>
      <c r="JGP218"/>
      <c r="JGQ218"/>
      <c r="JGR218"/>
      <c r="JGS218"/>
      <c r="JGT218"/>
      <c r="JGU218"/>
      <c r="JGV218"/>
      <c r="JGW218"/>
      <c r="JGX218"/>
      <c r="JGY218"/>
      <c r="JGZ218"/>
      <c r="JHA218"/>
      <c r="JHB218"/>
      <c r="JHC218"/>
      <c r="JHD218"/>
      <c r="JHE218"/>
      <c r="JHF218"/>
      <c r="JHG218"/>
      <c r="JHH218"/>
      <c r="JHI218"/>
      <c r="JHJ218"/>
      <c r="JHK218"/>
      <c r="JHL218"/>
      <c r="JHM218"/>
      <c r="JHN218"/>
      <c r="JHO218"/>
      <c r="JHP218"/>
      <c r="JHQ218"/>
      <c r="JHR218"/>
      <c r="JHS218"/>
      <c r="JHT218"/>
      <c r="JHU218"/>
      <c r="JHV218"/>
      <c r="JHW218"/>
      <c r="JHX218"/>
      <c r="JHY218"/>
      <c r="JHZ218"/>
      <c r="JIA218"/>
      <c r="JIB218"/>
      <c r="JIC218"/>
      <c r="JID218"/>
      <c r="JIE218"/>
      <c r="JIF218"/>
      <c r="JIG218"/>
      <c r="JIH218"/>
      <c r="JII218"/>
      <c r="JIJ218"/>
      <c r="JIK218"/>
      <c r="JIL218"/>
      <c r="JIM218"/>
      <c r="JIN218"/>
      <c r="JIO218"/>
      <c r="JIP218"/>
      <c r="JIQ218"/>
      <c r="JIR218"/>
      <c r="JIS218"/>
      <c r="JIT218"/>
      <c r="JIU218"/>
      <c r="JIV218"/>
      <c r="JIW218"/>
      <c r="JIX218"/>
      <c r="JIY218"/>
      <c r="JIZ218"/>
      <c r="JJA218"/>
      <c r="JJB218"/>
      <c r="JJC218"/>
      <c r="JJD218"/>
      <c r="JJE218"/>
      <c r="JJF218"/>
      <c r="JJG218"/>
      <c r="JJH218"/>
      <c r="JJI218"/>
      <c r="JJJ218"/>
      <c r="JJK218"/>
      <c r="JJL218"/>
      <c r="JJM218"/>
      <c r="JJN218"/>
      <c r="JJO218"/>
      <c r="JJP218"/>
      <c r="JJQ218"/>
      <c r="JJR218"/>
      <c r="JJS218"/>
      <c r="JJT218"/>
      <c r="JJU218"/>
      <c r="JJV218"/>
      <c r="JJW218"/>
      <c r="JJX218"/>
      <c r="JJY218"/>
      <c r="JJZ218"/>
      <c r="JKA218"/>
      <c r="JKB218"/>
      <c r="JKC218"/>
      <c r="JKD218"/>
      <c r="JKE218"/>
      <c r="JKF218"/>
      <c r="JKG218"/>
      <c r="JKH218"/>
      <c r="JKI218"/>
      <c r="JKJ218"/>
      <c r="JKK218"/>
      <c r="JKL218"/>
      <c r="JKM218"/>
      <c r="JKN218"/>
      <c r="JKO218"/>
      <c r="JKP218"/>
      <c r="JKQ218"/>
      <c r="JKR218"/>
      <c r="JKS218"/>
      <c r="JKT218"/>
      <c r="JKU218"/>
      <c r="JKV218"/>
      <c r="JKW218"/>
      <c r="JKX218"/>
      <c r="JKY218"/>
      <c r="JKZ218"/>
      <c r="JLA218"/>
      <c r="JLB218"/>
      <c r="JLC218"/>
      <c r="JLD218"/>
      <c r="JLE218"/>
      <c r="JLF218"/>
      <c r="JLG218"/>
      <c r="JLH218"/>
      <c r="JLI218"/>
      <c r="JLJ218"/>
      <c r="JLK218"/>
      <c r="JLL218"/>
      <c r="JLM218"/>
      <c r="JLN218"/>
      <c r="JLO218"/>
      <c r="JLP218"/>
      <c r="JLQ218"/>
      <c r="JLR218"/>
      <c r="JLS218"/>
      <c r="JLT218"/>
      <c r="JLU218"/>
      <c r="JLV218"/>
      <c r="JLW218"/>
      <c r="JLX218"/>
      <c r="JLY218"/>
      <c r="JLZ218"/>
      <c r="JMA218"/>
      <c r="JMB218"/>
      <c r="JMC218"/>
      <c r="JMD218"/>
      <c r="JME218"/>
      <c r="JMF218"/>
      <c r="JMG218"/>
      <c r="JMH218"/>
      <c r="JMI218"/>
      <c r="JMJ218"/>
      <c r="JMK218"/>
      <c r="JML218"/>
      <c r="JMM218"/>
      <c r="JMN218"/>
      <c r="JMO218"/>
      <c r="JMP218"/>
      <c r="JMQ218"/>
      <c r="JMR218"/>
      <c r="JMS218"/>
      <c r="JMT218"/>
      <c r="JMU218"/>
      <c r="JMV218"/>
      <c r="JMW218"/>
      <c r="JMX218"/>
      <c r="JMY218"/>
      <c r="JMZ218"/>
      <c r="JNA218"/>
      <c r="JNB218"/>
      <c r="JNC218"/>
      <c r="JND218"/>
      <c r="JNE218"/>
      <c r="JNF218"/>
      <c r="JNG218"/>
      <c r="JNH218"/>
      <c r="JNI218"/>
      <c r="JNJ218"/>
      <c r="JNK218"/>
      <c r="JNL218"/>
      <c r="JNM218"/>
      <c r="JNN218"/>
      <c r="JNO218"/>
      <c r="JNP218"/>
      <c r="JNQ218"/>
      <c r="JNR218"/>
      <c r="JNS218"/>
      <c r="JNT218"/>
      <c r="JNU218"/>
      <c r="JNV218"/>
      <c r="JNW218"/>
      <c r="JNX218"/>
      <c r="JNY218"/>
      <c r="JNZ218"/>
      <c r="JOA218"/>
      <c r="JOB218"/>
      <c r="JOC218"/>
      <c r="JOD218"/>
      <c r="JOE218"/>
      <c r="JOF218"/>
      <c r="JOG218"/>
      <c r="JOH218"/>
      <c r="JOI218"/>
      <c r="JOJ218"/>
      <c r="JOK218"/>
      <c r="JOL218"/>
      <c r="JOM218"/>
      <c r="JON218"/>
      <c r="JOO218"/>
      <c r="JOP218"/>
      <c r="JOQ218"/>
      <c r="JOR218"/>
      <c r="JOS218"/>
      <c r="JOT218"/>
      <c r="JOU218"/>
      <c r="JOV218"/>
      <c r="JOW218"/>
      <c r="JOX218"/>
      <c r="JOY218"/>
      <c r="JOZ218"/>
      <c r="JPA218"/>
      <c r="JPB218"/>
      <c r="JPC218"/>
      <c r="JPD218"/>
      <c r="JPE218"/>
      <c r="JPF218"/>
      <c r="JPG218"/>
      <c r="JPH218"/>
      <c r="JPI218"/>
      <c r="JPJ218"/>
      <c r="JPK218"/>
      <c r="JPL218"/>
      <c r="JPM218"/>
      <c r="JPN218"/>
      <c r="JPO218"/>
      <c r="JPP218"/>
      <c r="JPQ218"/>
      <c r="JPR218"/>
      <c r="JPS218"/>
      <c r="JPT218"/>
      <c r="JPU218"/>
      <c r="JPV218"/>
      <c r="JPW218"/>
      <c r="JPX218"/>
      <c r="JPY218"/>
      <c r="JPZ218"/>
      <c r="JQA218"/>
      <c r="JQB218"/>
      <c r="JQC218"/>
      <c r="JQD218"/>
      <c r="JQE218"/>
      <c r="JQF218"/>
      <c r="JQG218"/>
      <c r="JQH218"/>
      <c r="JQI218"/>
      <c r="JQJ218"/>
      <c r="JQK218"/>
      <c r="JQL218"/>
      <c r="JQM218"/>
      <c r="JQN218"/>
      <c r="JQO218"/>
      <c r="JQP218"/>
      <c r="JQQ218"/>
      <c r="JQR218"/>
      <c r="JQS218"/>
      <c r="JQT218"/>
      <c r="JQU218"/>
      <c r="JQV218"/>
      <c r="JQW218"/>
      <c r="JQX218"/>
      <c r="JQY218"/>
      <c r="JQZ218"/>
      <c r="JRA218"/>
      <c r="JRB218"/>
      <c r="JRC218"/>
      <c r="JRD218"/>
      <c r="JRE218"/>
      <c r="JRF218"/>
      <c r="JRG218"/>
      <c r="JRH218"/>
      <c r="JRI218"/>
      <c r="JRJ218"/>
      <c r="JRK218"/>
      <c r="JRL218"/>
      <c r="JRM218"/>
      <c r="JRN218"/>
      <c r="JRO218"/>
      <c r="JRP218"/>
      <c r="JRQ218"/>
      <c r="JRR218"/>
      <c r="JRS218"/>
      <c r="JRT218"/>
      <c r="JRU218"/>
      <c r="JRV218"/>
      <c r="JRW218"/>
      <c r="JRX218"/>
      <c r="JRY218"/>
      <c r="JRZ218"/>
      <c r="JSA218"/>
      <c r="JSB218"/>
      <c r="JSC218"/>
      <c r="JSD218"/>
      <c r="JSE218"/>
      <c r="JSF218"/>
      <c r="JSG218"/>
      <c r="JSH218"/>
      <c r="JSI218"/>
      <c r="JSJ218"/>
      <c r="JSK218"/>
      <c r="JSL218"/>
      <c r="JSM218"/>
      <c r="JSN218"/>
      <c r="JSO218"/>
      <c r="JSP218"/>
      <c r="JSQ218"/>
      <c r="JSR218"/>
      <c r="JSS218"/>
      <c r="JST218"/>
      <c r="JSU218"/>
      <c r="JSV218"/>
      <c r="JSW218"/>
      <c r="JSX218"/>
      <c r="JSY218"/>
      <c r="JSZ218"/>
      <c r="JTA218"/>
      <c r="JTB218"/>
      <c r="JTC218"/>
      <c r="JTD218"/>
      <c r="JTE218"/>
      <c r="JTF218"/>
      <c r="JTG218"/>
      <c r="JTH218"/>
      <c r="JTI218"/>
      <c r="JTJ218"/>
      <c r="JTK218"/>
      <c r="JTL218"/>
      <c r="JTM218"/>
      <c r="JTN218"/>
      <c r="JTO218"/>
      <c r="JTP218"/>
      <c r="JTQ218"/>
      <c r="JTR218"/>
      <c r="JTS218"/>
      <c r="JTT218"/>
      <c r="JTU218"/>
      <c r="JTV218"/>
      <c r="JTW218"/>
      <c r="JTX218"/>
      <c r="JTY218"/>
      <c r="JTZ218"/>
      <c r="JUA218"/>
      <c r="JUB218"/>
      <c r="JUC218"/>
      <c r="JUD218"/>
      <c r="JUE218"/>
      <c r="JUF218"/>
      <c r="JUG218"/>
      <c r="JUH218"/>
      <c r="JUI218"/>
      <c r="JUJ218"/>
      <c r="JUK218"/>
      <c r="JUL218"/>
      <c r="JUM218"/>
      <c r="JUN218"/>
      <c r="JUO218"/>
      <c r="JUP218"/>
      <c r="JUQ218"/>
      <c r="JUR218"/>
      <c r="JUS218"/>
      <c r="JUT218"/>
      <c r="JUU218"/>
      <c r="JUV218"/>
      <c r="JUW218"/>
      <c r="JUX218"/>
      <c r="JUY218"/>
      <c r="JUZ218"/>
      <c r="JVA218"/>
      <c r="JVB218"/>
      <c r="JVC218"/>
      <c r="JVD218"/>
      <c r="JVE218"/>
      <c r="JVF218"/>
      <c r="JVG218"/>
      <c r="JVH218"/>
      <c r="JVI218"/>
      <c r="JVJ218"/>
      <c r="JVK218"/>
      <c r="JVL218"/>
      <c r="JVM218"/>
      <c r="JVN218"/>
      <c r="JVO218"/>
      <c r="JVP218"/>
      <c r="JVQ218"/>
      <c r="JVR218"/>
      <c r="JVS218"/>
      <c r="JVT218"/>
      <c r="JVU218"/>
      <c r="JVV218"/>
      <c r="JVW218"/>
      <c r="JVX218"/>
      <c r="JVY218"/>
      <c r="JVZ218"/>
      <c r="JWA218"/>
      <c r="JWB218"/>
      <c r="JWC218"/>
      <c r="JWD218"/>
      <c r="JWE218"/>
      <c r="JWF218"/>
      <c r="JWG218"/>
      <c r="JWH218"/>
      <c r="JWI218"/>
      <c r="JWJ218"/>
      <c r="JWK218"/>
      <c r="JWL218"/>
      <c r="JWM218"/>
      <c r="JWN218"/>
      <c r="JWO218"/>
      <c r="JWP218"/>
      <c r="JWQ218"/>
      <c r="JWR218"/>
      <c r="JWS218"/>
      <c r="JWT218"/>
      <c r="JWU218"/>
      <c r="JWV218"/>
      <c r="JWW218"/>
      <c r="JWX218"/>
      <c r="JWY218"/>
      <c r="JWZ218"/>
      <c r="JXA218"/>
      <c r="JXB218"/>
      <c r="JXC218"/>
      <c r="JXD218"/>
      <c r="JXE218"/>
      <c r="JXF218"/>
      <c r="JXG218"/>
      <c r="JXH218"/>
      <c r="JXI218"/>
      <c r="JXJ218"/>
      <c r="JXK218"/>
      <c r="JXL218"/>
      <c r="JXM218"/>
      <c r="JXN218"/>
      <c r="JXO218"/>
      <c r="JXP218"/>
      <c r="JXQ218"/>
      <c r="JXR218"/>
      <c r="JXS218"/>
      <c r="JXT218"/>
      <c r="JXU218"/>
      <c r="JXV218"/>
      <c r="JXW218"/>
      <c r="JXX218"/>
      <c r="JXY218"/>
      <c r="JXZ218"/>
      <c r="JYA218"/>
      <c r="JYB218"/>
      <c r="JYC218"/>
      <c r="JYD218"/>
      <c r="JYE218"/>
      <c r="JYF218"/>
      <c r="JYG218"/>
      <c r="JYH218"/>
      <c r="JYI218"/>
      <c r="JYJ218"/>
      <c r="JYK218"/>
      <c r="JYL218"/>
      <c r="JYM218"/>
      <c r="JYN218"/>
      <c r="JYO218"/>
      <c r="JYP218"/>
      <c r="JYQ218"/>
      <c r="JYR218"/>
      <c r="JYS218"/>
      <c r="JYT218"/>
      <c r="JYU218"/>
      <c r="JYV218"/>
      <c r="JYW218"/>
      <c r="JYX218"/>
      <c r="JYY218"/>
      <c r="JYZ218"/>
      <c r="JZA218"/>
      <c r="JZB218"/>
      <c r="JZC218"/>
      <c r="JZD218"/>
      <c r="JZE218"/>
      <c r="JZF218"/>
      <c r="JZG218"/>
      <c r="JZH218"/>
      <c r="JZI218"/>
      <c r="JZJ218"/>
      <c r="JZK218"/>
      <c r="JZL218"/>
      <c r="JZM218"/>
      <c r="JZN218"/>
      <c r="JZO218"/>
      <c r="JZP218"/>
      <c r="JZQ218"/>
      <c r="JZR218"/>
      <c r="JZS218"/>
      <c r="JZT218"/>
      <c r="JZU218"/>
      <c r="JZV218"/>
      <c r="JZW218"/>
      <c r="JZX218"/>
      <c r="JZY218"/>
      <c r="JZZ218"/>
      <c r="KAA218"/>
      <c r="KAB218"/>
      <c r="KAC218"/>
      <c r="KAD218"/>
      <c r="KAE218"/>
      <c r="KAF218"/>
      <c r="KAG218"/>
      <c r="KAH218"/>
      <c r="KAI218"/>
      <c r="KAJ218"/>
      <c r="KAK218"/>
      <c r="KAL218"/>
      <c r="KAM218"/>
      <c r="KAN218"/>
      <c r="KAO218"/>
      <c r="KAP218"/>
      <c r="KAQ218"/>
      <c r="KAR218"/>
      <c r="KAS218"/>
      <c r="KAT218"/>
      <c r="KAU218"/>
      <c r="KAV218"/>
      <c r="KAW218"/>
      <c r="KAX218"/>
      <c r="KAY218"/>
      <c r="KAZ218"/>
      <c r="KBA218"/>
      <c r="KBB218"/>
      <c r="KBC218"/>
      <c r="KBD218"/>
      <c r="KBE218"/>
      <c r="KBF218"/>
      <c r="KBG218"/>
      <c r="KBH218"/>
      <c r="KBI218"/>
      <c r="KBJ218"/>
      <c r="KBK218"/>
      <c r="KBL218"/>
      <c r="KBM218"/>
      <c r="KBN218"/>
      <c r="KBO218"/>
      <c r="KBP218"/>
      <c r="KBQ218"/>
      <c r="KBR218"/>
      <c r="KBS218"/>
      <c r="KBT218"/>
      <c r="KBU218"/>
      <c r="KBV218"/>
      <c r="KBW218"/>
      <c r="KBX218"/>
      <c r="KBY218"/>
      <c r="KBZ218"/>
      <c r="KCA218"/>
      <c r="KCB218"/>
      <c r="KCC218"/>
      <c r="KCD218"/>
      <c r="KCE218"/>
      <c r="KCF218"/>
      <c r="KCG218"/>
      <c r="KCH218"/>
      <c r="KCI218"/>
      <c r="KCJ218"/>
      <c r="KCK218"/>
      <c r="KCL218"/>
      <c r="KCM218"/>
      <c r="KCN218"/>
      <c r="KCO218"/>
      <c r="KCP218"/>
      <c r="KCQ218"/>
      <c r="KCR218"/>
      <c r="KCS218"/>
      <c r="KCT218"/>
      <c r="KCU218"/>
      <c r="KCV218"/>
      <c r="KCW218"/>
      <c r="KCX218"/>
      <c r="KCY218"/>
      <c r="KCZ218"/>
      <c r="KDA218"/>
      <c r="KDB218"/>
      <c r="KDC218"/>
      <c r="KDD218"/>
      <c r="KDE218"/>
      <c r="KDF218"/>
      <c r="KDG218"/>
      <c r="KDH218"/>
      <c r="KDI218"/>
      <c r="KDJ218"/>
      <c r="KDK218"/>
      <c r="KDL218"/>
      <c r="KDM218"/>
      <c r="KDN218"/>
      <c r="KDO218"/>
      <c r="KDP218"/>
      <c r="KDQ218"/>
      <c r="KDR218"/>
      <c r="KDS218"/>
      <c r="KDT218"/>
      <c r="KDU218"/>
      <c r="KDV218"/>
      <c r="KDW218"/>
      <c r="KDX218"/>
      <c r="KDY218"/>
      <c r="KDZ218"/>
      <c r="KEA218"/>
      <c r="KEB218"/>
      <c r="KEC218"/>
      <c r="KED218"/>
      <c r="KEE218"/>
      <c r="KEF218"/>
      <c r="KEG218"/>
      <c r="KEH218"/>
      <c r="KEI218"/>
      <c r="KEJ218"/>
      <c r="KEK218"/>
      <c r="KEL218"/>
      <c r="KEM218"/>
      <c r="KEN218"/>
      <c r="KEO218"/>
      <c r="KEP218"/>
      <c r="KEQ218"/>
      <c r="KER218"/>
      <c r="KES218"/>
      <c r="KET218"/>
      <c r="KEU218"/>
      <c r="KEV218"/>
      <c r="KEW218"/>
      <c r="KEX218"/>
      <c r="KEY218"/>
      <c r="KEZ218"/>
      <c r="KFA218"/>
      <c r="KFB218"/>
      <c r="KFC218"/>
      <c r="KFD218"/>
      <c r="KFE218"/>
      <c r="KFF218"/>
      <c r="KFG218"/>
      <c r="KFH218"/>
      <c r="KFI218"/>
      <c r="KFJ218"/>
      <c r="KFK218"/>
      <c r="KFL218"/>
      <c r="KFM218"/>
      <c r="KFN218"/>
      <c r="KFO218"/>
      <c r="KFP218"/>
      <c r="KFQ218"/>
      <c r="KFR218"/>
      <c r="KFS218"/>
      <c r="KFT218"/>
      <c r="KFU218"/>
      <c r="KFV218"/>
      <c r="KFW218"/>
      <c r="KFX218"/>
      <c r="KFY218"/>
      <c r="KFZ218"/>
      <c r="KGA218"/>
      <c r="KGB218"/>
      <c r="KGC218"/>
      <c r="KGD218"/>
      <c r="KGE218"/>
      <c r="KGF218"/>
      <c r="KGG218"/>
      <c r="KGH218"/>
      <c r="KGI218"/>
      <c r="KGJ218"/>
      <c r="KGK218"/>
      <c r="KGL218"/>
      <c r="KGM218"/>
      <c r="KGN218"/>
      <c r="KGO218"/>
      <c r="KGP218"/>
      <c r="KGQ218"/>
      <c r="KGR218"/>
      <c r="KGS218"/>
      <c r="KGT218"/>
      <c r="KGU218"/>
      <c r="KGV218"/>
      <c r="KGW218"/>
      <c r="KGX218"/>
      <c r="KGY218"/>
      <c r="KGZ218"/>
      <c r="KHA218"/>
      <c r="KHB218"/>
      <c r="KHC218"/>
      <c r="KHD218"/>
      <c r="KHE218"/>
      <c r="KHF218"/>
      <c r="KHG218"/>
      <c r="KHH218"/>
      <c r="KHI218"/>
      <c r="KHJ218"/>
      <c r="KHK218"/>
      <c r="KHL218"/>
      <c r="KHM218"/>
      <c r="KHN218"/>
      <c r="KHO218"/>
      <c r="KHP218"/>
      <c r="KHQ218"/>
      <c r="KHR218"/>
      <c r="KHS218"/>
      <c r="KHT218"/>
      <c r="KHU218"/>
      <c r="KHV218"/>
      <c r="KHW218"/>
      <c r="KHX218"/>
      <c r="KHY218"/>
      <c r="KHZ218"/>
      <c r="KIA218"/>
      <c r="KIB218"/>
      <c r="KIC218"/>
      <c r="KID218"/>
      <c r="KIE218"/>
      <c r="KIF218"/>
      <c r="KIG218"/>
      <c r="KIH218"/>
      <c r="KII218"/>
      <c r="KIJ218"/>
      <c r="KIK218"/>
      <c r="KIL218"/>
      <c r="KIM218"/>
      <c r="KIN218"/>
      <c r="KIO218"/>
      <c r="KIP218"/>
      <c r="KIQ218"/>
      <c r="KIR218"/>
      <c r="KIS218"/>
      <c r="KIT218"/>
      <c r="KIU218"/>
      <c r="KIV218"/>
      <c r="KIW218"/>
      <c r="KIX218"/>
      <c r="KIY218"/>
      <c r="KIZ218"/>
      <c r="KJA218"/>
      <c r="KJB218"/>
      <c r="KJC218"/>
      <c r="KJD218"/>
      <c r="KJE218"/>
      <c r="KJF218"/>
      <c r="KJG218"/>
      <c r="KJH218"/>
      <c r="KJI218"/>
      <c r="KJJ218"/>
      <c r="KJK218"/>
      <c r="KJL218"/>
      <c r="KJM218"/>
      <c r="KJN218"/>
      <c r="KJO218"/>
      <c r="KJP218"/>
      <c r="KJQ218"/>
      <c r="KJR218"/>
      <c r="KJS218"/>
      <c r="KJT218"/>
      <c r="KJU218"/>
      <c r="KJV218"/>
      <c r="KJW218"/>
      <c r="KJX218"/>
      <c r="KJY218"/>
      <c r="KJZ218"/>
      <c r="KKA218"/>
      <c r="KKB218"/>
      <c r="KKC218"/>
      <c r="KKD218"/>
      <c r="KKE218"/>
      <c r="KKF218"/>
      <c r="KKG218"/>
      <c r="KKH218"/>
      <c r="KKI218"/>
      <c r="KKJ218"/>
      <c r="KKK218"/>
      <c r="KKL218"/>
      <c r="KKM218"/>
      <c r="KKN218"/>
      <c r="KKO218"/>
      <c r="KKP218"/>
      <c r="KKQ218"/>
      <c r="KKR218"/>
      <c r="KKS218"/>
      <c r="KKT218"/>
      <c r="KKU218"/>
      <c r="KKV218"/>
      <c r="KKW218"/>
      <c r="KKX218"/>
      <c r="KKY218"/>
      <c r="KKZ218"/>
      <c r="KLA218"/>
      <c r="KLB218"/>
      <c r="KLC218"/>
      <c r="KLD218"/>
      <c r="KLE218"/>
      <c r="KLF218"/>
      <c r="KLG218"/>
      <c r="KLH218"/>
      <c r="KLI218"/>
      <c r="KLJ218"/>
      <c r="KLK218"/>
      <c r="KLL218"/>
      <c r="KLM218"/>
      <c r="KLN218"/>
      <c r="KLO218"/>
      <c r="KLP218"/>
      <c r="KLQ218"/>
      <c r="KLR218"/>
      <c r="KLS218"/>
      <c r="KLT218"/>
      <c r="KLU218"/>
      <c r="KLV218"/>
      <c r="KLW218"/>
      <c r="KLX218"/>
      <c r="KLY218"/>
      <c r="KLZ218"/>
      <c r="KMA218"/>
      <c r="KMB218"/>
      <c r="KMC218"/>
      <c r="KMD218"/>
      <c r="KME218"/>
      <c r="KMF218"/>
      <c r="KMG218"/>
      <c r="KMH218"/>
      <c r="KMI218"/>
      <c r="KMJ218"/>
      <c r="KMK218"/>
      <c r="KML218"/>
      <c r="KMM218"/>
      <c r="KMN218"/>
      <c r="KMO218"/>
      <c r="KMP218"/>
      <c r="KMQ218"/>
      <c r="KMR218"/>
      <c r="KMS218"/>
      <c r="KMT218"/>
      <c r="KMU218"/>
      <c r="KMV218"/>
      <c r="KMW218"/>
      <c r="KMX218"/>
      <c r="KMY218"/>
      <c r="KMZ218"/>
      <c r="KNA218"/>
      <c r="KNB218"/>
      <c r="KNC218"/>
      <c r="KND218"/>
      <c r="KNE218"/>
      <c r="KNF218"/>
      <c r="KNG218"/>
      <c r="KNH218"/>
      <c r="KNI218"/>
      <c r="KNJ218"/>
      <c r="KNK218"/>
      <c r="KNL218"/>
      <c r="KNM218"/>
      <c r="KNN218"/>
      <c r="KNO218"/>
      <c r="KNP218"/>
      <c r="KNQ218"/>
      <c r="KNR218"/>
      <c r="KNS218"/>
      <c r="KNT218"/>
      <c r="KNU218"/>
      <c r="KNV218"/>
      <c r="KNW218"/>
      <c r="KNX218"/>
      <c r="KNY218"/>
      <c r="KNZ218"/>
      <c r="KOA218"/>
      <c r="KOB218"/>
      <c r="KOC218"/>
      <c r="KOD218"/>
      <c r="KOE218"/>
      <c r="KOF218"/>
      <c r="KOG218"/>
      <c r="KOH218"/>
      <c r="KOI218"/>
      <c r="KOJ218"/>
      <c r="KOK218"/>
      <c r="KOL218"/>
      <c r="KOM218"/>
      <c r="KON218"/>
      <c r="KOO218"/>
      <c r="KOP218"/>
      <c r="KOQ218"/>
      <c r="KOR218"/>
      <c r="KOS218"/>
      <c r="KOT218"/>
      <c r="KOU218"/>
      <c r="KOV218"/>
      <c r="KOW218"/>
      <c r="KOX218"/>
      <c r="KOY218"/>
      <c r="KOZ218"/>
      <c r="KPA218"/>
      <c r="KPB218"/>
      <c r="KPC218"/>
      <c r="KPD218"/>
      <c r="KPE218"/>
      <c r="KPF218"/>
      <c r="KPG218"/>
      <c r="KPH218"/>
      <c r="KPI218"/>
      <c r="KPJ218"/>
      <c r="KPK218"/>
      <c r="KPL218"/>
      <c r="KPM218"/>
      <c r="KPN218"/>
      <c r="KPO218"/>
      <c r="KPP218"/>
      <c r="KPQ218"/>
      <c r="KPR218"/>
      <c r="KPS218"/>
      <c r="KPT218"/>
      <c r="KPU218"/>
      <c r="KPV218"/>
      <c r="KPW218"/>
      <c r="KPX218"/>
      <c r="KPY218"/>
      <c r="KPZ218"/>
      <c r="KQA218"/>
      <c r="KQB218"/>
      <c r="KQC218"/>
      <c r="KQD218"/>
      <c r="KQE218"/>
      <c r="KQF218"/>
      <c r="KQG218"/>
      <c r="KQH218"/>
      <c r="KQI218"/>
      <c r="KQJ218"/>
      <c r="KQK218"/>
      <c r="KQL218"/>
      <c r="KQM218"/>
      <c r="KQN218"/>
      <c r="KQO218"/>
      <c r="KQP218"/>
      <c r="KQQ218"/>
      <c r="KQR218"/>
      <c r="KQS218"/>
      <c r="KQT218"/>
      <c r="KQU218"/>
      <c r="KQV218"/>
      <c r="KQW218"/>
      <c r="KQX218"/>
      <c r="KQY218"/>
      <c r="KQZ218"/>
      <c r="KRA218"/>
      <c r="KRB218"/>
      <c r="KRC218"/>
      <c r="KRD218"/>
      <c r="KRE218"/>
      <c r="KRF218"/>
      <c r="KRG218"/>
      <c r="KRH218"/>
      <c r="KRI218"/>
      <c r="KRJ218"/>
      <c r="KRK218"/>
      <c r="KRL218"/>
      <c r="KRM218"/>
      <c r="KRN218"/>
      <c r="KRO218"/>
      <c r="KRP218"/>
      <c r="KRQ218"/>
      <c r="KRR218"/>
      <c r="KRS218"/>
      <c r="KRT218"/>
      <c r="KRU218"/>
      <c r="KRV218"/>
      <c r="KRW218"/>
      <c r="KRX218"/>
      <c r="KRY218"/>
      <c r="KRZ218"/>
      <c r="KSA218"/>
      <c r="KSB218"/>
      <c r="KSC218"/>
      <c r="KSD218"/>
      <c r="KSE218"/>
      <c r="KSF218"/>
      <c r="KSG218"/>
      <c r="KSH218"/>
      <c r="KSI218"/>
      <c r="KSJ218"/>
      <c r="KSK218"/>
      <c r="KSL218"/>
      <c r="KSM218"/>
      <c r="KSN218"/>
      <c r="KSO218"/>
      <c r="KSP218"/>
      <c r="KSQ218"/>
      <c r="KSR218"/>
      <c r="KSS218"/>
      <c r="KST218"/>
      <c r="KSU218"/>
      <c r="KSV218"/>
      <c r="KSW218"/>
      <c r="KSX218"/>
      <c r="KSY218"/>
      <c r="KSZ218"/>
      <c r="KTA218"/>
      <c r="KTB218"/>
      <c r="KTC218"/>
      <c r="KTD218"/>
      <c r="KTE218"/>
      <c r="KTF218"/>
      <c r="KTG218"/>
      <c r="KTH218"/>
      <c r="KTI218"/>
      <c r="KTJ218"/>
      <c r="KTK218"/>
      <c r="KTL218"/>
      <c r="KTM218"/>
      <c r="KTN218"/>
      <c r="KTO218"/>
      <c r="KTP218"/>
      <c r="KTQ218"/>
      <c r="KTR218"/>
      <c r="KTS218"/>
      <c r="KTT218"/>
      <c r="KTU218"/>
      <c r="KTV218"/>
      <c r="KTW218"/>
      <c r="KTX218"/>
      <c r="KTY218"/>
      <c r="KTZ218"/>
      <c r="KUA218"/>
      <c r="KUB218"/>
      <c r="KUC218"/>
      <c r="KUD218"/>
      <c r="KUE218"/>
      <c r="KUF218"/>
      <c r="KUG218"/>
      <c r="KUH218"/>
      <c r="KUI218"/>
      <c r="KUJ218"/>
      <c r="KUK218"/>
      <c r="KUL218"/>
      <c r="KUM218"/>
      <c r="KUN218"/>
      <c r="KUO218"/>
      <c r="KUP218"/>
      <c r="KUQ218"/>
      <c r="KUR218"/>
      <c r="KUS218"/>
      <c r="KUT218"/>
      <c r="KUU218"/>
      <c r="KUV218"/>
      <c r="KUW218"/>
      <c r="KUX218"/>
      <c r="KUY218"/>
      <c r="KUZ218"/>
      <c r="KVA218"/>
      <c r="KVB218"/>
      <c r="KVC218"/>
      <c r="KVD218"/>
      <c r="KVE218"/>
      <c r="KVF218"/>
      <c r="KVG218"/>
      <c r="KVH218"/>
      <c r="KVI218"/>
      <c r="KVJ218"/>
      <c r="KVK218"/>
      <c r="KVL218"/>
      <c r="KVM218"/>
      <c r="KVN218"/>
      <c r="KVO218"/>
      <c r="KVP218"/>
      <c r="KVQ218"/>
      <c r="KVR218"/>
      <c r="KVS218"/>
      <c r="KVT218"/>
      <c r="KVU218"/>
      <c r="KVV218"/>
      <c r="KVW218"/>
      <c r="KVX218"/>
      <c r="KVY218"/>
      <c r="KVZ218"/>
      <c r="KWA218"/>
      <c r="KWB218"/>
      <c r="KWC218"/>
      <c r="KWD218"/>
      <c r="KWE218"/>
      <c r="KWF218"/>
      <c r="KWG218"/>
      <c r="KWH218"/>
      <c r="KWI218"/>
      <c r="KWJ218"/>
      <c r="KWK218"/>
      <c r="KWL218"/>
      <c r="KWM218"/>
      <c r="KWN218"/>
      <c r="KWO218"/>
      <c r="KWP218"/>
      <c r="KWQ218"/>
      <c r="KWR218"/>
      <c r="KWS218"/>
      <c r="KWT218"/>
      <c r="KWU218"/>
      <c r="KWV218"/>
      <c r="KWW218"/>
      <c r="KWX218"/>
      <c r="KWY218"/>
      <c r="KWZ218"/>
      <c r="KXA218"/>
      <c r="KXB218"/>
      <c r="KXC218"/>
      <c r="KXD218"/>
      <c r="KXE218"/>
      <c r="KXF218"/>
      <c r="KXG218"/>
      <c r="KXH218"/>
      <c r="KXI218"/>
      <c r="KXJ218"/>
      <c r="KXK218"/>
      <c r="KXL218"/>
      <c r="KXM218"/>
      <c r="KXN218"/>
      <c r="KXO218"/>
      <c r="KXP218"/>
      <c r="KXQ218"/>
      <c r="KXR218"/>
      <c r="KXS218"/>
      <c r="KXT218"/>
      <c r="KXU218"/>
      <c r="KXV218"/>
      <c r="KXW218"/>
      <c r="KXX218"/>
      <c r="KXY218"/>
      <c r="KXZ218"/>
      <c r="KYA218"/>
      <c r="KYB218"/>
      <c r="KYC218"/>
      <c r="KYD218"/>
      <c r="KYE218"/>
      <c r="KYF218"/>
      <c r="KYG218"/>
      <c r="KYH218"/>
      <c r="KYI218"/>
      <c r="KYJ218"/>
      <c r="KYK218"/>
      <c r="KYL218"/>
      <c r="KYM218"/>
      <c r="KYN218"/>
      <c r="KYO218"/>
      <c r="KYP218"/>
      <c r="KYQ218"/>
      <c r="KYR218"/>
      <c r="KYS218"/>
      <c r="KYT218"/>
      <c r="KYU218"/>
      <c r="KYV218"/>
      <c r="KYW218"/>
      <c r="KYX218"/>
      <c r="KYY218"/>
      <c r="KYZ218"/>
      <c r="KZA218"/>
      <c r="KZB218"/>
      <c r="KZC218"/>
      <c r="KZD218"/>
      <c r="KZE218"/>
      <c r="KZF218"/>
      <c r="KZG218"/>
      <c r="KZH218"/>
      <c r="KZI218"/>
      <c r="KZJ218"/>
      <c r="KZK218"/>
      <c r="KZL218"/>
      <c r="KZM218"/>
      <c r="KZN218"/>
      <c r="KZO218"/>
      <c r="KZP218"/>
      <c r="KZQ218"/>
      <c r="KZR218"/>
      <c r="KZS218"/>
      <c r="KZT218"/>
      <c r="KZU218"/>
      <c r="KZV218"/>
      <c r="KZW218"/>
      <c r="KZX218"/>
      <c r="KZY218"/>
      <c r="KZZ218"/>
      <c r="LAA218"/>
      <c r="LAB218"/>
      <c r="LAC218"/>
      <c r="LAD218"/>
      <c r="LAE218"/>
      <c r="LAF218"/>
      <c r="LAG218"/>
      <c r="LAH218"/>
      <c r="LAI218"/>
      <c r="LAJ218"/>
      <c r="LAK218"/>
      <c r="LAL218"/>
      <c r="LAM218"/>
      <c r="LAN218"/>
      <c r="LAO218"/>
      <c r="LAP218"/>
      <c r="LAQ218"/>
      <c r="LAR218"/>
      <c r="LAS218"/>
      <c r="LAT218"/>
      <c r="LAU218"/>
      <c r="LAV218"/>
      <c r="LAW218"/>
      <c r="LAX218"/>
      <c r="LAY218"/>
      <c r="LAZ218"/>
      <c r="LBA218"/>
      <c r="LBB218"/>
      <c r="LBC218"/>
      <c r="LBD218"/>
      <c r="LBE218"/>
      <c r="LBF218"/>
      <c r="LBG218"/>
      <c r="LBH218"/>
      <c r="LBI218"/>
      <c r="LBJ218"/>
      <c r="LBK218"/>
      <c r="LBL218"/>
      <c r="LBM218"/>
      <c r="LBN218"/>
      <c r="LBO218"/>
      <c r="LBP218"/>
      <c r="LBQ218"/>
      <c r="LBR218"/>
      <c r="LBS218"/>
      <c r="LBT218"/>
      <c r="LBU218"/>
      <c r="LBV218"/>
      <c r="LBW218"/>
      <c r="LBX218"/>
      <c r="LBY218"/>
      <c r="LBZ218"/>
      <c r="LCA218"/>
      <c r="LCB218"/>
      <c r="LCC218"/>
      <c r="LCD218"/>
      <c r="LCE218"/>
      <c r="LCF218"/>
      <c r="LCG218"/>
      <c r="LCH218"/>
      <c r="LCI218"/>
      <c r="LCJ218"/>
      <c r="LCK218"/>
      <c r="LCL218"/>
      <c r="LCM218"/>
      <c r="LCN218"/>
      <c r="LCO218"/>
      <c r="LCP218"/>
      <c r="LCQ218"/>
      <c r="LCR218"/>
      <c r="LCS218"/>
      <c r="LCT218"/>
      <c r="LCU218"/>
      <c r="LCV218"/>
      <c r="LCW218"/>
      <c r="LCX218"/>
      <c r="LCY218"/>
      <c r="LCZ218"/>
      <c r="LDA218"/>
      <c r="LDB218"/>
      <c r="LDC218"/>
      <c r="LDD218"/>
      <c r="LDE218"/>
      <c r="LDF218"/>
      <c r="LDG218"/>
      <c r="LDH218"/>
      <c r="LDI218"/>
      <c r="LDJ218"/>
      <c r="LDK218"/>
      <c r="LDL218"/>
      <c r="LDM218"/>
      <c r="LDN218"/>
      <c r="LDO218"/>
      <c r="LDP218"/>
      <c r="LDQ218"/>
      <c r="LDR218"/>
      <c r="LDS218"/>
      <c r="LDT218"/>
      <c r="LDU218"/>
      <c r="LDV218"/>
      <c r="LDW218"/>
      <c r="LDX218"/>
      <c r="LDY218"/>
      <c r="LDZ218"/>
      <c r="LEA218"/>
      <c r="LEB218"/>
      <c r="LEC218"/>
      <c r="LED218"/>
      <c r="LEE218"/>
      <c r="LEF218"/>
      <c r="LEG218"/>
      <c r="LEH218"/>
      <c r="LEI218"/>
      <c r="LEJ218"/>
      <c r="LEK218"/>
      <c r="LEL218"/>
      <c r="LEM218"/>
      <c r="LEN218"/>
      <c r="LEO218"/>
      <c r="LEP218"/>
      <c r="LEQ218"/>
      <c r="LER218"/>
      <c r="LES218"/>
      <c r="LET218"/>
      <c r="LEU218"/>
      <c r="LEV218"/>
      <c r="LEW218"/>
      <c r="LEX218"/>
      <c r="LEY218"/>
      <c r="LEZ218"/>
      <c r="LFA218"/>
      <c r="LFB218"/>
      <c r="LFC218"/>
      <c r="LFD218"/>
      <c r="LFE218"/>
      <c r="LFF218"/>
      <c r="LFG218"/>
      <c r="LFH218"/>
      <c r="LFI218"/>
      <c r="LFJ218"/>
      <c r="LFK218"/>
      <c r="LFL218"/>
      <c r="LFM218"/>
      <c r="LFN218"/>
      <c r="LFO218"/>
      <c r="LFP218"/>
      <c r="LFQ218"/>
      <c r="LFR218"/>
      <c r="LFS218"/>
      <c r="LFT218"/>
      <c r="LFU218"/>
      <c r="LFV218"/>
      <c r="LFW218"/>
      <c r="LFX218"/>
      <c r="LFY218"/>
      <c r="LFZ218"/>
      <c r="LGA218"/>
      <c r="LGB218"/>
      <c r="LGC218"/>
      <c r="LGD218"/>
      <c r="LGE218"/>
      <c r="LGF218"/>
      <c r="LGG218"/>
      <c r="LGH218"/>
      <c r="LGI218"/>
      <c r="LGJ218"/>
      <c r="LGK218"/>
      <c r="LGL218"/>
      <c r="LGM218"/>
      <c r="LGN218"/>
      <c r="LGO218"/>
      <c r="LGP218"/>
      <c r="LGQ218"/>
      <c r="LGR218"/>
      <c r="LGS218"/>
      <c r="LGT218"/>
      <c r="LGU218"/>
      <c r="LGV218"/>
      <c r="LGW218"/>
      <c r="LGX218"/>
      <c r="LGY218"/>
      <c r="LGZ218"/>
      <c r="LHA218"/>
      <c r="LHB218"/>
      <c r="LHC218"/>
      <c r="LHD218"/>
      <c r="LHE218"/>
      <c r="LHF218"/>
      <c r="LHG218"/>
      <c r="LHH218"/>
      <c r="LHI218"/>
      <c r="LHJ218"/>
      <c r="LHK218"/>
      <c r="LHL218"/>
      <c r="LHM218"/>
      <c r="LHN218"/>
      <c r="LHO218"/>
      <c r="LHP218"/>
      <c r="LHQ218"/>
      <c r="LHR218"/>
      <c r="LHS218"/>
      <c r="LHT218"/>
      <c r="LHU218"/>
      <c r="LHV218"/>
      <c r="LHW218"/>
      <c r="LHX218"/>
      <c r="LHY218"/>
      <c r="LHZ218"/>
      <c r="LIA218"/>
      <c r="LIB218"/>
      <c r="LIC218"/>
      <c r="LID218"/>
      <c r="LIE218"/>
      <c r="LIF218"/>
      <c r="LIG218"/>
      <c r="LIH218"/>
      <c r="LII218"/>
      <c r="LIJ218"/>
      <c r="LIK218"/>
      <c r="LIL218"/>
      <c r="LIM218"/>
      <c r="LIN218"/>
      <c r="LIO218"/>
      <c r="LIP218"/>
      <c r="LIQ218"/>
      <c r="LIR218"/>
      <c r="LIS218"/>
      <c r="LIT218"/>
      <c r="LIU218"/>
      <c r="LIV218"/>
      <c r="LIW218"/>
      <c r="LIX218"/>
      <c r="LIY218"/>
      <c r="LIZ218"/>
      <c r="LJA218"/>
      <c r="LJB218"/>
      <c r="LJC218"/>
      <c r="LJD218"/>
      <c r="LJE218"/>
      <c r="LJF218"/>
      <c r="LJG218"/>
      <c r="LJH218"/>
      <c r="LJI218"/>
      <c r="LJJ218"/>
      <c r="LJK218"/>
      <c r="LJL218"/>
      <c r="LJM218"/>
      <c r="LJN218"/>
      <c r="LJO218"/>
      <c r="LJP218"/>
      <c r="LJQ218"/>
      <c r="LJR218"/>
      <c r="LJS218"/>
      <c r="LJT218"/>
      <c r="LJU218"/>
      <c r="LJV218"/>
      <c r="LJW218"/>
      <c r="LJX218"/>
      <c r="LJY218"/>
      <c r="LJZ218"/>
      <c r="LKA218"/>
      <c r="LKB218"/>
      <c r="LKC218"/>
      <c r="LKD218"/>
      <c r="LKE218"/>
      <c r="LKF218"/>
      <c r="LKG218"/>
      <c r="LKH218"/>
      <c r="LKI218"/>
      <c r="LKJ218"/>
      <c r="LKK218"/>
      <c r="LKL218"/>
      <c r="LKM218"/>
      <c r="LKN218"/>
      <c r="LKO218"/>
      <c r="LKP218"/>
      <c r="LKQ218"/>
      <c r="LKR218"/>
      <c r="LKS218"/>
      <c r="LKT218"/>
      <c r="LKU218"/>
      <c r="LKV218"/>
      <c r="LKW218"/>
      <c r="LKX218"/>
      <c r="LKY218"/>
      <c r="LKZ218"/>
      <c r="LLA218"/>
      <c r="LLB218"/>
      <c r="LLC218"/>
      <c r="LLD218"/>
      <c r="LLE218"/>
      <c r="LLF218"/>
      <c r="LLG218"/>
      <c r="LLH218"/>
      <c r="LLI218"/>
      <c r="LLJ218"/>
      <c r="LLK218"/>
      <c r="LLL218"/>
      <c r="LLM218"/>
      <c r="LLN218"/>
      <c r="LLO218"/>
      <c r="LLP218"/>
      <c r="LLQ218"/>
      <c r="LLR218"/>
      <c r="LLS218"/>
      <c r="LLT218"/>
      <c r="LLU218"/>
      <c r="LLV218"/>
      <c r="LLW218"/>
      <c r="LLX218"/>
      <c r="LLY218"/>
      <c r="LLZ218"/>
      <c r="LMA218"/>
      <c r="LMB218"/>
      <c r="LMC218"/>
      <c r="LMD218"/>
      <c r="LME218"/>
      <c r="LMF218"/>
      <c r="LMG218"/>
      <c r="LMH218"/>
      <c r="LMI218"/>
      <c r="LMJ218"/>
      <c r="LMK218"/>
      <c r="LML218"/>
      <c r="LMM218"/>
      <c r="LMN218"/>
      <c r="LMO218"/>
      <c r="LMP218"/>
      <c r="LMQ218"/>
      <c r="LMR218"/>
      <c r="LMS218"/>
      <c r="LMT218"/>
      <c r="LMU218"/>
      <c r="LMV218"/>
      <c r="LMW218"/>
      <c r="LMX218"/>
      <c r="LMY218"/>
      <c r="LMZ218"/>
      <c r="LNA218"/>
      <c r="LNB218"/>
      <c r="LNC218"/>
      <c r="LND218"/>
      <c r="LNE218"/>
      <c r="LNF218"/>
      <c r="LNG218"/>
      <c r="LNH218"/>
      <c r="LNI218"/>
      <c r="LNJ218"/>
      <c r="LNK218"/>
      <c r="LNL218"/>
      <c r="LNM218"/>
      <c r="LNN218"/>
      <c r="LNO218"/>
      <c r="LNP218"/>
      <c r="LNQ218"/>
      <c r="LNR218"/>
      <c r="LNS218"/>
      <c r="LNT218"/>
      <c r="LNU218"/>
      <c r="LNV218"/>
      <c r="LNW218"/>
      <c r="LNX218"/>
      <c r="LNY218"/>
      <c r="LNZ218"/>
      <c r="LOA218"/>
      <c r="LOB218"/>
      <c r="LOC218"/>
      <c r="LOD218"/>
      <c r="LOE218"/>
      <c r="LOF218"/>
      <c r="LOG218"/>
      <c r="LOH218"/>
      <c r="LOI218"/>
      <c r="LOJ218"/>
      <c r="LOK218"/>
      <c r="LOL218"/>
      <c r="LOM218"/>
      <c r="LON218"/>
      <c r="LOO218"/>
      <c r="LOP218"/>
      <c r="LOQ218"/>
      <c r="LOR218"/>
      <c r="LOS218"/>
      <c r="LOT218"/>
      <c r="LOU218"/>
      <c r="LOV218"/>
      <c r="LOW218"/>
      <c r="LOX218"/>
      <c r="LOY218"/>
      <c r="LOZ218"/>
      <c r="LPA218"/>
      <c r="LPB218"/>
      <c r="LPC218"/>
      <c r="LPD218"/>
      <c r="LPE218"/>
      <c r="LPF218"/>
      <c r="LPG218"/>
      <c r="LPH218"/>
      <c r="LPI218"/>
      <c r="LPJ218"/>
      <c r="LPK218"/>
      <c r="LPL218"/>
      <c r="LPM218"/>
      <c r="LPN218"/>
      <c r="LPO218"/>
      <c r="LPP218"/>
      <c r="LPQ218"/>
      <c r="LPR218"/>
      <c r="LPS218"/>
      <c r="LPT218"/>
      <c r="LPU218"/>
      <c r="LPV218"/>
      <c r="LPW218"/>
      <c r="LPX218"/>
      <c r="LPY218"/>
      <c r="LPZ218"/>
      <c r="LQA218"/>
      <c r="LQB218"/>
      <c r="LQC218"/>
      <c r="LQD218"/>
      <c r="LQE218"/>
      <c r="LQF218"/>
      <c r="LQG218"/>
      <c r="LQH218"/>
      <c r="LQI218"/>
      <c r="LQJ218"/>
      <c r="LQK218"/>
      <c r="LQL218"/>
      <c r="LQM218"/>
      <c r="LQN218"/>
      <c r="LQO218"/>
      <c r="LQP218"/>
      <c r="LQQ218"/>
      <c r="LQR218"/>
      <c r="LQS218"/>
      <c r="LQT218"/>
      <c r="LQU218"/>
      <c r="LQV218"/>
      <c r="LQW218"/>
      <c r="LQX218"/>
      <c r="LQY218"/>
      <c r="LQZ218"/>
      <c r="LRA218"/>
      <c r="LRB218"/>
      <c r="LRC218"/>
      <c r="LRD218"/>
      <c r="LRE218"/>
      <c r="LRF218"/>
      <c r="LRG218"/>
      <c r="LRH218"/>
      <c r="LRI218"/>
      <c r="LRJ218"/>
      <c r="LRK218"/>
      <c r="LRL218"/>
      <c r="LRM218"/>
      <c r="LRN218"/>
      <c r="LRO218"/>
      <c r="LRP218"/>
      <c r="LRQ218"/>
      <c r="LRR218"/>
      <c r="LRS218"/>
      <c r="LRT218"/>
      <c r="LRU218"/>
      <c r="LRV218"/>
      <c r="LRW218"/>
      <c r="LRX218"/>
      <c r="LRY218"/>
      <c r="LRZ218"/>
      <c r="LSA218"/>
      <c r="LSB218"/>
      <c r="LSC218"/>
      <c r="LSD218"/>
      <c r="LSE218"/>
      <c r="LSF218"/>
      <c r="LSG218"/>
      <c r="LSH218"/>
      <c r="LSI218"/>
      <c r="LSJ218"/>
      <c r="LSK218"/>
      <c r="LSL218"/>
      <c r="LSM218"/>
      <c r="LSN218"/>
      <c r="LSO218"/>
      <c r="LSP218"/>
      <c r="LSQ218"/>
      <c r="LSR218"/>
      <c r="LSS218"/>
      <c r="LST218"/>
      <c r="LSU218"/>
      <c r="LSV218"/>
      <c r="LSW218"/>
      <c r="LSX218"/>
      <c r="LSY218"/>
      <c r="LSZ218"/>
      <c r="LTA218"/>
      <c r="LTB218"/>
      <c r="LTC218"/>
      <c r="LTD218"/>
      <c r="LTE218"/>
      <c r="LTF218"/>
      <c r="LTG218"/>
      <c r="LTH218"/>
      <c r="LTI218"/>
      <c r="LTJ218"/>
      <c r="LTK218"/>
      <c r="LTL218"/>
      <c r="LTM218"/>
      <c r="LTN218"/>
      <c r="LTO218"/>
      <c r="LTP218"/>
      <c r="LTQ218"/>
      <c r="LTR218"/>
      <c r="LTS218"/>
      <c r="LTT218"/>
      <c r="LTU218"/>
      <c r="LTV218"/>
      <c r="LTW218"/>
      <c r="LTX218"/>
      <c r="LTY218"/>
      <c r="LTZ218"/>
      <c r="LUA218"/>
      <c r="LUB218"/>
      <c r="LUC218"/>
      <c r="LUD218"/>
      <c r="LUE218"/>
      <c r="LUF218"/>
      <c r="LUG218"/>
      <c r="LUH218"/>
      <c r="LUI218"/>
      <c r="LUJ218"/>
      <c r="LUK218"/>
      <c r="LUL218"/>
      <c r="LUM218"/>
      <c r="LUN218"/>
      <c r="LUO218"/>
      <c r="LUP218"/>
      <c r="LUQ218"/>
      <c r="LUR218"/>
      <c r="LUS218"/>
      <c r="LUT218"/>
      <c r="LUU218"/>
      <c r="LUV218"/>
      <c r="LUW218"/>
      <c r="LUX218"/>
      <c r="LUY218"/>
      <c r="LUZ218"/>
      <c r="LVA218"/>
      <c r="LVB218"/>
      <c r="LVC218"/>
      <c r="LVD218"/>
      <c r="LVE218"/>
      <c r="LVF218"/>
      <c r="LVG218"/>
      <c r="LVH218"/>
      <c r="LVI218"/>
      <c r="LVJ218"/>
      <c r="LVK218"/>
      <c r="LVL218"/>
      <c r="LVM218"/>
      <c r="LVN218"/>
      <c r="LVO218"/>
      <c r="LVP218"/>
      <c r="LVQ218"/>
      <c r="LVR218"/>
      <c r="LVS218"/>
      <c r="LVT218"/>
      <c r="LVU218"/>
      <c r="LVV218"/>
      <c r="LVW218"/>
      <c r="LVX218"/>
      <c r="LVY218"/>
      <c r="LVZ218"/>
      <c r="LWA218"/>
      <c r="LWB218"/>
      <c r="LWC218"/>
      <c r="LWD218"/>
      <c r="LWE218"/>
      <c r="LWF218"/>
      <c r="LWG218"/>
      <c r="LWH218"/>
      <c r="LWI218"/>
      <c r="LWJ218"/>
      <c r="LWK218"/>
      <c r="LWL218"/>
      <c r="LWM218"/>
      <c r="LWN218"/>
      <c r="LWO218"/>
      <c r="LWP218"/>
      <c r="LWQ218"/>
      <c r="LWR218"/>
      <c r="LWS218"/>
      <c r="LWT218"/>
      <c r="LWU218"/>
      <c r="LWV218"/>
      <c r="LWW218"/>
      <c r="LWX218"/>
      <c r="LWY218"/>
      <c r="LWZ218"/>
      <c r="LXA218"/>
      <c r="LXB218"/>
      <c r="LXC218"/>
      <c r="LXD218"/>
      <c r="LXE218"/>
      <c r="LXF218"/>
      <c r="LXG218"/>
      <c r="LXH218"/>
      <c r="LXI218"/>
      <c r="LXJ218"/>
      <c r="LXK218"/>
      <c r="LXL218"/>
      <c r="LXM218"/>
      <c r="LXN218"/>
      <c r="LXO218"/>
      <c r="LXP218"/>
      <c r="LXQ218"/>
      <c r="LXR218"/>
      <c r="LXS218"/>
      <c r="LXT218"/>
      <c r="LXU218"/>
      <c r="LXV218"/>
      <c r="LXW218"/>
      <c r="LXX218"/>
      <c r="LXY218"/>
      <c r="LXZ218"/>
      <c r="LYA218"/>
      <c r="LYB218"/>
      <c r="LYC218"/>
      <c r="LYD218"/>
      <c r="LYE218"/>
      <c r="LYF218"/>
      <c r="LYG218"/>
      <c r="LYH218"/>
      <c r="LYI218"/>
      <c r="LYJ218"/>
      <c r="LYK218"/>
      <c r="LYL218"/>
      <c r="LYM218"/>
      <c r="LYN218"/>
      <c r="LYO218"/>
      <c r="LYP218"/>
      <c r="LYQ218"/>
      <c r="LYR218"/>
      <c r="LYS218"/>
      <c r="LYT218"/>
      <c r="LYU218"/>
      <c r="LYV218"/>
      <c r="LYW218"/>
      <c r="LYX218"/>
      <c r="LYY218"/>
      <c r="LYZ218"/>
      <c r="LZA218"/>
      <c r="LZB218"/>
      <c r="LZC218"/>
      <c r="LZD218"/>
      <c r="LZE218"/>
      <c r="LZF218"/>
      <c r="LZG218"/>
      <c r="LZH218"/>
      <c r="LZI218"/>
      <c r="LZJ218"/>
      <c r="LZK218"/>
      <c r="LZL218"/>
      <c r="LZM218"/>
      <c r="LZN218"/>
      <c r="LZO218"/>
      <c r="LZP218"/>
      <c r="LZQ218"/>
      <c r="LZR218"/>
      <c r="LZS218"/>
      <c r="LZT218"/>
      <c r="LZU218"/>
      <c r="LZV218"/>
      <c r="LZW218"/>
      <c r="LZX218"/>
      <c r="LZY218"/>
      <c r="LZZ218"/>
      <c r="MAA218"/>
      <c r="MAB218"/>
      <c r="MAC218"/>
      <c r="MAD218"/>
      <c r="MAE218"/>
      <c r="MAF218"/>
      <c r="MAG218"/>
      <c r="MAH218"/>
      <c r="MAI218"/>
      <c r="MAJ218"/>
      <c r="MAK218"/>
      <c r="MAL218"/>
      <c r="MAM218"/>
      <c r="MAN218"/>
      <c r="MAO218"/>
      <c r="MAP218"/>
      <c r="MAQ218"/>
      <c r="MAR218"/>
      <c r="MAS218"/>
      <c r="MAT218"/>
      <c r="MAU218"/>
      <c r="MAV218"/>
      <c r="MAW218"/>
      <c r="MAX218"/>
      <c r="MAY218"/>
      <c r="MAZ218"/>
      <c r="MBA218"/>
      <c r="MBB218"/>
      <c r="MBC218"/>
      <c r="MBD218"/>
      <c r="MBE218"/>
      <c r="MBF218"/>
      <c r="MBG218"/>
      <c r="MBH218"/>
      <c r="MBI218"/>
      <c r="MBJ218"/>
      <c r="MBK218"/>
      <c r="MBL218"/>
      <c r="MBM218"/>
      <c r="MBN218"/>
      <c r="MBO218"/>
      <c r="MBP218"/>
      <c r="MBQ218"/>
      <c r="MBR218"/>
      <c r="MBS218"/>
      <c r="MBT218"/>
      <c r="MBU218"/>
      <c r="MBV218"/>
      <c r="MBW218"/>
      <c r="MBX218"/>
      <c r="MBY218"/>
      <c r="MBZ218"/>
      <c r="MCA218"/>
      <c r="MCB218"/>
      <c r="MCC218"/>
      <c r="MCD218"/>
      <c r="MCE218"/>
      <c r="MCF218"/>
      <c r="MCG218"/>
      <c r="MCH218"/>
      <c r="MCI218"/>
      <c r="MCJ218"/>
      <c r="MCK218"/>
      <c r="MCL218"/>
      <c r="MCM218"/>
      <c r="MCN218"/>
      <c r="MCO218"/>
      <c r="MCP218"/>
      <c r="MCQ218"/>
      <c r="MCR218"/>
      <c r="MCS218"/>
      <c r="MCT218"/>
      <c r="MCU218"/>
      <c r="MCV218"/>
      <c r="MCW218"/>
      <c r="MCX218"/>
      <c r="MCY218"/>
      <c r="MCZ218"/>
      <c r="MDA218"/>
      <c r="MDB218"/>
      <c r="MDC218"/>
      <c r="MDD218"/>
      <c r="MDE218"/>
      <c r="MDF218"/>
      <c r="MDG218"/>
      <c r="MDH218"/>
      <c r="MDI218"/>
      <c r="MDJ218"/>
      <c r="MDK218"/>
      <c r="MDL218"/>
      <c r="MDM218"/>
      <c r="MDN218"/>
      <c r="MDO218"/>
      <c r="MDP218"/>
      <c r="MDQ218"/>
      <c r="MDR218"/>
      <c r="MDS218"/>
      <c r="MDT218"/>
      <c r="MDU218"/>
      <c r="MDV218"/>
      <c r="MDW218"/>
      <c r="MDX218"/>
      <c r="MDY218"/>
      <c r="MDZ218"/>
      <c r="MEA218"/>
      <c r="MEB218"/>
      <c r="MEC218"/>
      <c r="MED218"/>
      <c r="MEE218"/>
      <c r="MEF218"/>
      <c r="MEG218"/>
      <c r="MEH218"/>
      <c r="MEI218"/>
      <c r="MEJ218"/>
      <c r="MEK218"/>
      <c r="MEL218"/>
      <c r="MEM218"/>
      <c r="MEN218"/>
      <c r="MEO218"/>
      <c r="MEP218"/>
      <c r="MEQ218"/>
      <c r="MER218"/>
      <c r="MES218"/>
      <c r="MET218"/>
      <c r="MEU218"/>
      <c r="MEV218"/>
      <c r="MEW218"/>
      <c r="MEX218"/>
      <c r="MEY218"/>
      <c r="MEZ218"/>
      <c r="MFA218"/>
      <c r="MFB218"/>
      <c r="MFC218"/>
      <c r="MFD218"/>
      <c r="MFE218"/>
      <c r="MFF218"/>
      <c r="MFG218"/>
      <c r="MFH218"/>
      <c r="MFI218"/>
      <c r="MFJ218"/>
      <c r="MFK218"/>
      <c r="MFL218"/>
      <c r="MFM218"/>
      <c r="MFN218"/>
      <c r="MFO218"/>
      <c r="MFP218"/>
      <c r="MFQ218"/>
      <c r="MFR218"/>
      <c r="MFS218"/>
      <c r="MFT218"/>
      <c r="MFU218"/>
      <c r="MFV218"/>
      <c r="MFW218"/>
      <c r="MFX218"/>
      <c r="MFY218"/>
      <c r="MFZ218"/>
      <c r="MGA218"/>
      <c r="MGB218"/>
      <c r="MGC218"/>
      <c r="MGD218"/>
      <c r="MGE218"/>
      <c r="MGF218"/>
      <c r="MGG218"/>
      <c r="MGH218"/>
      <c r="MGI218"/>
      <c r="MGJ218"/>
      <c r="MGK218"/>
      <c r="MGL218"/>
      <c r="MGM218"/>
      <c r="MGN218"/>
      <c r="MGO218"/>
      <c r="MGP218"/>
      <c r="MGQ218"/>
      <c r="MGR218"/>
      <c r="MGS218"/>
      <c r="MGT218"/>
      <c r="MGU218"/>
      <c r="MGV218"/>
      <c r="MGW218"/>
      <c r="MGX218"/>
      <c r="MGY218"/>
      <c r="MGZ218"/>
      <c r="MHA218"/>
      <c r="MHB218"/>
      <c r="MHC218"/>
      <c r="MHD218"/>
      <c r="MHE218"/>
      <c r="MHF218"/>
      <c r="MHG218"/>
      <c r="MHH218"/>
      <c r="MHI218"/>
      <c r="MHJ218"/>
      <c r="MHK218"/>
      <c r="MHL218"/>
      <c r="MHM218"/>
      <c r="MHN218"/>
      <c r="MHO218"/>
      <c r="MHP218"/>
      <c r="MHQ218"/>
      <c r="MHR218"/>
      <c r="MHS218"/>
      <c r="MHT218"/>
      <c r="MHU218"/>
      <c r="MHV218"/>
      <c r="MHW218"/>
      <c r="MHX218"/>
      <c r="MHY218"/>
      <c r="MHZ218"/>
      <c r="MIA218"/>
      <c r="MIB218"/>
      <c r="MIC218"/>
      <c r="MID218"/>
      <c r="MIE218"/>
      <c r="MIF218"/>
      <c r="MIG218"/>
      <c r="MIH218"/>
      <c r="MII218"/>
      <c r="MIJ218"/>
      <c r="MIK218"/>
      <c r="MIL218"/>
      <c r="MIM218"/>
      <c r="MIN218"/>
      <c r="MIO218"/>
      <c r="MIP218"/>
      <c r="MIQ218"/>
      <c r="MIR218"/>
      <c r="MIS218"/>
      <c r="MIT218"/>
      <c r="MIU218"/>
      <c r="MIV218"/>
      <c r="MIW218"/>
      <c r="MIX218"/>
      <c r="MIY218"/>
      <c r="MIZ218"/>
      <c r="MJA218"/>
      <c r="MJB218"/>
      <c r="MJC218"/>
      <c r="MJD218"/>
      <c r="MJE218"/>
      <c r="MJF218"/>
      <c r="MJG218"/>
      <c r="MJH218"/>
      <c r="MJI218"/>
      <c r="MJJ218"/>
      <c r="MJK218"/>
      <c r="MJL218"/>
      <c r="MJM218"/>
      <c r="MJN218"/>
      <c r="MJO218"/>
      <c r="MJP218"/>
      <c r="MJQ218"/>
      <c r="MJR218"/>
      <c r="MJS218"/>
      <c r="MJT218"/>
      <c r="MJU218"/>
      <c r="MJV218"/>
      <c r="MJW218"/>
      <c r="MJX218"/>
      <c r="MJY218"/>
      <c r="MJZ218"/>
      <c r="MKA218"/>
      <c r="MKB218"/>
      <c r="MKC218"/>
      <c r="MKD218"/>
      <c r="MKE218"/>
      <c r="MKF218"/>
      <c r="MKG218"/>
      <c r="MKH218"/>
      <c r="MKI218"/>
      <c r="MKJ218"/>
      <c r="MKK218"/>
      <c r="MKL218"/>
      <c r="MKM218"/>
      <c r="MKN218"/>
      <c r="MKO218"/>
      <c r="MKP218"/>
      <c r="MKQ218"/>
      <c r="MKR218"/>
      <c r="MKS218"/>
      <c r="MKT218"/>
      <c r="MKU218"/>
      <c r="MKV218"/>
      <c r="MKW218"/>
      <c r="MKX218"/>
      <c r="MKY218"/>
      <c r="MKZ218"/>
      <c r="MLA218"/>
      <c r="MLB218"/>
      <c r="MLC218"/>
      <c r="MLD218"/>
      <c r="MLE218"/>
      <c r="MLF218"/>
      <c r="MLG218"/>
      <c r="MLH218"/>
      <c r="MLI218"/>
      <c r="MLJ218"/>
      <c r="MLK218"/>
      <c r="MLL218"/>
      <c r="MLM218"/>
      <c r="MLN218"/>
      <c r="MLO218"/>
      <c r="MLP218"/>
      <c r="MLQ218"/>
      <c r="MLR218"/>
      <c r="MLS218"/>
      <c r="MLT218"/>
      <c r="MLU218"/>
      <c r="MLV218"/>
      <c r="MLW218"/>
      <c r="MLX218"/>
      <c r="MLY218"/>
      <c r="MLZ218"/>
      <c r="MMA218"/>
      <c r="MMB218"/>
      <c r="MMC218"/>
      <c r="MMD218"/>
      <c r="MME218"/>
      <c r="MMF218"/>
      <c r="MMG218"/>
      <c r="MMH218"/>
      <c r="MMI218"/>
      <c r="MMJ218"/>
      <c r="MMK218"/>
      <c r="MML218"/>
      <c r="MMM218"/>
      <c r="MMN218"/>
      <c r="MMO218"/>
      <c r="MMP218"/>
      <c r="MMQ218"/>
      <c r="MMR218"/>
      <c r="MMS218"/>
      <c r="MMT218"/>
      <c r="MMU218"/>
      <c r="MMV218"/>
      <c r="MMW218"/>
      <c r="MMX218"/>
      <c r="MMY218"/>
      <c r="MMZ218"/>
      <c r="MNA218"/>
      <c r="MNB218"/>
      <c r="MNC218"/>
      <c r="MND218"/>
      <c r="MNE218"/>
      <c r="MNF218"/>
      <c r="MNG218"/>
      <c r="MNH218"/>
      <c r="MNI218"/>
      <c r="MNJ218"/>
      <c r="MNK218"/>
      <c r="MNL218"/>
      <c r="MNM218"/>
      <c r="MNN218"/>
      <c r="MNO218"/>
      <c r="MNP218"/>
      <c r="MNQ218"/>
      <c r="MNR218"/>
      <c r="MNS218"/>
      <c r="MNT218"/>
      <c r="MNU218"/>
      <c r="MNV218"/>
      <c r="MNW218"/>
      <c r="MNX218"/>
      <c r="MNY218"/>
      <c r="MNZ218"/>
      <c r="MOA218"/>
      <c r="MOB218"/>
      <c r="MOC218"/>
      <c r="MOD218"/>
      <c r="MOE218"/>
      <c r="MOF218"/>
      <c r="MOG218"/>
      <c r="MOH218"/>
      <c r="MOI218"/>
      <c r="MOJ218"/>
      <c r="MOK218"/>
      <c r="MOL218"/>
      <c r="MOM218"/>
      <c r="MON218"/>
      <c r="MOO218"/>
      <c r="MOP218"/>
      <c r="MOQ218"/>
      <c r="MOR218"/>
      <c r="MOS218"/>
      <c r="MOT218"/>
      <c r="MOU218"/>
      <c r="MOV218"/>
      <c r="MOW218"/>
      <c r="MOX218"/>
      <c r="MOY218"/>
      <c r="MOZ218"/>
      <c r="MPA218"/>
      <c r="MPB218"/>
      <c r="MPC218"/>
      <c r="MPD218"/>
      <c r="MPE218"/>
      <c r="MPF218"/>
      <c r="MPG218"/>
      <c r="MPH218"/>
      <c r="MPI218"/>
      <c r="MPJ218"/>
      <c r="MPK218"/>
      <c r="MPL218"/>
      <c r="MPM218"/>
      <c r="MPN218"/>
      <c r="MPO218"/>
      <c r="MPP218"/>
      <c r="MPQ218"/>
      <c r="MPR218"/>
      <c r="MPS218"/>
      <c r="MPT218"/>
      <c r="MPU218"/>
      <c r="MPV218"/>
      <c r="MPW218"/>
      <c r="MPX218"/>
      <c r="MPY218"/>
      <c r="MPZ218"/>
      <c r="MQA218"/>
      <c r="MQB218"/>
      <c r="MQC218"/>
      <c r="MQD218"/>
      <c r="MQE218"/>
      <c r="MQF218"/>
      <c r="MQG218"/>
      <c r="MQH218"/>
      <c r="MQI218"/>
      <c r="MQJ218"/>
      <c r="MQK218"/>
      <c r="MQL218"/>
      <c r="MQM218"/>
      <c r="MQN218"/>
      <c r="MQO218"/>
      <c r="MQP218"/>
      <c r="MQQ218"/>
      <c r="MQR218"/>
      <c r="MQS218"/>
      <c r="MQT218"/>
      <c r="MQU218"/>
      <c r="MQV218"/>
      <c r="MQW218"/>
      <c r="MQX218"/>
      <c r="MQY218"/>
      <c r="MQZ218"/>
      <c r="MRA218"/>
      <c r="MRB218"/>
      <c r="MRC218"/>
      <c r="MRD218"/>
      <c r="MRE218"/>
      <c r="MRF218"/>
      <c r="MRG218"/>
      <c r="MRH218"/>
      <c r="MRI218"/>
      <c r="MRJ218"/>
      <c r="MRK218"/>
      <c r="MRL218"/>
      <c r="MRM218"/>
      <c r="MRN218"/>
      <c r="MRO218"/>
      <c r="MRP218"/>
      <c r="MRQ218"/>
      <c r="MRR218"/>
      <c r="MRS218"/>
      <c r="MRT218"/>
      <c r="MRU218"/>
      <c r="MRV218"/>
      <c r="MRW218"/>
      <c r="MRX218"/>
      <c r="MRY218"/>
      <c r="MRZ218"/>
      <c r="MSA218"/>
      <c r="MSB218"/>
      <c r="MSC218"/>
      <c r="MSD218"/>
      <c r="MSE218"/>
      <c r="MSF218"/>
      <c r="MSG218"/>
      <c r="MSH218"/>
      <c r="MSI218"/>
      <c r="MSJ218"/>
      <c r="MSK218"/>
      <c r="MSL218"/>
      <c r="MSM218"/>
      <c r="MSN218"/>
      <c r="MSO218"/>
      <c r="MSP218"/>
      <c r="MSQ218"/>
      <c r="MSR218"/>
      <c r="MSS218"/>
      <c r="MST218"/>
      <c r="MSU218"/>
      <c r="MSV218"/>
      <c r="MSW218"/>
      <c r="MSX218"/>
      <c r="MSY218"/>
      <c r="MSZ218"/>
      <c r="MTA218"/>
      <c r="MTB218"/>
      <c r="MTC218"/>
      <c r="MTD218"/>
      <c r="MTE218"/>
      <c r="MTF218"/>
      <c r="MTG218"/>
      <c r="MTH218"/>
      <c r="MTI218"/>
      <c r="MTJ218"/>
      <c r="MTK218"/>
      <c r="MTL218"/>
      <c r="MTM218"/>
      <c r="MTN218"/>
      <c r="MTO218"/>
      <c r="MTP218"/>
      <c r="MTQ218"/>
      <c r="MTR218"/>
      <c r="MTS218"/>
      <c r="MTT218"/>
      <c r="MTU218"/>
      <c r="MTV218"/>
      <c r="MTW218"/>
      <c r="MTX218"/>
      <c r="MTY218"/>
      <c r="MTZ218"/>
      <c r="MUA218"/>
      <c r="MUB218"/>
      <c r="MUC218"/>
      <c r="MUD218"/>
      <c r="MUE218"/>
      <c r="MUF218"/>
      <c r="MUG218"/>
      <c r="MUH218"/>
      <c r="MUI218"/>
      <c r="MUJ218"/>
      <c r="MUK218"/>
      <c r="MUL218"/>
      <c r="MUM218"/>
      <c r="MUN218"/>
      <c r="MUO218"/>
      <c r="MUP218"/>
      <c r="MUQ218"/>
      <c r="MUR218"/>
      <c r="MUS218"/>
      <c r="MUT218"/>
      <c r="MUU218"/>
      <c r="MUV218"/>
      <c r="MUW218"/>
      <c r="MUX218"/>
      <c r="MUY218"/>
      <c r="MUZ218"/>
      <c r="MVA218"/>
      <c r="MVB218"/>
      <c r="MVC218"/>
      <c r="MVD218"/>
      <c r="MVE218"/>
      <c r="MVF218"/>
      <c r="MVG218"/>
      <c r="MVH218"/>
      <c r="MVI218"/>
      <c r="MVJ218"/>
      <c r="MVK218"/>
      <c r="MVL218"/>
      <c r="MVM218"/>
      <c r="MVN218"/>
      <c r="MVO218"/>
      <c r="MVP218"/>
      <c r="MVQ218"/>
      <c r="MVR218"/>
      <c r="MVS218"/>
      <c r="MVT218"/>
      <c r="MVU218"/>
      <c r="MVV218"/>
      <c r="MVW218"/>
      <c r="MVX218"/>
      <c r="MVY218"/>
      <c r="MVZ218"/>
      <c r="MWA218"/>
      <c r="MWB218"/>
      <c r="MWC218"/>
      <c r="MWD218"/>
      <c r="MWE218"/>
      <c r="MWF218"/>
      <c r="MWG218"/>
      <c r="MWH218"/>
      <c r="MWI218"/>
      <c r="MWJ218"/>
      <c r="MWK218"/>
      <c r="MWL218"/>
      <c r="MWM218"/>
      <c r="MWN218"/>
      <c r="MWO218"/>
      <c r="MWP218"/>
      <c r="MWQ218"/>
      <c r="MWR218"/>
      <c r="MWS218"/>
      <c r="MWT218"/>
      <c r="MWU218"/>
      <c r="MWV218"/>
      <c r="MWW218"/>
      <c r="MWX218"/>
      <c r="MWY218"/>
      <c r="MWZ218"/>
      <c r="MXA218"/>
      <c r="MXB218"/>
      <c r="MXC218"/>
      <c r="MXD218"/>
      <c r="MXE218"/>
      <c r="MXF218"/>
      <c r="MXG218"/>
      <c r="MXH218"/>
      <c r="MXI218"/>
      <c r="MXJ218"/>
      <c r="MXK218"/>
      <c r="MXL218"/>
      <c r="MXM218"/>
      <c r="MXN218"/>
      <c r="MXO218"/>
      <c r="MXP218"/>
      <c r="MXQ218"/>
      <c r="MXR218"/>
      <c r="MXS218"/>
      <c r="MXT218"/>
      <c r="MXU218"/>
      <c r="MXV218"/>
      <c r="MXW218"/>
      <c r="MXX218"/>
      <c r="MXY218"/>
      <c r="MXZ218"/>
      <c r="MYA218"/>
      <c r="MYB218"/>
      <c r="MYC218"/>
      <c r="MYD218"/>
      <c r="MYE218"/>
      <c r="MYF218"/>
      <c r="MYG218"/>
      <c r="MYH218"/>
      <c r="MYI218"/>
      <c r="MYJ218"/>
      <c r="MYK218"/>
      <c r="MYL218"/>
      <c r="MYM218"/>
      <c r="MYN218"/>
      <c r="MYO218"/>
      <c r="MYP218"/>
      <c r="MYQ218"/>
      <c r="MYR218"/>
      <c r="MYS218"/>
      <c r="MYT218"/>
      <c r="MYU218"/>
      <c r="MYV218"/>
      <c r="MYW218"/>
      <c r="MYX218"/>
      <c r="MYY218"/>
      <c r="MYZ218"/>
      <c r="MZA218"/>
      <c r="MZB218"/>
      <c r="MZC218"/>
      <c r="MZD218"/>
      <c r="MZE218"/>
      <c r="MZF218"/>
      <c r="MZG218"/>
      <c r="MZH218"/>
      <c r="MZI218"/>
      <c r="MZJ218"/>
      <c r="MZK218"/>
      <c r="MZL218"/>
      <c r="MZM218"/>
      <c r="MZN218"/>
      <c r="MZO218"/>
      <c r="MZP218"/>
      <c r="MZQ218"/>
      <c r="MZR218"/>
      <c r="MZS218"/>
      <c r="MZT218"/>
      <c r="MZU218"/>
      <c r="MZV218"/>
      <c r="MZW218"/>
      <c r="MZX218"/>
      <c r="MZY218"/>
      <c r="MZZ218"/>
      <c r="NAA218"/>
      <c r="NAB218"/>
      <c r="NAC218"/>
      <c r="NAD218"/>
      <c r="NAE218"/>
      <c r="NAF218"/>
      <c r="NAG218"/>
      <c r="NAH218"/>
      <c r="NAI218"/>
      <c r="NAJ218"/>
      <c r="NAK218"/>
      <c r="NAL218"/>
      <c r="NAM218"/>
      <c r="NAN218"/>
      <c r="NAO218"/>
      <c r="NAP218"/>
      <c r="NAQ218"/>
      <c r="NAR218"/>
      <c r="NAS218"/>
      <c r="NAT218"/>
      <c r="NAU218"/>
      <c r="NAV218"/>
      <c r="NAW218"/>
      <c r="NAX218"/>
      <c r="NAY218"/>
      <c r="NAZ218"/>
      <c r="NBA218"/>
      <c r="NBB218"/>
      <c r="NBC218"/>
      <c r="NBD218"/>
      <c r="NBE218"/>
      <c r="NBF218"/>
      <c r="NBG218"/>
      <c r="NBH218"/>
      <c r="NBI218"/>
      <c r="NBJ218"/>
      <c r="NBK218"/>
      <c r="NBL218"/>
      <c r="NBM218"/>
      <c r="NBN218"/>
      <c r="NBO218"/>
      <c r="NBP218"/>
      <c r="NBQ218"/>
      <c r="NBR218"/>
      <c r="NBS218"/>
      <c r="NBT218"/>
      <c r="NBU218"/>
      <c r="NBV218"/>
      <c r="NBW218"/>
      <c r="NBX218"/>
      <c r="NBY218"/>
      <c r="NBZ218"/>
      <c r="NCA218"/>
      <c r="NCB218"/>
      <c r="NCC218"/>
      <c r="NCD218"/>
      <c r="NCE218"/>
      <c r="NCF218"/>
      <c r="NCG218"/>
      <c r="NCH218"/>
      <c r="NCI218"/>
      <c r="NCJ218"/>
      <c r="NCK218"/>
      <c r="NCL218"/>
      <c r="NCM218"/>
      <c r="NCN218"/>
      <c r="NCO218"/>
      <c r="NCP218"/>
      <c r="NCQ218"/>
      <c r="NCR218"/>
      <c r="NCS218"/>
      <c r="NCT218"/>
      <c r="NCU218"/>
      <c r="NCV218"/>
      <c r="NCW218"/>
      <c r="NCX218"/>
      <c r="NCY218"/>
      <c r="NCZ218"/>
      <c r="NDA218"/>
      <c r="NDB218"/>
      <c r="NDC218"/>
      <c r="NDD218"/>
      <c r="NDE218"/>
      <c r="NDF218"/>
      <c r="NDG218"/>
      <c r="NDH218"/>
      <c r="NDI218"/>
      <c r="NDJ218"/>
      <c r="NDK218"/>
      <c r="NDL218"/>
      <c r="NDM218"/>
      <c r="NDN218"/>
      <c r="NDO218"/>
      <c r="NDP218"/>
      <c r="NDQ218"/>
      <c r="NDR218"/>
      <c r="NDS218"/>
      <c r="NDT218"/>
      <c r="NDU218"/>
      <c r="NDV218"/>
      <c r="NDW218"/>
      <c r="NDX218"/>
      <c r="NDY218"/>
      <c r="NDZ218"/>
      <c r="NEA218"/>
      <c r="NEB218"/>
      <c r="NEC218"/>
      <c r="NED218"/>
      <c r="NEE218"/>
      <c r="NEF218"/>
      <c r="NEG218"/>
      <c r="NEH218"/>
      <c r="NEI218"/>
      <c r="NEJ218"/>
      <c r="NEK218"/>
      <c r="NEL218"/>
      <c r="NEM218"/>
      <c r="NEN218"/>
      <c r="NEO218"/>
      <c r="NEP218"/>
      <c r="NEQ218"/>
      <c r="NER218"/>
      <c r="NES218"/>
      <c r="NET218"/>
      <c r="NEU218"/>
      <c r="NEV218"/>
      <c r="NEW218"/>
      <c r="NEX218"/>
      <c r="NEY218"/>
      <c r="NEZ218"/>
      <c r="NFA218"/>
      <c r="NFB218"/>
      <c r="NFC218"/>
      <c r="NFD218"/>
      <c r="NFE218"/>
      <c r="NFF218"/>
      <c r="NFG218"/>
      <c r="NFH218"/>
      <c r="NFI218"/>
      <c r="NFJ218"/>
      <c r="NFK218"/>
      <c r="NFL218"/>
      <c r="NFM218"/>
      <c r="NFN218"/>
      <c r="NFO218"/>
      <c r="NFP218"/>
      <c r="NFQ218"/>
      <c r="NFR218"/>
      <c r="NFS218"/>
      <c r="NFT218"/>
      <c r="NFU218"/>
      <c r="NFV218"/>
      <c r="NFW218"/>
      <c r="NFX218"/>
      <c r="NFY218"/>
      <c r="NFZ218"/>
      <c r="NGA218"/>
      <c r="NGB218"/>
      <c r="NGC218"/>
      <c r="NGD218"/>
      <c r="NGE218"/>
      <c r="NGF218"/>
      <c r="NGG218"/>
      <c r="NGH218"/>
      <c r="NGI218"/>
      <c r="NGJ218"/>
      <c r="NGK218"/>
      <c r="NGL218"/>
      <c r="NGM218"/>
      <c r="NGN218"/>
      <c r="NGO218"/>
      <c r="NGP218"/>
      <c r="NGQ218"/>
      <c r="NGR218"/>
      <c r="NGS218"/>
      <c r="NGT218"/>
      <c r="NGU218"/>
      <c r="NGV218"/>
      <c r="NGW218"/>
      <c r="NGX218"/>
      <c r="NGY218"/>
      <c r="NGZ218"/>
      <c r="NHA218"/>
      <c r="NHB218"/>
      <c r="NHC218"/>
      <c r="NHD218"/>
      <c r="NHE218"/>
      <c r="NHF218"/>
      <c r="NHG218"/>
      <c r="NHH218"/>
      <c r="NHI218"/>
      <c r="NHJ218"/>
      <c r="NHK218"/>
      <c r="NHL218"/>
      <c r="NHM218"/>
      <c r="NHN218"/>
      <c r="NHO218"/>
      <c r="NHP218"/>
      <c r="NHQ218"/>
      <c r="NHR218"/>
      <c r="NHS218"/>
      <c r="NHT218"/>
      <c r="NHU218"/>
      <c r="NHV218"/>
      <c r="NHW218"/>
      <c r="NHX218"/>
      <c r="NHY218"/>
      <c r="NHZ218"/>
      <c r="NIA218"/>
      <c r="NIB218"/>
      <c r="NIC218"/>
      <c r="NID218"/>
      <c r="NIE218"/>
      <c r="NIF218"/>
      <c r="NIG218"/>
      <c r="NIH218"/>
      <c r="NII218"/>
      <c r="NIJ218"/>
      <c r="NIK218"/>
      <c r="NIL218"/>
      <c r="NIM218"/>
      <c r="NIN218"/>
      <c r="NIO218"/>
      <c r="NIP218"/>
      <c r="NIQ218"/>
      <c r="NIR218"/>
      <c r="NIS218"/>
      <c r="NIT218"/>
      <c r="NIU218"/>
      <c r="NIV218"/>
      <c r="NIW218"/>
      <c r="NIX218"/>
      <c r="NIY218"/>
      <c r="NIZ218"/>
      <c r="NJA218"/>
      <c r="NJB218"/>
      <c r="NJC218"/>
      <c r="NJD218"/>
      <c r="NJE218"/>
      <c r="NJF218"/>
      <c r="NJG218"/>
      <c r="NJH218"/>
      <c r="NJI218"/>
      <c r="NJJ218"/>
      <c r="NJK218"/>
      <c r="NJL218"/>
      <c r="NJM218"/>
      <c r="NJN218"/>
      <c r="NJO218"/>
      <c r="NJP218"/>
      <c r="NJQ218"/>
      <c r="NJR218"/>
      <c r="NJS218"/>
      <c r="NJT218"/>
      <c r="NJU218"/>
      <c r="NJV218"/>
      <c r="NJW218"/>
      <c r="NJX218"/>
      <c r="NJY218"/>
      <c r="NJZ218"/>
      <c r="NKA218"/>
      <c r="NKB218"/>
      <c r="NKC218"/>
      <c r="NKD218"/>
      <c r="NKE218"/>
      <c r="NKF218"/>
      <c r="NKG218"/>
      <c r="NKH218"/>
      <c r="NKI218"/>
      <c r="NKJ218"/>
      <c r="NKK218"/>
      <c r="NKL218"/>
      <c r="NKM218"/>
      <c r="NKN218"/>
      <c r="NKO218"/>
      <c r="NKP218"/>
      <c r="NKQ218"/>
      <c r="NKR218"/>
      <c r="NKS218"/>
      <c r="NKT218"/>
      <c r="NKU218"/>
      <c r="NKV218"/>
      <c r="NKW218"/>
      <c r="NKX218"/>
      <c r="NKY218"/>
      <c r="NKZ218"/>
      <c r="NLA218"/>
      <c r="NLB218"/>
      <c r="NLC218"/>
      <c r="NLD218"/>
      <c r="NLE218"/>
      <c r="NLF218"/>
      <c r="NLG218"/>
      <c r="NLH218"/>
      <c r="NLI218"/>
      <c r="NLJ218"/>
      <c r="NLK218"/>
      <c r="NLL218"/>
      <c r="NLM218"/>
      <c r="NLN218"/>
      <c r="NLO218"/>
      <c r="NLP218"/>
      <c r="NLQ218"/>
      <c r="NLR218"/>
      <c r="NLS218"/>
      <c r="NLT218"/>
      <c r="NLU218"/>
      <c r="NLV218"/>
      <c r="NLW218"/>
      <c r="NLX218"/>
      <c r="NLY218"/>
      <c r="NLZ218"/>
      <c r="NMA218"/>
      <c r="NMB218"/>
      <c r="NMC218"/>
      <c r="NMD218"/>
      <c r="NME218"/>
      <c r="NMF218"/>
      <c r="NMG218"/>
      <c r="NMH218"/>
      <c r="NMI218"/>
      <c r="NMJ218"/>
      <c r="NMK218"/>
      <c r="NML218"/>
      <c r="NMM218"/>
      <c r="NMN218"/>
      <c r="NMO218"/>
      <c r="NMP218"/>
      <c r="NMQ218"/>
      <c r="NMR218"/>
      <c r="NMS218"/>
      <c r="NMT218"/>
      <c r="NMU218"/>
      <c r="NMV218"/>
      <c r="NMW218"/>
      <c r="NMX218"/>
      <c r="NMY218"/>
      <c r="NMZ218"/>
      <c r="NNA218"/>
      <c r="NNB218"/>
      <c r="NNC218"/>
      <c r="NND218"/>
      <c r="NNE218"/>
      <c r="NNF218"/>
      <c r="NNG218"/>
      <c r="NNH218"/>
      <c r="NNI218"/>
      <c r="NNJ218"/>
      <c r="NNK218"/>
      <c r="NNL218"/>
      <c r="NNM218"/>
      <c r="NNN218"/>
      <c r="NNO218"/>
      <c r="NNP218"/>
      <c r="NNQ218"/>
      <c r="NNR218"/>
      <c r="NNS218"/>
      <c r="NNT218"/>
      <c r="NNU218"/>
      <c r="NNV218"/>
      <c r="NNW218"/>
      <c r="NNX218"/>
      <c r="NNY218"/>
      <c r="NNZ218"/>
      <c r="NOA218"/>
      <c r="NOB218"/>
      <c r="NOC218"/>
      <c r="NOD218"/>
      <c r="NOE218"/>
      <c r="NOF218"/>
      <c r="NOG218"/>
      <c r="NOH218"/>
      <c r="NOI218"/>
      <c r="NOJ218"/>
      <c r="NOK218"/>
      <c r="NOL218"/>
      <c r="NOM218"/>
      <c r="NON218"/>
      <c r="NOO218"/>
      <c r="NOP218"/>
      <c r="NOQ218"/>
      <c r="NOR218"/>
      <c r="NOS218"/>
      <c r="NOT218"/>
      <c r="NOU218"/>
      <c r="NOV218"/>
      <c r="NOW218"/>
      <c r="NOX218"/>
      <c r="NOY218"/>
      <c r="NOZ218"/>
      <c r="NPA218"/>
      <c r="NPB218"/>
      <c r="NPC218"/>
      <c r="NPD218"/>
      <c r="NPE218"/>
      <c r="NPF218"/>
      <c r="NPG218"/>
      <c r="NPH218"/>
      <c r="NPI218"/>
      <c r="NPJ218"/>
      <c r="NPK218"/>
      <c r="NPL218"/>
      <c r="NPM218"/>
      <c r="NPN218"/>
      <c r="NPO218"/>
      <c r="NPP218"/>
      <c r="NPQ218"/>
      <c r="NPR218"/>
      <c r="NPS218"/>
      <c r="NPT218"/>
      <c r="NPU218"/>
      <c r="NPV218"/>
      <c r="NPW218"/>
      <c r="NPX218"/>
      <c r="NPY218"/>
      <c r="NPZ218"/>
      <c r="NQA218"/>
      <c r="NQB218"/>
      <c r="NQC218"/>
      <c r="NQD218"/>
      <c r="NQE218"/>
      <c r="NQF218"/>
      <c r="NQG218"/>
      <c r="NQH218"/>
      <c r="NQI218"/>
      <c r="NQJ218"/>
      <c r="NQK218"/>
      <c r="NQL218"/>
      <c r="NQM218"/>
      <c r="NQN218"/>
      <c r="NQO218"/>
      <c r="NQP218"/>
      <c r="NQQ218"/>
      <c r="NQR218"/>
      <c r="NQS218"/>
      <c r="NQT218"/>
      <c r="NQU218"/>
      <c r="NQV218"/>
      <c r="NQW218"/>
      <c r="NQX218"/>
      <c r="NQY218"/>
      <c r="NQZ218"/>
      <c r="NRA218"/>
      <c r="NRB218"/>
      <c r="NRC218"/>
      <c r="NRD218"/>
      <c r="NRE218"/>
      <c r="NRF218"/>
      <c r="NRG218"/>
      <c r="NRH218"/>
      <c r="NRI218"/>
      <c r="NRJ218"/>
      <c r="NRK218"/>
      <c r="NRL218"/>
      <c r="NRM218"/>
      <c r="NRN218"/>
      <c r="NRO218"/>
      <c r="NRP218"/>
      <c r="NRQ218"/>
      <c r="NRR218"/>
      <c r="NRS218"/>
      <c r="NRT218"/>
      <c r="NRU218"/>
      <c r="NRV218"/>
      <c r="NRW218"/>
      <c r="NRX218"/>
      <c r="NRY218"/>
      <c r="NRZ218"/>
      <c r="NSA218"/>
      <c r="NSB218"/>
      <c r="NSC218"/>
      <c r="NSD218"/>
      <c r="NSE218"/>
      <c r="NSF218"/>
      <c r="NSG218"/>
      <c r="NSH218"/>
      <c r="NSI218"/>
      <c r="NSJ218"/>
      <c r="NSK218"/>
      <c r="NSL218"/>
      <c r="NSM218"/>
      <c r="NSN218"/>
      <c r="NSO218"/>
      <c r="NSP218"/>
      <c r="NSQ218"/>
      <c r="NSR218"/>
      <c r="NSS218"/>
      <c r="NST218"/>
      <c r="NSU218"/>
      <c r="NSV218"/>
      <c r="NSW218"/>
      <c r="NSX218"/>
      <c r="NSY218"/>
      <c r="NSZ218"/>
      <c r="NTA218"/>
      <c r="NTB218"/>
      <c r="NTC218"/>
      <c r="NTD218"/>
      <c r="NTE218"/>
      <c r="NTF218"/>
      <c r="NTG218"/>
      <c r="NTH218"/>
      <c r="NTI218"/>
      <c r="NTJ218"/>
      <c r="NTK218"/>
      <c r="NTL218"/>
      <c r="NTM218"/>
      <c r="NTN218"/>
      <c r="NTO218"/>
      <c r="NTP218"/>
      <c r="NTQ218"/>
      <c r="NTR218"/>
      <c r="NTS218"/>
      <c r="NTT218"/>
      <c r="NTU218"/>
      <c r="NTV218"/>
      <c r="NTW218"/>
      <c r="NTX218"/>
      <c r="NTY218"/>
      <c r="NTZ218"/>
      <c r="NUA218"/>
      <c r="NUB218"/>
      <c r="NUC218"/>
      <c r="NUD218"/>
      <c r="NUE218"/>
      <c r="NUF218"/>
      <c r="NUG218"/>
      <c r="NUH218"/>
      <c r="NUI218"/>
      <c r="NUJ218"/>
      <c r="NUK218"/>
      <c r="NUL218"/>
      <c r="NUM218"/>
      <c r="NUN218"/>
      <c r="NUO218"/>
      <c r="NUP218"/>
      <c r="NUQ218"/>
      <c r="NUR218"/>
      <c r="NUS218"/>
      <c r="NUT218"/>
      <c r="NUU218"/>
      <c r="NUV218"/>
      <c r="NUW218"/>
      <c r="NUX218"/>
      <c r="NUY218"/>
      <c r="NUZ218"/>
      <c r="NVA218"/>
      <c r="NVB218"/>
      <c r="NVC218"/>
      <c r="NVD218"/>
      <c r="NVE218"/>
      <c r="NVF218"/>
      <c r="NVG218"/>
      <c r="NVH218"/>
      <c r="NVI218"/>
      <c r="NVJ218"/>
      <c r="NVK218"/>
      <c r="NVL218"/>
      <c r="NVM218"/>
      <c r="NVN218"/>
      <c r="NVO218"/>
      <c r="NVP218"/>
      <c r="NVQ218"/>
      <c r="NVR218"/>
      <c r="NVS218"/>
      <c r="NVT218"/>
      <c r="NVU218"/>
      <c r="NVV218"/>
      <c r="NVW218"/>
      <c r="NVX218"/>
      <c r="NVY218"/>
      <c r="NVZ218"/>
      <c r="NWA218"/>
      <c r="NWB218"/>
      <c r="NWC218"/>
      <c r="NWD218"/>
      <c r="NWE218"/>
      <c r="NWF218"/>
      <c r="NWG218"/>
      <c r="NWH218"/>
      <c r="NWI218"/>
      <c r="NWJ218"/>
      <c r="NWK218"/>
      <c r="NWL218"/>
      <c r="NWM218"/>
      <c r="NWN218"/>
      <c r="NWO218"/>
      <c r="NWP218"/>
      <c r="NWQ218"/>
      <c r="NWR218"/>
      <c r="NWS218"/>
      <c r="NWT218"/>
      <c r="NWU218"/>
      <c r="NWV218"/>
      <c r="NWW218"/>
      <c r="NWX218"/>
      <c r="NWY218"/>
      <c r="NWZ218"/>
      <c r="NXA218"/>
      <c r="NXB218"/>
      <c r="NXC218"/>
      <c r="NXD218"/>
      <c r="NXE218"/>
      <c r="NXF218"/>
      <c r="NXG218"/>
      <c r="NXH218"/>
      <c r="NXI218"/>
      <c r="NXJ218"/>
      <c r="NXK218"/>
      <c r="NXL218"/>
      <c r="NXM218"/>
      <c r="NXN218"/>
      <c r="NXO218"/>
      <c r="NXP218"/>
      <c r="NXQ218"/>
      <c r="NXR218"/>
      <c r="NXS218"/>
      <c r="NXT218"/>
      <c r="NXU218"/>
      <c r="NXV218"/>
      <c r="NXW218"/>
      <c r="NXX218"/>
      <c r="NXY218"/>
      <c r="NXZ218"/>
      <c r="NYA218"/>
      <c r="NYB218"/>
      <c r="NYC218"/>
      <c r="NYD218"/>
      <c r="NYE218"/>
      <c r="NYF218"/>
      <c r="NYG218"/>
      <c r="NYH218"/>
      <c r="NYI218"/>
      <c r="NYJ218"/>
      <c r="NYK218"/>
      <c r="NYL218"/>
      <c r="NYM218"/>
      <c r="NYN218"/>
      <c r="NYO218"/>
      <c r="NYP218"/>
      <c r="NYQ218"/>
      <c r="NYR218"/>
      <c r="NYS218"/>
      <c r="NYT218"/>
      <c r="NYU218"/>
      <c r="NYV218"/>
      <c r="NYW218"/>
      <c r="NYX218"/>
      <c r="NYY218"/>
      <c r="NYZ218"/>
      <c r="NZA218"/>
      <c r="NZB218"/>
      <c r="NZC218"/>
      <c r="NZD218"/>
      <c r="NZE218"/>
      <c r="NZF218"/>
      <c r="NZG218"/>
      <c r="NZH218"/>
      <c r="NZI218"/>
      <c r="NZJ218"/>
      <c r="NZK218"/>
      <c r="NZL218"/>
      <c r="NZM218"/>
      <c r="NZN218"/>
      <c r="NZO218"/>
      <c r="NZP218"/>
      <c r="NZQ218"/>
      <c r="NZR218"/>
      <c r="NZS218"/>
      <c r="NZT218"/>
      <c r="NZU218"/>
      <c r="NZV218"/>
      <c r="NZW218"/>
      <c r="NZX218"/>
      <c r="NZY218"/>
      <c r="NZZ218"/>
      <c r="OAA218"/>
      <c r="OAB218"/>
      <c r="OAC218"/>
      <c r="OAD218"/>
      <c r="OAE218"/>
      <c r="OAF218"/>
      <c r="OAG218"/>
      <c r="OAH218"/>
      <c r="OAI218"/>
      <c r="OAJ218"/>
      <c r="OAK218"/>
      <c r="OAL218"/>
      <c r="OAM218"/>
      <c r="OAN218"/>
      <c r="OAO218"/>
      <c r="OAP218"/>
      <c r="OAQ218"/>
      <c r="OAR218"/>
      <c r="OAS218"/>
      <c r="OAT218"/>
      <c r="OAU218"/>
      <c r="OAV218"/>
      <c r="OAW218"/>
      <c r="OAX218"/>
      <c r="OAY218"/>
      <c r="OAZ218"/>
      <c r="OBA218"/>
      <c r="OBB218"/>
      <c r="OBC218"/>
      <c r="OBD218"/>
      <c r="OBE218"/>
      <c r="OBF218"/>
      <c r="OBG218"/>
      <c r="OBH218"/>
      <c r="OBI218"/>
      <c r="OBJ218"/>
      <c r="OBK218"/>
      <c r="OBL218"/>
      <c r="OBM218"/>
      <c r="OBN218"/>
      <c r="OBO218"/>
      <c r="OBP218"/>
      <c r="OBQ218"/>
      <c r="OBR218"/>
      <c r="OBS218"/>
      <c r="OBT218"/>
      <c r="OBU218"/>
      <c r="OBV218"/>
      <c r="OBW218"/>
      <c r="OBX218"/>
      <c r="OBY218"/>
      <c r="OBZ218"/>
      <c r="OCA218"/>
      <c r="OCB218"/>
      <c r="OCC218"/>
      <c r="OCD218"/>
      <c r="OCE218"/>
      <c r="OCF218"/>
      <c r="OCG218"/>
      <c r="OCH218"/>
      <c r="OCI218"/>
      <c r="OCJ218"/>
      <c r="OCK218"/>
      <c r="OCL218"/>
      <c r="OCM218"/>
      <c r="OCN218"/>
      <c r="OCO218"/>
      <c r="OCP218"/>
      <c r="OCQ218"/>
      <c r="OCR218"/>
      <c r="OCS218"/>
      <c r="OCT218"/>
      <c r="OCU218"/>
      <c r="OCV218"/>
      <c r="OCW218"/>
      <c r="OCX218"/>
      <c r="OCY218"/>
      <c r="OCZ218"/>
      <c r="ODA218"/>
      <c r="ODB218"/>
      <c r="ODC218"/>
      <c r="ODD218"/>
      <c r="ODE218"/>
      <c r="ODF218"/>
      <c r="ODG218"/>
      <c r="ODH218"/>
      <c r="ODI218"/>
      <c r="ODJ218"/>
      <c r="ODK218"/>
      <c r="ODL218"/>
      <c r="ODM218"/>
      <c r="ODN218"/>
      <c r="ODO218"/>
      <c r="ODP218"/>
      <c r="ODQ218"/>
      <c r="ODR218"/>
      <c r="ODS218"/>
      <c r="ODT218"/>
      <c r="ODU218"/>
      <c r="ODV218"/>
      <c r="ODW218"/>
      <c r="ODX218"/>
      <c r="ODY218"/>
      <c r="ODZ218"/>
      <c r="OEA218"/>
      <c r="OEB218"/>
      <c r="OEC218"/>
      <c r="OED218"/>
      <c r="OEE218"/>
      <c r="OEF218"/>
      <c r="OEG218"/>
      <c r="OEH218"/>
      <c r="OEI218"/>
      <c r="OEJ218"/>
      <c r="OEK218"/>
      <c r="OEL218"/>
      <c r="OEM218"/>
      <c r="OEN218"/>
      <c r="OEO218"/>
      <c r="OEP218"/>
      <c r="OEQ218"/>
      <c r="OER218"/>
      <c r="OES218"/>
      <c r="OET218"/>
      <c r="OEU218"/>
      <c r="OEV218"/>
      <c r="OEW218"/>
      <c r="OEX218"/>
      <c r="OEY218"/>
      <c r="OEZ218"/>
      <c r="OFA218"/>
      <c r="OFB218"/>
      <c r="OFC218"/>
      <c r="OFD218"/>
      <c r="OFE218"/>
      <c r="OFF218"/>
      <c r="OFG218"/>
      <c r="OFH218"/>
      <c r="OFI218"/>
      <c r="OFJ218"/>
      <c r="OFK218"/>
      <c r="OFL218"/>
      <c r="OFM218"/>
      <c r="OFN218"/>
      <c r="OFO218"/>
      <c r="OFP218"/>
      <c r="OFQ218"/>
      <c r="OFR218"/>
      <c r="OFS218"/>
      <c r="OFT218"/>
      <c r="OFU218"/>
      <c r="OFV218"/>
      <c r="OFW218"/>
      <c r="OFX218"/>
      <c r="OFY218"/>
      <c r="OFZ218"/>
      <c r="OGA218"/>
      <c r="OGB218"/>
      <c r="OGC218"/>
      <c r="OGD218"/>
      <c r="OGE218"/>
      <c r="OGF218"/>
      <c r="OGG218"/>
      <c r="OGH218"/>
      <c r="OGI218"/>
      <c r="OGJ218"/>
      <c r="OGK218"/>
      <c r="OGL218"/>
      <c r="OGM218"/>
      <c r="OGN218"/>
      <c r="OGO218"/>
      <c r="OGP218"/>
      <c r="OGQ218"/>
      <c r="OGR218"/>
      <c r="OGS218"/>
      <c r="OGT218"/>
      <c r="OGU218"/>
      <c r="OGV218"/>
      <c r="OGW218"/>
      <c r="OGX218"/>
      <c r="OGY218"/>
      <c r="OGZ218"/>
      <c r="OHA218"/>
      <c r="OHB218"/>
      <c r="OHC218"/>
      <c r="OHD218"/>
      <c r="OHE218"/>
      <c r="OHF218"/>
      <c r="OHG218"/>
      <c r="OHH218"/>
      <c r="OHI218"/>
      <c r="OHJ218"/>
      <c r="OHK218"/>
      <c r="OHL218"/>
      <c r="OHM218"/>
      <c r="OHN218"/>
      <c r="OHO218"/>
      <c r="OHP218"/>
      <c r="OHQ218"/>
      <c r="OHR218"/>
      <c r="OHS218"/>
      <c r="OHT218"/>
      <c r="OHU218"/>
      <c r="OHV218"/>
      <c r="OHW218"/>
      <c r="OHX218"/>
      <c r="OHY218"/>
      <c r="OHZ218"/>
      <c r="OIA218"/>
      <c r="OIB218"/>
      <c r="OIC218"/>
      <c r="OID218"/>
      <c r="OIE218"/>
      <c r="OIF218"/>
      <c r="OIG218"/>
      <c r="OIH218"/>
      <c r="OII218"/>
      <c r="OIJ218"/>
      <c r="OIK218"/>
      <c r="OIL218"/>
      <c r="OIM218"/>
      <c r="OIN218"/>
      <c r="OIO218"/>
      <c r="OIP218"/>
      <c r="OIQ218"/>
      <c r="OIR218"/>
      <c r="OIS218"/>
      <c r="OIT218"/>
      <c r="OIU218"/>
      <c r="OIV218"/>
      <c r="OIW218"/>
      <c r="OIX218"/>
      <c r="OIY218"/>
      <c r="OIZ218"/>
      <c r="OJA218"/>
      <c r="OJB218"/>
      <c r="OJC218"/>
      <c r="OJD218"/>
      <c r="OJE218"/>
      <c r="OJF218"/>
      <c r="OJG218"/>
      <c r="OJH218"/>
      <c r="OJI218"/>
      <c r="OJJ218"/>
      <c r="OJK218"/>
      <c r="OJL218"/>
      <c r="OJM218"/>
      <c r="OJN218"/>
      <c r="OJO218"/>
      <c r="OJP218"/>
      <c r="OJQ218"/>
      <c r="OJR218"/>
      <c r="OJS218"/>
      <c r="OJT218"/>
      <c r="OJU218"/>
      <c r="OJV218"/>
      <c r="OJW218"/>
      <c r="OJX218"/>
      <c r="OJY218"/>
      <c r="OJZ218"/>
      <c r="OKA218"/>
      <c r="OKB218"/>
      <c r="OKC218"/>
      <c r="OKD218"/>
      <c r="OKE218"/>
      <c r="OKF218"/>
      <c r="OKG218"/>
      <c r="OKH218"/>
      <c r="OKI218"/>
      <c r="OKJ218"/>
      <c r="OKK218"/>
      <c r="OKL218"/>
      <c r="OKM218"/>
      <c r="OKN218"/>
      <c r="OKO218"/>
      <c r="OKP218"/>
      <c r="OKQ218"/>
      <c r="OKR218"/>
      <c r="OKS218"/>
      <c r="OKT218"/>
      <c r="OKU218"/>
      <c r="OKV218"/>
      <c r="OKW218"/>
      <c r="OKX218"/>
      <c r="OKY218"/>
      <c r="OKZ218"/>
      <c r="OLA218"/>
      <c r="OLB218"/>
      <c r="OLC218"/>
      <c r="OLD218"/>
      <c r="OLE218"/>
      <c r="OLF218"/>
      <c r="OLG218"/>
      <c r="OLH218"/>
      <c r="OLI218"/>
      <c r="OLJ218"/>
      <c r="OLK218"/>
      <c r="OLL218"/>
      <c r="OLM218"/>
      <c r="OLN218"/>
      <c r="OLO218"/>
      <c r="OLP218"/>
      <c r="OLQ218"/>
      <c r="OLR218"/>
      <c r="OLS218"/>
      <c r="OLT218"/>
      <c r="OLU218"/>
      <c r="OLV218"/>
      <c r="OLW218"/>
      <c r="OLX218"/>
      <c r="OLY218"/>
      <c r="OLZ218"/>
      <c r="OMA218"/>
      <c r="OMB218"/>
      <c r="OMC218"/>
      <c r="OMD218"/>
      <c r="OME218"/>
      <c r="OMF218"/>
      <c r="OMG218"/>
      <c r="OMH218"/>
      <c r="OMI218"/>
      <c r="OMJ218"/>
      <c r="OMK218"/>
      <c r="OML218"/>
      <c r="OMM218"/>
      <c r="OMN218"/>
      <c r="OMO218"/>
      <c r="OMP218"/>
      <c r="OMQ218"/>
      <c r="OMR218"/>
      <c r="OMS218"/>
      <c r="OMT218"/>
      <c r="OMU218"/>
      <c r="OMV218"/>
      <c r="OMW218"/>
      <c r="OMX218"/>
      <c r="OMY218"/>
      <c r="OMZ218"/>
      <c r="ONA218"/>
      <c r="ONB218"/>
      <c r="ONC218"/>
      <c r="OND218"/>
      <c r="ONE218"/>
      <c r="ONF218"/>
      <c r="ONG218"/>
      <c r="ONH218"/>
      <c r="ONI218"/>
      <c r="ONJ218"/>
      <c r="ONK218"/>
      <c r="ONL218"/>
      <c r="ONM218"/>
      <c r="ONN218"/>
      <c r="ONO218"/>
      <c r="ONP218"/>
      <c r="ONQ218"/>
      <c r="ONR218"/>
      <c r="ONS218"/>
      <c r="ONT218"/>
      <c r="ONU218"/>
      <c r="ONV218"/>
      <c r="ONW218"/>
      <c r="ONX218"/>
      <c r="ONY218"/>
      <c r="ONZ218"/>
      <c r="OOA218"/>
      <c r="OOB218"/>
      <c r="OOC218"/>
      <c r="OOD218"/>
      <c r="OOE218"/>
      <c r="OOF218"/>
      <c r="OOG218"/>
      <c r="OOH218"/>
      <c r="OOI218"/>
      <c r="OOJ218"/>
      <c r="OOK218"/>
      <c r="OOL218"/>
      <c r="OOM218"/>
      <c r="OON218"/>
      <c r="OOO218"/>
      <c r="OOP218"/>
      <c r="OOQ218"/>
      <c r="OOR218"/>
      <c r="OOS218"/>
      <c r="OOT218"/>
      <c r="OOU218"/>
      <c r="OOV218"/>
      <c r="OOW218"/>
      <c r="OOX218"/>
      <c r="OOY218"/>
      <c r="OOZ218"/>
      <c r="OPA218"/>
      <c r="OPB218"/>
      <c r="OPC218"/>
      <c r="OPD218"/>
      <c r="OPE218"/>
      <c r="OPF218"/>
      <c r="OPG218"/>
      <c r="OPH218"/>
      <c r="OPI218"/>
      <c r="OPJ218"/>
      <c r="OPK218"/>
      <c r="OPL218"/>
      <c r="OPM218"/>
      <c r="OPN218"/>
      <c r="OPO218"/>
      <c r="OPP218"/>
      <c r="OPQ218"/>
      <c r="OPR218"/>
      <c r="OPS218"/>
      <c r="OPT218"/>
      <c r="OPU218"/>
      <c r="OPV218"/>
      <c r="OPW218"/>
      <c r="OPX218"/>
      <c r="OPY218"/>
      <c r="OPZ218"/>
      <c r="OQA218"/>
      <c r="OQB218"/>
      <c r="OQC218"/>
      <c r="OQD218"/>
      <c r="OQE218"/>
      <c r="OQF218"/>
      <c r="OQG218"/>
      <c r="OQH218"/>
      <c r="OQI218"/>
      <c r="OQJ218"/>
      <c r="OQK218"/>
      <c r="OQL218"/>
      <c r="OQM218"/>
      <c r="OQN218"/>
      <c r="OQO218"/>
      <c r="OQP218"/>
      <c r="OQQ218"/>
      <c r="OQR218"/>
      <c r="OQS218"/>
      <c r="OQT218"/>
      <c r="OQU218"/>
      <c r="OQV218"/>
      <c r="OQW218"/>
      <c r="OQX218"/>
      <c r="OQY218"/>
      <c r="OQZ218"/>
      <c r="ORA218"/>
      <c r="ORB218"/>
      <c r="ORC218"/>
      <c r="ORD218"/>
      <c r="ORE218"/>
      <c r="ORF218"/>
      <c r="ORG218"/>
      <c r="ORH218"/>
      <c r="ORI218"/>
      <c r="ORJ218"/>
      <c r="ORK218"/>
      <c r="ORL218"/>
      <c r="ORM218"/>
      <c r="ORN218"/>
      <c r="ORO218"/>
      <c r="ORP218"/>
      <c r="ORQ218"/>
      <c r="ORR218"/>
      <c r="ORS218"/>
      <c r="ORT218"/>
      <c r="ORU218"/>
      <c r="ORV218"/>
      <c r="ORW218"/>
      <c r="ORX218"/>
      <c r="ORY218"/>
      <c r="ORZ218"/>
      <c r="OSA218"/>
      <c r="OSB218"/>
      <c r="OSC218"/>
      <c r="OSD218"/>
      <c r="OSE218"/>
      <c r="OSF218"/>
      <c r="OSG218"/>
      <c r="OSH218"/>
      <c r="OSI218"/>
      <c r="OSJ218"/>
      <c r="OSK218"/>
      <c r="OSL218"/>
      <c r="OSM218"/>
      <c r="OSN218"/>
      <c r="OSO218"/>
      <c r="OSP218"/>
      <c r="OSQ218"/>
      <c r="OSR218"/>
      <c r="OSS218"/>
      <c r="OST218"/>
      <c r="OSU218"/>
      <c r="OSV218"/>
      <c r="OSW218"/>
      <c r="OSX218"/>
      <c r="OSY218"/>
      <c r="OSZ218"/>
      <c r="OTA218"/>
      <c r="OTB218"/>
      <c r="OTC218"/>
      <c r="OTD218"/>
      <c r="OTE218"/>
      <c r="OTF218"/>
      <c r="OTG218"/>
      <c r="OTH218"/>
      <c r="OTI218"/>
      <c r="OTJ218"/>
      <c r="OTK218"/>
      <c r="OTL218"/>
      <c r="OTM218"/>
      <c r="OTN218"/>
      <c r="OTO218"/>
      <c r="OTP218"/>
      <c r="OTQ218"/>
      <c r="OTR218"/>
      <c r="OTS218"/>
      <c r="OTT218"/>
      <c r="OTU218"/>
      <c r="OTV218"/>
      <c r="OTW218"/>
      <c r="OTX218"/>
      <c r="OTY218"/>
      <c r="OTZ218"/>
      <c r="OUA218"/>
      <c r="OUB218"/>
      <c r="OUC218"/>
      <c r="OUD218"/>
      <c r="OUE218"/>
      <c r="OUF218"/>
      <c r="OUG218"/>
      <c r="OUH218"/>
      <c r="OUI218"/>
      <c r="OUJ218"/>
      <c r="OUK218"/>
      <c r="OUL218"/>
      <c r="OUM218"/>
      <c r="OUN218"/>
      <c r="OUO218"/>
      <c r="OUP218"/>
      <c r="OUQ218"/>
      <c r="OUR218"/>
      <c r="OUS218"/>
      <c r="OUT218"/>
      <c r="OUU218"/>
      <c r="OUV218"/>
      <c r="OUW218"/>
      <c r="OUX218"/>
      <c r="OUY218"/>
      <c r="OUZ218"/>
      <c r="OVA218"/>
      <c r="OVB218"/>
      <c r="OVC218"/>
      <c r="OVD218"/>
      <c r="OVE218"/>
      <c r="OVF218"/>
      <c r="OVG218"/>
      <c r="OVH218"/>
      <c r="OVI218"/>
      <c r="OVJ218"/>
      <c r="OVK218"/>
      <c r="OVL218"/>
      <c r="OVM218"/>
      <c r="OVN218"/>
      <c r="OVO218"/>
      <c r="OVP218"/>
      <c r="OVQ218"/>
      <c r="OVR218"/>
      <c r="OVS218"/>
      <c r="OVT218"/>
      <c r="OVU218"/>
      <c r="OVV218"/>
      <c r="OVW218"/>
      <c r="OVX218"/>
      <c r="OVY218"/>
      <c r="OVZ218"/>
      <c r="OWA218"/>
      <c r="OWB218"/>
      <c r="OWC218"/>
      <c r="OWD218"/>
      <c r="OWE218"/>
      <c r="OWF218"/>
      <c r="OWG218"/>
      <c r="OWH218"/>
      <c r="OWI218"/>
      <c r="OWJ218"/>
      <c r="OWK218"/>
      <c r="OWL218"/>
      <c r="OWM218"/>
      <c r="OWN218"/>
      <c r="OWO218"/>
      <c r="OWP218"/>
      <c r="OWQ218"/>
      <c r="OWR218"/>
      <c r="OWS218"/>
      <c r="OWT218"/>
      <c r="OWU218"/>
      <c r="OWV218"/>
      <c r="OWW218"/>
      <c r="OWX218"/>
      <c r="OWY218"/>
      <c r="OWZ218"/>
      <c r="OXA218"/>
      <c r="OXB218"/>
      <c r="OXC218"/>
      <c r="OXD218"/>
      <c r="OXE218"/>
      <c r="OXF218"/>
      <c r="OXG218"/>
      <c r="OXH218"/>
      <c r="OXI218"/>
      <c r="OXJ218"/>
      <c r="OXK218"/>
      <c r="OXL218"/>
      <c r="OXM218"/>
      <c r="OXN218"/>
      <c r="OXO218"/>
      <c r="OXP218"/>
      <c r="OXQ218"/>
      <c r="OXR218"/>
      <c r="OXS218"/>
      <c r="OXT218"/>
      <c r="OXU218"/>
      <c r="OXV218"/>
      <c r="OXW218"/>
      <c r="OXX218"/>
      <c r="OXY218"/>
      <c r="OXZ218"/>
      <c r="OYA218"/>
      <c r="OYB218"/>
      <c r="OYC218"/>
      <c r="OYD218"/>
      <c r="OYE218"/>
      <c r="OYF218"/>
      <c r="OYG218"/>
      <c r="OYH218"/>
      <c r="OYI218"/>
      <c r="OYJ218"/>
      <c r="OYK218"/>
      <c r="OYL218"/>
      <c r="OYM218"/>
      <c r="OYN218"/>
      <c r="OYO218"/>
      <c r="OYP218"/>
      <c r="OYQ218"/>
      <c r="OYR218"/>
      <c r="OYS218"/>
      <c r="OYT218"/>
      <c r="OYU218"/>
      <c r="OYV218"/>
      <c r="OYW218"/>
      <c r="OYX218"/>
      <c r="OYY218"/>
      <c r="OYZ218"/>
      <c r="OZA218"/>
      <c r="OZB218"/>
      <c r="OZC218"/>
      <c r="OZD218"/>
      <c r="OZE218"/>
      <c r="OZF218"/>
      <c r="OZG218"/>
      <c r="OZH218"/>
      <c r="OZI218"/>
      <c r="OZJ218"/>
      <c r="OZK218"/>
      <c r="OZL218"/>
      <c r="OZM218"/>
      <c r="OZN218"/>
      <c r="OZO218"/>
      <c r="OZP218"/>
      <c r="OZQ218"/>
      <c r="OZR218"/>
      <c r="OZS218"/>
      <c r="OZT218"/>
      <c r="OZU218"/>
      <c r="OZV218"/>
      <c r="OZW218"/>
      <c r="OZX218"/>
      <c r="OZY218"/>
      <c r="OZZ218"/>
      <c r="PAA218"/>
      <c r="PAB218"/>
      <c r="PAC218"/>
      <c r="PAD218"/>
      <c r="PAE218"/>
      <c r="PAF218"/>
      <c r="PAG218"/>
      <c r="PAH218"/>
      <c r="PAI218"/>
      <c r="PAJ218"/>
      <c r="PAK218"/>
      <c r="PAL218"/>
      <c r="PAM218"/>
      <c r="PAN218"/>
      <c r="PAO218"/>
      <c r="PAP218"/>
      <c r="PAQ218"/>
      <c r="PAR218"/>
      <c r="PAS218"/>
      <c r="PAT218"/>
      <c r="PAU218"/>
      <c r="PAV218"/>
      <c r="PAW218"/>
      <c r="PAX218"/>
      <c r="PAY218"/>
      <c r="PAZ218"/>
      <c r="PBA218"/>
      <c r="PBB218"/>
      <c r="PBC218"/>
      <c r="PBD218"/>
      <c r="PBE218"/>
      <c r="PBF218"/>
      <c r="PBG218"/>
      <c r="PBH218"/>
      <c r="PBI218"/>
      <c r="PBJ218"/>
      <c r="PBK218"/>
      <c r="PBL218"/>
      <c r="PBM218"/>
      <c r="PBN218"/>
      <c r="PBO218"/>
      <c r="PBP218"/>
      <c r="PBQ218"/>
      <c r="PBR218"/>
      <c r="PBS218"/>
      <c r="PBT218"/>
      <c r="PBU218"/>
      <c r="PBV218"/>
      <c r="PBW218"/>
      <c r="PBX218"/>
      <c r="PBY218"/>
      <c r="PBZ218"/>
      <c r="PCA218"/>
      <c r="PCB218"/>
      <c r="PCC218"/>
      <c r="PCD218"/>
      <c r="PCE218"/>
      <c r="PCF218"/>
      <c r="PCG218"/>
      <c r="PCH218"/>
      <c r="PCI218"/>
      <c r="PCJ218"/>
      <c r="PCK218"/>
      <c r="PCL218"/>
      <c r="PCM218"/>
      <c r="PCN218"/>
      <c r="PCO218"/>
      <c r="PCP218"/>
      <c r="PCQ218"/>
      <c r="PCR218"/>
      <c r="PCS218"/>
      <c r="PCT218"/>
      <c r="PCU218"/>
      <c r="PCV218"/>
      <c r="PCW218"/>
      <c r="PCX218"/>
      <c r="PCY218"/>
      <c r="PCZ218"/>
      <c r="PDA218"/>
      <c r="PDB218"/>
      <c r="PDC218"/>
      <c r="PDD218"/>
      <c r="PDE218"/>
      <c r="PDF218"/>
      <c r="PDG218"/>
      <c r="PDH218"/>
      <c r="PDI218"/>
      <c r="PDJ218"/>
      <c r="PDK218"/>
      <c r="PDL218"/>
      <c r="PDM218"/>
      <c r="PDN218"/>
      <c r="PDO218"/>
      <c r="PDP218"/>
      <c r="PDQ218"/>
      <c r="PDR218"/>
      <c r="PDS218"/>
      <c r="PDT218"/>
      <c r="PDU218"/>
      <c r="PDV218"/>
      <c r="PDW218"/>
      <c r="PDX218"/>
      <c r="PDY218"/>
      <c r="PDZ218"/>
      <c r="PEA218"/>
      <c r="PEB218"/>
      <c r="PEC218"/>
      <c r="PED218"/>
      <c r="PEE218"/>
      <c r="PEF218"/>
      <c r="PEG218"/>
      <c r="PEH218"/>
      <c r="PEI218"/>
      <c r="PEJ218"/>
      <c r="PEK218"/>
      <c r="PEL218"/>
      <c r="PEM218"/>
      <c r="PEN218"/>
      <c r="PEO218"/>
      <c r="PEP218"/>
      <c r="PEQ218"/>
      <c r="PER218"/>
      <c r="PES218"/>
      <c r="PET218"/>
      <c r="PEU218"/>
      <c r="PEV218"/>
      <c r="PEW218"/>
      <c r="PEX218"/>
      <c r="PEY218"/>
      <c r="PEZ218"/>
      <c r="PFA218"/>
      <c r="PFB218"/>
      <c r="PFC218"/>
      <c r="PFD218"/>
      <c r="PFE218"/>
      <c r="PFF218"/>
      <c r="PFG218"/>
      <c r="PFH218"/>
      <c r="PFI218"/>
      <c r="PFJ218"/>
      <c r="PFK218"/>
      <c r="PFL218"/>
      <c r="PFM218"/>
      <c r="PFN218"/>
      <c r="PFO218"/>
      <c r="PFP218"/>
      <c r="PFQ218"/>
      <c r="PFR218"/>
      <c r="PFS218"/>
      <c r="PFT218"/>
      <c r="PFU218"/>
      <c r="PFV218"/>
      <c r="PFW218"/>
      <c r="PFX218"/>
      <c r="PFY218"/>
      <c r="PFZ218"/>
      <c r="PGA218"/>
      <c r="PGB218"/>
      <c r="PGC218"/>
      <c r="PGD218"/>
      <c r="PGE218"/>
      <c r="PGF218"/>
      <c r="PGG218"/>
      <c r="PGH218"/>
      <c r="PGI218"/>
      <c r="PGJ218"/>
      <c r="PGK218"/>
      <c r="PGL218"/>
      <c r="PGM218"/>
      <c r="PGN218"/>
      <c r="PGO218"/>
      <c r="PGP218"/>
      <c r="PGQ218"/>
      <c r="PGR218"/>
      <c r="PGS218"/>
      <c r="PGT218"/>
      <c r="PGU218"/>
      <c r="PGV218"/>
      <c r="PGW218"/>
      <c r="PGX218"/>
      <c r="PGY218"/>
      <c r="PGZ218"/>
      <c r="PHA218"/>
      <c r="PHB218"/>
      <c r="PHC218"/>
      <c r="PHD218"/>
      <c r="PHE218"/>
      <c r="PHF218"/>
      <c r="PHG218"/>
      <c r="PHH218"/>
      <c r="PHI218"/>
      <c r="PHJ218"/>
      <c r="PHK218"/>
      <c r="PHL218"/>
      <c r="PHM218"/>
      <c r="PHN218"/>
      <c r="PHO218"/>
      <c r="PHP218"/>
      <c r="PHQ218"/>
      <c r="PHR218"/>
      <c r="PHS218"/>
      <c r="PHT218"/>
      <c r="PHU218"/>
      <c r="PHV218"/>
      <c r="PHW218"/>
      <c r="PHX218"/>
      <c r="PHY218"/>
      <c r="PHZ218"/>
      <c r="PIA218"/>
      <c r="PIB218"/>
      <c r="PIC218"/>
      <c r="PID218"/>
      <c r="PIE218"/>
      <c r="PIF218"/>
      <c r="PIG218"/>
      <c r="PIH218"/>
      <c r="PII218"/>
      <c r="PIJ218"/>
      <c r="PIK218"/>
      <c r="PIL218"/>
      <c r="PIM218"/>
      <c r="PIN218"/>
      <c r="PIO218"/>
      <c r="PIP218"/>
      <c r="PIQ218"/>
      <c r="PIR218"/>
      <c r="PIS218"/>
      <c r="PIT218"/>
      <c r="PIU218"/>
      <c r="PIV218"/>
      <c r="PIW218"/>
      <c r="PIX218"/>
      <c r="PIY218"/>
      <c r="PIZ218"/>
      <c r="PJA218"/>
      <c r="PJB218"/>
      <c r="PJC218"/>
      <c r="PJD218"/>
      <c r="PJE218"/>
      <c r="PJF218"/>
      <c r="PJG218"/>
      <c r="PJH218"/>
      <c r="PJI218"/>
      <c r="PJJ218"/>
      <c r="PJK218"/>
      <c r="PJL218"/>
      <c r="PJM218"/>
      <c r="PJN218"/>
      <c r="PJO218"/>
      <c r="PJP218"/>
      <c r="PJQ218"/>
      <c r="PJR218"/>
      <c r="PJS218"/>
      <c r="PJT218"/>
      <c r="PJU218"/>
      <c r="PJV218"/>
      <c r="PJW218"/>
      <c r="PJX218"/>
      <c r="PJY218"/>
      <c r="PJZ218"/>
      <c r="PKA218"/>
      <c r="PKB218"/>
      <c r="PKC218"/>
      <c r="PKD218"/>
      <c r="PKE218"/>
      <c r="PKF218"/>
      <c r="PKG218"/>
      <c r="PKH218"/>
      <c r="PKI218"/>
      <c r="PKJ218"/>
      <c r="PKK218"/>
      <c r="PKL218"/>
      <c r="PKM218"/>
      <c r="PKN218"/>
      <c r="PKO218"/>
      <c r="PKP218"/>
      <c r="PKQ218"/>
      <c r="PKR218"/>
      <c r="PKS218"/>
      <c r="PKT218"/>
      <c r="PKU218"/>
      <c r="PKV218"/>
      <c r="PKW218"/>
      <c r="PKX218"/>
      <c r="PKY218"/>
      <c r="PKZ218"/>
      <c r="PLA218"/>
      <c r="PLB218"/>
      <c r="PLC218"/>
      <c r="PLD218"/>
      <c r="PLE218"/>
      <c r="PLF218"/>
      <c r="PLG218"/>
      <c r="PLH218"/>
      <c r="PLI218"/>
      <c r="PLJ218"/>
      <c r="PLK218"/>
      <c r="PLL218"/>
      <c r="PLM218"/>
      <c r="PLN218"/>
      <c r="PLO218"/>
      <c r="PLP218"/>
      <c r="PLQ218"/>
      <c r="PLR218"/>
      <c r="PLS218"/>
      <c r="PLT218"/>
      <c r="PLU218"/>
      <c r="PLV218"/>
      <c r="PLW218"/>
      <c r="PLX218"/>
      <c r="PLY218"/>
      <c r="PLZ218"/>
      <c r="PMA218"/>
      <c r="PMB218"/>
      <c r="PMC218"/>
      <c r="PMD218"/>
      <c r="PME218"/>
      <c r="PMF218"/>
      <c r="PMG218"/>
      <c r="PMH218"/>
      <c r="PMI218"/>
      <c r="PMJ218"/>
      <c r="PMK218"/>
      <c r="PML218"/>
      <c r="PMM218"/>
      <c r="PMN218"/>
      <c r="PMO218"/>
      <c r="PMP218"/>
      <c r="PMQ218"/>
      <c r="PMR218"/>
      <c r="PMS218"/>
      <c r="PMT218"/>
      <c r="PMU218"/>
      <c r="PMV218"/>
      <c r="PMW218"/>
      <c r="PMX218"/>
      <c r="PMY218"/>
      <c r="PMZ218"/>
      <c r="PNA218"/>
      <c r="PNB218"/>
      <c r="PNC218"/>
      <c r="PND218"/>
      <c r="PNE218"/>
      <c r="PNF218"/>
      <c r="PNG218"/>
      <c r="PNH218"/>
      <c r="PNI218"/>
      <c r="PNJ218"/>
      <c r="PNK218"/>
      <c r="PNL218"/>
      <c r="PNM218"/>
      <c r="PNN218"/>
      <c r="PNO218"/>
      <c r="PNP218"/>
      <c r="PNQ218"/>
      <c r="PNR218"/>
      <c r="PNS218"/>
      <c r="PNT218"/>
      <c r="PNU218"/>
      <c r="PNV218"/>
      <c r="PNW218"/>
      <c r="PNX218"/>
      <c r="PNY218"/>
      <c r="PNZ218"/>
      <c r="POA218"/>
      <c r="POB218"/>
      <c r="POC218"/>
      <c r="POD218"/>
      <c r="POE218"/>
      <c r="POF218"/>
      <c r="POG218"/>
      <c r="POH218"/>
      <c r="POI218"/>
      <c r="POJ218"/>
      <c r="POK218"/>
      <c r="POL218"/>
      <c r="POM218"/>
      <c r="PON218"/>
      <c r="POO218"/>
      <c r="POP218"/>
      <c r="POQ218"/>
      <c r="POR218"/>
      <c r="POS218"/>
      <c r="POT218"/>
      <c r="POU218"/>
      <c r="POV218"/>
      <c r="POW218"/>
      <c r="POX218"/>
      <c r="POY218"/>
      <c r="POZ218"/>
      <c r="PPA218"/>
      <c r="PPB218"/>
      <c r="PPC218"/>
      <c r="PPD218"/>
      <c r="PPE218"/>
      <c r="PPF218"/>
      <c r="PPG218"/>
      <c r="PPH218"/>
      <c r="PPI218"/>
      <c r="PPJ218"/>
      <c r="PPK218"/>
      <c r="PPL218"/>
      <c r="PPM218"/>
      <c r="PPN218"/>
      <c r="PPO218"/>
      <c r="PPP218"/>
      <c r="PPQ218"/>
      <c r="PPR218"/>
      <c r="PPS218"/>
      <c r="PPT218"/>
      <c r="PPU218"/>
      <c r="PPV218"/>
      <c r="PPW218"/>
      <c r="PPX218"/>
      <c r="PPY218"/>
      <c r="PPZ218"/>
      <c r="PQA218"/>
      <c r="PQB218"/>
      <c r="PQC218"/>
      <c r="PQD218"/>
      <c r="PQE218"/>
      <c r="PQF218"/>
      <c r="PQG218"/>
      <c r="PQH218"/>
      <c r="PQI218"/>
      <c r="PQJ218"/>
      <c r="PQK218"/>
      <c r="PQL218"/>
      <c r="PQM218"/>
      <c r="PQN218"/>
      <c r="PQO218"/>
      <c r="PQP218"/>
      <c r="PQQ218"/>
      <c r="PQR218"/>
      <c r="PQS218"/>
      <c r="PQT218"/>
      <c r="PQU218"/>
      <c r="PQV218"/>
      <c r="PQW218"/>
      <c r="PQX218"/>
      <c r="PQY218"/>
      <c r="PQZ218"/>
      <c r="PRA218"/>
      <c r="PRB218"/>
      <c r="PRC218"/>
      <c r="PRD218"/>
      <c r="PRE218"/>
      <c r="PRF218"/>
      <c r="PRG218"/>
      <c r="PRH218"/>
      <c r="PRI218"/>
      <c r="PRJ218"/>
      <c r="PRK218"/>
      <c r="PRL218"/>
      <c r="PRM218"/>
      <c r="PRN218"/>
      <c r="PRO218"/>
      <c r="PRP218"/>
      <c r="PRQ218"/>
      <c r="PRR218"/>
      <c r="PRS218"/>
      <c r="PRT218"/>
      <c r="PRU218"/>
      <c r="PRV218"/>
      <c r="PRW218"/>
      <c r="PRX218"/>
      <c r="PRY218"/>
      <c r="PRZ218"/>
      <c r="PSA218"/>
      <c r="PSB218"/>
      <c r="PSC218"/>
      <c r="PSD218"/>
      <c r="PSE218"/>
      <c r="PSF218"/>
      <c r="PSG218"/>
      <c r="PSH218"/>
      <c r="PSI218"/>
      <c r="PSJ218"/>
      <c r="PSK218"/>
      <c r="PSL218"/>
      <c r="PSM218"/>
      <c r="PSN218"/>
      <c r="PSO218"/>
      <c r="PSP218"/>
      <c r="PSQ218"/>
      <c r="PSR218"/>
      <c r="PSS218"/>
      <c r="PST218"/>
      <c r="PSU218"/>
      <c r="PSV218"/>
      <c r="PSW218"/>
      <c r="PSX218"/>
      <c r="PSY218"/>
      <c r="PSZ218"/>
      <c r="PTA218"/>
      <c r="PTB218"/>
      <c r="PTC218"/>
      <c r="PTD218"/>
      <c r="PTE218"/>
      <c r="PTF218"/>
      <c r="PTG218"/>
      <c r="PTH218"/>
      <c r="PTI218"/>
      <c r="PTJ218"/>
      <c r="PTK218"/>
      <c r="PTL218"/>
      <c r="PTM218"/>
      <c r="PTN218"/>
      <c r="PTO218"/>
      <c r="PTP218"/>
      <c r="PTQ218"/>
      <c r="PTR218"/>
      <c r="PTS218"/>
      <c r="PTT218"/>
      <c r="PTU218"/>
      <c r="PTV218"/>
      <c r="PTW218"/>
      <c r="PTX218"/>
      <c r="PTY218"/>
      <c r="PTZ218"/>
      <c r="PUA218"/>
      <c r="PUB218"/>
      <c r="PUC218"/>
      <c r="PUD218"/>
      <c r="PUE218"/>
      <c r="PUF218"/>
      <c r="PUG218"/>
      <c r="PUH218"/>
      <c r="PUI218"/>
      <c r="PUJ218"/>
      <c r="PUK218"/>
      <c r="PUL218"/>
      <c r="PUM218"/>
      <c r="PUN218"/>
      <c r="PUO218"/>
      <c r="PUP218"/>
      <c r="PUQ218"/>
      <c r="PUR218"/>
      <c r="PUS218"/>
      <c r="PUT218"/>
      <c r="PUU218"/>
      <c r="PUV218"/>
      <c r="PUW218"/>
      <c r="PUX218"/>
      <c r="PUY218"/>
      <c r="PUZ218"/>
      <c r="PVA218"/>
      <c r="PVB218"/>
      <c r="PVC218"/>
      <c r="PVD218"/>
      <c r="PVE218"/>
      <c r="PVF218"/>
      <c r="PVG218"/>
      <c r="PVH218"/>
      <c r="PVI218"/>
      <c r="PVJ218"/>
      <c r="PVK218"/>
      <c r="PVL218"/>
      <c r="PVM218"/>
      <c r="PVN218"/>
      <c r="PVO218"/>
      <c r="PVP218"/>
      <c r="PVQ218"/>
      <c r="PVR218"/>
      <c r="PVS218"/>
      <c r="PVT218"/>
      <c r="PVU218"/>
      <c r="PVV218"/>
      <c r="PVW218"/>
      <c r="PVX218"/>
      <c r="PVY218"/>
      <c r="PVZ218"/>
      <c r="PWA218"/>
      <c r="PWB218"/>
      <c r="PWC218"/>
      <c r="PWD218"/>
      <c r="PWE218"/>
      <c r="PWF218"/>
      <c r="PWG218"/>
      <c r="PWH218"/>
      <c r="PWI218"/>
      <c r="PWJ218"/>
      <c r="PWK218"/>
      <c r="PWL218"/>
      <c r="PWM218"/>
      <c r="PWN218"/>
      <c r="PWO218"/>
      <c r="PWP218"/>
      <c r="PWQ218"/>
      <c r="PWR218"/>
      <c r="PWS218"/>
      <c r="PWT218"/>
      <c r="PWU218"/>
      <c r="PWV218"/>
      <c r="PWW218"/>
      <c r="PWX218"/>
      <c r="PWY218"/>
      <c r="PWZ218"/>
      <c r="PXA218"/>
      <c r="PXB218"/>
      <c r="PXC218"/>
      <c r="PXD218"/>
      <c r="PXE218"/>
      <c r="PXF218"/>
      <c r="PXG218"/>
      <c r="PXH218"/>
      <c r="PXI218"/>
      <c r="PXJ218"/>
      <c r="PXK218"/>
      <c r="PXL218"/>
      <c r="PXM218"/>
      <c r="PXN218"/>
      <c r="PXO218"/>
      <c r="PXP218"/>
      <c r="PXQ218"/>
      <c r="PXR218"/>
      <c r="PXS218"/>
      <c r="PXT218"/>
      <c r="PXU218"/>
      <c r="PXV218"/>
      <c r="PXW218"/>
      <c r="PXX218"/>
      <c r="PXY218"/>
      <c r="PXZ218"/>
      <c r="PYA218"/>
      <c r="PYB218"/>
      <c r="PYC218"/>
      <c r="PYD218"/>
      <c r="PYE218"/>
      <c r="PYF218"/>
      <c r="PYG218"/>
      <c r="PYH218"/>
      <c r="PYI218"/>
      <c r="PYJ218"/>
      <c r="PYK218"/>
      <c r="PYL218"/>
      <c r="PYM218"/>
      <c r="PYN218"/>
      <c r="PYO218"/>
      <c r="PYP218"/>
      <c r="PYQ218"/>
      <c r="PYR218"/>
      <c r="PYS218"/>
      <c r="PYT218"/>
      <c r="PYU218"/>
      <c r="PYV218"/>
      <c r="PYW218"/>
      <c r="PYX218"/>
      <c r="PYY218"/>
      <c r="PYZ218"/>
      <c r="PZA218"/>
      <c r="PZB218"/>
      <c r="PZC218"/>
      <c r="PZD218"/>
      <c r="PZE218"/>
      <c r="PZF218"/>
      <c r="PZG218"/>
      <c r="PZH218"/>
      <c r="PZI218"/>
      <c r="PZJ218"/>
      <c r="PZK218"/>
      <c r="PZL218"/>
      <c r="PZM218"/>
      <c r="PZN218"/>
      <c r="PZO218"/>
      <c r="PZP218"/>
      <c r="PZQ218"/>
      <c r="PZR218"/>
      <c r="PZS218"/>
      <c r="PZT218"/>
      <c r="PZU218"/>
      <c r="PZV218"/>
      <c r="PZW218"/>
      <c r="PZX218"/>
      <c r="PZY218"/>
      <c r="PZZ218"/>
      <c r="QAA218"/>
      <c r="QAB218"/>
      <c r="QAC218"/>
      <c r="QAD218"/>
      <c r="QAE218"/>
      <c r="QAF218"/>
      <c r="QAG218"/>
      <c r="QAH218"/>
      <c r="QAI218"/>
      <c r="QAJ218"/>
      <c r="QAK218"/>
      <c r="QAL218"/>
      <c r="QAM218"/>
      <c r="QAN218"/>
      <c r="QAO218"/>
      <c r="QAP218"/>
      <c r="QAQ218"/>
      <c r="QAR218"/>
      <c r="QAS218"/>
      <c r="QAT218"/>
      <c r="QAU218"/>
      <c r="QAV218"/>
      <c r="QAW218"/>
      <c r="QAX218"/>
      <c r="QAY218"/>
      <c r="QAZ218"/>
      <c r="QBA218"/>
      <c r="QBB218"/>
      <c r="QBC218"/>
      <c r="QBD218"/>
      <c r="QBE218"/>
      <c r="QBF218"/>
      <c r="QBG218"/>
      <c r="QBH218"/>
      <c r="QBI218"/>
      <c r="QBJ218"/>
      <c r="QBK218"/>
      <c r="QBL218"/>
      <c r="QBM218"/>
      <c r="QBN218"/>
      <c r="QBO218"/>
      <c r="QBP218"/>
      <c r="QBQ218"/>
      <c r="QBR218"/>
      <c r="QBS218"/>
      <c r="QBT218"/>
      <c r="QBU218"/>
      <c r="QBV218"/>
      <c r="QBW218"/>
      <c r="QBX218"/>
      <c r="QBY218"/>
      <c r="QBZ218"/>
      <c r="QCA218"/>
      <c r="QCB218"/>
      <c r="QCC218"/>
      <c r="QCD218"/>
      <c r="QCE218"/>
      <c r="QCF218"/>
      <c r="QCG218"/>
      <c r="QCH218"/>
      <c r="QCI218"/>
      <c r="QCJ218"/>
      <c r="QCK218"/>
      <c r="QCL218"/>
      <c r="QCM218"/>
      <c r="QCN218"/>
      <c r="QCO218"/>
      <c r="QCP218"/>
      <c r="QCQ218"/>
      <c r="QCR218"/>
      <c r="QCS218"/>
      <c r="QCT218"/>
      <c r="QCU218"/>
      <c r="QCV218"/>
      <c r="QCW218"/>
      <c r="QCX218"/>
      <c r="QCY218"/>
      <c r="QCZ218"/>
      <c r="QDA218"/>
      <c r="QDB218"/>
      <c r="QDC218"/>
      <c r="QDD218"/>
      <c r="QDE218"/>
      <c r="QDF218"/>
      <c r="QDG218"/>
      <c r="QDH218"/>
      <c r="QDI218"/>
      <c r="QDJ218"/>
      <c r="QDK218"/>
      <c r="QDL218"/>
      <c r="QDM218"/>
      <c r="QDN218"/>
      <c r="QDO218"/>
      <c r="QDP218"/>
      <c r="QDQ218"/>
      <c r="QDR218"/>
      <c r="QDS218"/>
      <c r="QDT218"/>
      <c r="QDU218"/>
      <c r="QDV218"/>
      <c r="QDW218"/>
      <c r="QDX218"/>
      <c r="QDY218"/>
      <c r="QDZ218"/>
      <c r="QEA218"/>
      <c r="QEB218"/>
      <c r="QEC218"/>
      <c r="QED218"/>
      <c r="QEE218"/>
      <c r="QEF218"/>
      <c r="QEG218"/>
      <c r="QEH218"/>
      <c r="QEI218"/>
      <c r="QEJ218"/>
      <c r="QEK218"/>
      <c r="QEL218"/>
      <c r="QEM218"/>
      <c r="QEN218"/>
      <c r="QEO218"/>
      <c r="QEP218"/>
      <c r="QEQ218"/>
      <c r="QER218"/>
      <c r="QES218"/>
      <c r="QET218"/>
      <c r="QEU218"/>
      <c r="QEV218"/>
      <c r="QEW218"/>
      <c r="QEX218"/>
      <c r="QEY218"/>
      <c r="QEZ218"/>
      <c r="QFA218"/>
      <c r="QFB218"/>
      <c r="QFC218"/>
      <c r="QFD218"/>
      <c r="QFE218"/>
      <c r="QFF218"/>
      <c r="QFG218"/>
      <c r="QFH218"/>
      <c r="QFI218"/>
      <c r="QFJ218"/>
      <c r="QFK218"/>
      <c r="QFL218"/>
      <c r="QFM218"/>
      <c r="QFN218"/>
      <c r="QFO218"/>
      <c r="QFP218"/>
      <c r="QFQ218"/>
      <c r="QFR218"/>
      <c r="QFS218"/>
      <c r="QFT218"/>
      <c r="QFU218"/>
      <c r="QFV218"/>
      <c r="QFW218"/>
      <c r="QFX218"/>
      <c r="QFY218"/>
      <c r="QFZ218"/>
      <c r="QGA218"/>
      <c r="QGB218"/>
      <c r="QGC218"/>
      <c r="QGD218"/>
      <c r="QGE218"/>
      <c r="QGF218"/>
      <c r="QGG218"/>
      <c r="QGH218"/>
      <c r="QGI218"/>
      <c r="QGJ218"/>
      <c r="QGK218"/>
      <c r="QGL218"/>
      <c r="QGM218"/>
      <c r="QGN218"/>
      <c r="QGO218"/>
      <c r="QGP218"/>
      <c r="QGQ218"/>
      <c r="QGR218"/>
      <c r="QGS218"/>
      <c r="QGT218"/>
      <c r="QGU218"/>
      <c r="QGV218"/>
      <c r="QGW218"/>
      <c r="QGX218"/>
      <c r="QGY218"/>
      <c r="QGZ218"/>
      <c r="QHA218"/>
      <c r="QHB218"/>
      <c r="QHC218"/>
      <c r="QHD218"/>
      <c r="QHE218"/>
      <c r="QHF218"/>
      <c r="QHG218"/>
      <c r="QHH218"/>
      <c r="QHI218"/>
      <c r="QHJ218"/>
      <c r="QHK218"/>
      <c r="QHL218"/>
      <c r="QHM218"/>
      <c r="QHN218"/>
      <c r="QHO218"/>
      <c r="QHP218"/>
      <c r="QHQ218"/>
      <c r="QHR218"/>
      <c r="QHS218"/>
      <c r="QHT218"/>
      <c r="QHU218"/>
      <c r="QHV218"/>
      <c r="QHW218"/>
      <c r="QHX218"/>
      <c r="QHY218"/>
      <c r="QHZ218"/>
      <c r="QIA218"/>
      <c r="QIB218"/>
      <c r="QIC218"/>
      <c r="QID218"/>
      <c r="QIE218"/>
      <c r="QIF218"/>
      <c r="QIG218"/>
      <c r="QIH218"/>
      <c r="QII218"/>
      <c r="QIJ218"/>
      <c r="QIK218"/>
      <c r="QIL218"/>
      <c r="QIM218"/>
      <c r="QIN218"/>
      <c r="QIO218"/>
      <c r="QIP218"/>
      <c r="QIQ218"/>
      <c r="QIR218"/>
      <c r="QIS218"/>
      <c r="QIT218"/>
      <c r="QIU218"/>
      <c r="QIV218"/>
      <c r="QIW218"/>
      <c r="QIX218"/>
      <c r="QIY218"/>
      <c r="QIZ218"/>
      <c r="QJA218"/>
      <c r="QJB218"/>
      <c r="QJC218"/>
      <c r="QJD218"/>
      <c r="QJE218"/>
      <c r="QJF218"/>
      <c r="QJG218"/>
      <c r="QJH218"/>
      <c r="QJI218"/>
      <c r="QJJ218"/>
      <c r="QJK218"/>
      <c r="QJL218"/>
      <c r="QJM218"/>
      <c r="QJN218"/>
      <c r="QJO218"/>
      <c r="QJP218"/>
      <c r="QJQ218"/>
      <c r="QJR218"/>
      <c r="QJS218"/>
      <c r="QJT218"/>
      <c r="QJU218"/>
      <c r="QJV218"/>
      <c r="QJW218"/>
      <c r="QJX218"/>
      <c r="QJY218"/>
      <c r="QJZ218"/>
      <c r="QKA218"/>
      <c r="QKB218"/>
      <c r="QKC218"/>
      <c r="QKD218"/>
      <c r="QKE218"/>
      <c r="QKF218"/>
      <c r="QKG218"/>
      <c r="QKH218"/>
      <c r="QKI218"/>
      <c r="QKJ218"/>
      <c r="QKK218"/>
      <c r="QKL218"/>
      <c r="QKM218"/>
      <c r="QKN218"/>
      <c r="QKO218"/>
      <c r="QKP218"/>
      <c r="QKQ218"/>
      <c r="QKR218"/>
      <c r="QKS218"/>
      <c r="QKT218"/>
      <c r="QKU218"/>
      <c r="QKV218"/>
      <c r="QKW218"/>
      <c r="QKX218"/>
      <c r="QKY218"/>
      <c r="QKZ218"/>
      <c r="QLA218"/>
      <c r="QLB218"/>
      <c r="QLC218"/>
      <c r="QLD218"/>
      <c r="QLE218"/>
      <c r="QLF218"/>
      <c r="QLG218"/>
      <c r="QLH218"/>
      <c r="QLI218"/>
      <c r="QLJ218"/>
      <c r="QLK218"/>
      <c r="QLL218"/>
      <c r="QLM218"/>
      <c r="QLN218"/>
      <c r="QLO218"/>
      <c r="QLP218"/>
      <c r="QLQ218"/>
      <c r="QLR218"/>
      <c r="QLS218"/>
      <c r="QLT218"/>
      <c r="QLU218"/>
      <c r="QLV218"/>
      <c r="QLW218"/>
      <c r="QLX218"/>
      <c r="QLY218"/>
      <c r="QLZ218"/>
      <c r="QMA218"/>
      <c r="QMB218"/>
      <c r="QMC218"/>
      <c r="QMD218"/>
      <c r="QME218"/>
      <c r="QMF218"/>
      <c r="QMG218"/>
      <c r="QMH218"/>
      <c r="QMI218"/>
      <c r="QMJ218"/>
      <c r="QMK218"/>
      <c r="QML218"/>
      <c r="QMM218"/>
      <c r="QMN218"/>
      <c r="QMO218"/>
      <c r="QMP218"/>
      <c r="QMQ218"/>
      <c r="QMR218"/>
      <c r="QMS218"/>
      <c r="QMT218"/>
      <c r="QMU218"/>
      <c r="QMV218"/>
      <c r="QMW218"/>
      <c r="QMX218"/>
      <c r="QMY218"/>
      <c r="QMZ218"/>
      <c r="QNA218"/>
      <c r="QNB218"/>
      <c r="QNC218"/>
      <c r="QND218"/>
      <c r="QNE218"/>
      <c r="QNF218"/>
      <c r="QNG218"/>
      <c r="QNH218"/>
      <c r="QNI218"/>
      <c r="QNJ218"/>
      <c r="QNK218"/>
      <c r="QNL218"/>
      <c r="QNM218"/>
      <c r="QNN218"/>
      <c r="QNO218"/>
      <c r="QNP218"/>
      <c r="QNQ218"/>
      <c r="QNR218"/>
      <c r="QNS218"/>
      <c r="QNT218"/>
      <c r="QNU218"/>
      <c r="QNV218"/>
      <c r="QNW218"/>
      <c r="QNX218"/>
      <c r="QNY218"/>
      <c r="QNZ218"/>
      <c r="QOA218"/>
      <c r="QOB218"/>
      <c r="QOC218"/>
      <c r="QOD218"/>
      <c r="QOE218"/>
      <c r="QOF218"/>
      <c r="QOG218"/>
      <c r="QOH218"/>
      <c r="QOI218"/>
      <c r="QOJ218"/>
      <c r="QOK218"/>
      <c r="QOL218"/>
      <c r="QOM218"/>
      <c r="QON218"/>
      <c r="QOO218"/>
      <c r="QOP218"/>
      <c r="QOQ218"/>
      <c r="QOR218"/>
      <c r="QOS218"/>
      <c r="QOT218"/>
      <c r="QOU218"/>
      <c r="QOV218"/>
      <c r="QOW218"/>
      <c r="QOX218"/>
      <c r="QOY218"/>
      <c r="QOZ218"/>
      <c r="QPA218"/>
      <c r="QPB218"/>
      <c r="QPC218"/>
      <c r="QPD218"/>
      <c r="QPE218"/>
      <c r="QPF218"/>
      <c r="QPG218"/>
      <c r="QPH218"/>
      <c r="QPI218"/>
      <c r="QPJ218"/>
      <c r="QPK218"/>
      <c r="QPL218"/>
      <c r="QPM218"/>
      <c r="QPN218"/>
      <c r="QPO218"/>
      <c r="QPP218"/>
      <c r="QPQ218"/>
      <c r="QPR218"/>
      <c r="QPS218"/>
      <c r="QPT218"/>
      <c r="QPU218"/>
      <c r="QPV218"/>
      <c r="QPW218"/>
      <c r="QPX218"/>
      <c r="QPY218"/>
      <c r="QPZ218"/>
      <c r="QQA218"/>
      <c r="QQB218"/>
      <c r="QQC218"/>
      <c r="QQD218"/>
      <c r="QQE218"/>
      <c r="QQF218"/>
      <c r="QQG218"/>
      <c r="QQH218"/>
      <c r="QQI218"/>
      <c r="QQJ218"/>
      <c r="QQK218"/>
      <c r="QQL218"/>
      <c r="QQM218"/>
      <c r="QQN218"/>
      <c r="QQO218"/>
      <c r="QQP218"/>
      <c r="QQQ218"/>
      <c r="QQR218"/>
      <c r="QQS218"/>
      <c r="QQT218"/>
      <c r="QQU218"/>
      <c r="QQV218"/>
      <c r="QQW218"/>
      <c r="QQX218"/>
      <c r="QQY218"/>
      <c r="QQZ218"/>
      <c r="QRA218"/>
      <c r="QRB218"/>
      <c r="QRC218"/>
      <c r="QRD218"/>
      <c r="QRE218"/>
      <c r="QRF218"/>
      <c r="QRG218"/>
      <c r="QRH218"/>
      <c r="QRI218"/>
      <c r="QRJ218"/>
      <c r="QRK218"/>
      <c r="QRL218"/>
      <c r="QRM218"/>
      <c r="QRN218"/>
      <c r="QRO218"/>
      <c r="QRP218"/>
      <c r="QRQ218"/>
      <c r="QRR218"/>
      <c r="QRS218"/>
      <c r="QRT218"/>
      <c r="QRU218"/>
      <c r="QRV218"/>
      <c r="QRW218"/>
      <c r="QRX218"/>
      <c r="QRY218"/>
      <c r="QRZ218"/>
      <c r="QSA218"/>
      <c r="QSB218"/>
      <c r="QSC218"/>
      <c r="QSD218"/>
      <c r="QSE218"/>
      <c r="QSF218"/>
      <c r="QSG218"/>
      <c r="QSH218"/>
      <c r="QSI218"/>
      <c r="QSJ218"/>
      <c r="QSK218"/>
      <c r="QSL218"/>
      <c r="QSM218"/>
      <c r="QSN218"/>
      <c r="QSO218"/>
      <c r="QSP218"/>
      <c r="QSQ218"/>
      <c r="QSR218"/>
      <c r="QSS218"/>
      <c r="QST218"/>
      <c r="QSU218"/>
      <c r="QSV218"/>
      <c r="QSW218"/>
      <c r="QSX218"/>
      <c r="QSY218"/>
      <c r="QSZ218"/>
      <c r="QTA218"/>
      <c r="QTB218"/>
      <c r="QTC218"/>
      <c r="QTD218"/>
      <c r="QTE218"/>
      <c r="QTF218"/>
      <c r="QTG218"/>
      <c r="QTH218"/>
      <c r="QTI218"/>
      <c r="QTJ218"/>
      <c r="QTK218"/>
      <c r="QTL218"/>
      <c r="QTM218"/>
      <c r="QTN218"/>
      <c r="QTO218"/>
      <c r="QTP218"/>
      <c r="QTQ218"/>
      <c r="QTR218"/>
      <c r="QTS218"/>
      <c r="QTT218"/>
      <c r="QTU218"/>
      <c r="QTV218"/>
      <c r="QTW218"/>
      <c r="QTX218"/>
      <c r="QTY218"/>
      <c r="QTZ218"/>
      <c r="QUA218"/>
      <c r="QUB218"/>
      <c r="QUC218"/>
      <c r="QUD218"/>
      <c r="QUE218"/>
      <c r="QUF218"/>
      <c r="QUG218"/>
      <c r="QUH218"/>
      <c r="QUI218"/>
      <c r="QUJ218"/>
      <c r="QUK218"/>
      <c r="QUL218"/>
      <c r="QUM218"/>
      <c r="QUN218"/>
      <c r="QUO218"/>
      <c r="QUP218"/>
      <c r="QUQ218"/>
      <c r="QUR218"/>
      <c r="QUS218"/>
      <c r="QUT218"/>
      <c r="QUU218"/>
      <c r="QUV218"/>
      <c r="QUW218"/>
      <c r="QUX218"/>
      <c r="QUY218"/>
      <c r="QUZ218"/>
      <c r="QVA218"/>
      <c r="QVB218"/>
      <c r="QVC218"/>
      <c r="QVD218"/>
      <c r="QVE218"/>
      <c r="QVF218"/>
      <c r="QVG218"/>
      <c r="QVH218"/>
      <c r="QVI218"/>
      <c r="QVJ218"/>
      <c r="QVK218"/>
      <c r="QVL218"/>
      <c r="QVM218"/>
      <c r="QVN218"/>
      <c r="QVO218"/>
      <c r="QVP218"/>
      <c r="QVQ218"/>
      <c r="QVR218"/>
      <c r="QVS218"/>
      <c r="QVT218"/>
      <c r="QVU218"/>
      <c r="QVV218"/>
      <c r="QVW218"/>
      <c r="QVX218"/>
      <c r="QVY218"/>
      <c r="QVZ218"/>
      <c r="QWA218"/>
      <c r="QWB218"/>
      <c r="QWC218"/>
      <c r="QWD218"/>
      <c r="QWE218"/>
      <c r="QWF218"/>
      <c r="QWG218"/>
      <c r="QWH218"/>
      <c r="QWI218"/>
      <c r="QWJ218"/>
      <c r="QWK218"/>
      <c r="QWL218"/>
      <c r="QWM218"/>
      <c r="QWN218"/>
      <c r="QWO218"/>
      <c r="QWP218"/>
      <c r="QWQ218"/>
      <c r="QWR218"/>
      <c r="QWS218"/>
      <c r="QWT218"/>
      <c r="QWU218"/>
      <c r="QWV218"/>
      <c r="QWW218"/>
      <c r="QWX218"/>
      <c r="QWY218"/>
      <c r="QWZ218"/>
      <c r="QXA218"/>
      <c r="QXB218"/>
      <c r="QXC218"/>
      <c r="QXD218"/>
      <c r="QXE218"/>
      <c r="QXF218"/>
      <c r="QXG218"/>
      <c r="QXH218"/>
      <c r="QXI218"/>
      <c r="QXJ218"/>
      <c r="QXK218"/>
      <c r="QXL218"/>
      <c r="QXM218"/>
      <c r="QXN218"/>
      <c r="QXO218"/>
      <c r="QXP218"/>
      <c r="QXQ218"/>
      <c r="QXR218"/>
      <c r="QXS218"/>
      <c r="QXT218"/>
      <c r="QXU218"/>
      <c r="QXV218"/>
      <c r="QXW218"/>
      <c r="QXX218"/>
      <c r="QXY218"/>
      <c r="QXZ218"/>
      <c r="QYA218"/>
      <c r="QYB218"/>
      <c r="QYC218"/>
      <c r="QYD218"/>
      <c r="QYE218"/>
      <c r="QYF218"/>
      <c r="QYG218"/>
      <c r="QYH218"/>
      <c r="QYI218"/>
      <c r="QYJ218"/>
      <c r="QYK218"/>
      <c r="QYL218"/>
      <c r="QYM218"/>
      <c r="QYN218"/>
      <c r="QYO218"/>
      <c r="QYP218"/>
      <c r="QYQ218"/>
      <c r="QYR218"/>
      <c r="QYS218"/>
      <c r="QYT218"/>
      <c r="QYU218"/>
      <c r="QYV218"/>
      <c r="QYW218"/>
      <c r="QYX218"/>
      <c r="QYY218"/>
      <c r="QYZ218"/>
      <c r="QZA218"/>
      <c r="QZB218"/>
      <c r="QZC218"/>
      <c r="QZD218"/>
      <c r="QZE218"/>
      <c r="QZF218"/>
      <c r="QZG218"/>
      <c r="QZH218"/>
      <c r="QZI218"/>
      <c r="QZJ218"/>
      <c r="QZK218"/>
      <c r="QZL218"/>
      <c r="QZM218"/>
      <c r="QZN218"/>
      <c r="QZO218"/>
      <c r="QZP218"/>
      <c r="QZQ218"/>
      <c r="QZR218"/>
      <c r="QZS218"/>
      <c r="QZT218"/>
      <c r="QZU218"/>
      <c r="QZV218"/>
      <c r="QZW218"/>
      <c r="QZX218"/>
      <c r="QZY218"/>
      <c r="QZZ218"/>
      <c r="RAA218"/>
      <c r="RAB218"/>
      <c r="RAC218"/>
      <c r="RAD218"/>
      <c r="RAE218"/>
      <c r="RAF218"/>
      <c r="RAG218"/>
      <c r="RAH218"/>
      <c r="RAI218"/>
      <c r="RAJ218"/>
      <c r="RAK218"/>
      <c r="RAL218"/>
      <c r="RAM218"/>
      <c r="RAN218"/>
      <c r="RAO218"/>
      <c r="RAP218"/>
      <c r="RAQ218"/>
      <c r="RAR218"/>
      <c r="RAS218"/>
      <c r="RAT218"/>
      <c r="RAU218"/>
      <c r="RAV218"/>
      <c r="RAW218"/>
      <c r="RAX218"/>
      <c r="RAY218"/>
      <c r="RAZ218"/>
      <c r="RBA218"/>
      <c r="RBB218"/>
      <c r="RBC218"/>
      <c r="RBD218"/>
      <c r="RBE218"/>
      <c r="RBF218"/>
      <c r="RBG218"/>
      <c r="RBH218"/>
      <c r="RBI218"/>
      <c r="RBJ218"/>
      <c r="RBK218"/>
      <c r="RBL218"/>
      <c r="RBM218"/>
      <c r="RBN218"/>
      <c r="RBO218"/>
      <c r="RBP218"/>
      <c r="RBQ218"/>
      <c r="RBR218"/>
      <c r="RBS218"/>
      <c r="RBT218"/>
      <c r="RBU218"/>
      <c r="RBV218"/>
      <c r="RBW218"/>
      <c r="RBX218"/>
      <c r="RBY218"/>
      <c r="RBZ218"/>
      <c r="RCA218"/>
      <c r="RCB218"/>
      <c r="RCC218"/>
      <c r="RCD218"/>
      <c r="RCE218"/>
      <c r="RCF218"/>
      <c r="RCG218"/>
      <c r="RCH218"/>
      <c r="RCI218"/>
      <c r="RCJ218"/>
      <c r="RCK218"/>
      <c r="RCL218"/>
      <c r="RCM218"/>
      <c r="RCN218"/>
      <c r="RCO218"/>
      <c r="RCP218"/>
      <c r="RCQ218"/>
      <c r="RCR218"/>
      <c r="RCS218"/>
      <c r="RCT218"/>
      <c r="RCU218"/>
      <c r="RCV218"/>
      <c r="RCW218"/>
      <c r="RCX218"/>
      <c r="RCY218"/>
      <c r="RCZ218"/>
      <c r="RDA218"/>
      <c r="RDB218"/>
      <c r="RDC218"/>
      <c r="RDD218"/>
      <c r="RDE218"/>
      <c r="RDF218"/>
      <c r="RDG218"/>
      <c r="RDH218"/>
      <c r="RDI218"/>
      <c r="RDJ218"/>
      <c r="RDK218"/>
      <c r="RDL218"/>
      <c r="RDM218"/>
      <c r="RDN218"/>
      <c r="RDO218"/>
      <c r="RDP218"/>
      <c r="RDQ218"/>
      <c r="RDR218"/>
      <c r="RDS218"/>
      <c r="RDT218"/>
      <c r="RDU218"/>
      <c r="RDV218"/>
      <c r="RDW218"/>
      <c r="RDX218"/>
      <c r="RDY218"/>
      <c r="RDZ218"/>
      <c r="REA218"/>
      <c r="REB218"/>
      <c r="REC218"/>
      <c r="RED218"/>
      <c r="REE218"/>
      <c r="REF218"/>
      <c r="REG218"/>
      <c r="REH218"/>
      <c r="REI218"/>
      <c r="REJ218"/>
      <c r="REK218"/>
      <c r="REL218"/>
      <c r="REM218"/>
      <c r="REN218"/>
      <c r="REO218"/>
      <c r="REP218"/>
      <c r="REQ218"/>
      <c r="RER218"/>
      <c r="RES218"/>
      <c r="RET218"/>
      <c r="REU218"/>
      <c r="REV218"/>
      <c r="REW218"/>
      <c r="REX218"/>
      <c r="REY218"/>
      <c r="REZ218"/>
      <c r="RFA218"/>
      <c r="RFB218"/>
      <c r="RFC218"/>
      <c r="RFD218"/>
      <c r="RFE218"/>
      <c r="RFF218"/>
      <c r="RFG218"/>
      <c r="RFH218"/>
      <c r="RFI218"/>
      <c r="RFJ218"/>
      <c r="RFK218"/>
      <c r="RFL218"/>
      <c r="RFM218"/>
      <c r="RFN218"/>
      <c r="RFO218"/>
      <c r="RFP218"/>
      <c r="RFQ218"/>
      <c r="RFR218"/>
      <c r="RFS218"/>
      <c r="RFT218"/>
      <c r="RFU218"/>
      <c r="RFV218"/>
      <c r="RFW218"/>
      <c r="RFX218"/>
      <c r="RFY218"/>
      <c r="RFZ218"/>
      <c r="RGA218"/>
      <c r="RGB218"/>
      <c r="RGC218"/>
      <c r="RGD218"/>
      <c r="RGE218"/>
      <c r="RGF218"/>
      <c r="RGG218"/>
      <c r="RGH218"/>
      <c r="RGI218"/>
      <c r="RGJ218"/>
      <c r="RGK218"/>
      <c r="RGL218"/>
      <c r="RGM218"/>
      <c r="RGN218"/>
      <c r="RGO218"/>
      <c r="RGP218"/>
      <c r="RGQ218"/>
      <c r="RGR218"/>
      <c r="RGS218"/>
      <c r="RGT218"/>
      <c r="RGU218"/>
      <c r="RGV218"/>
      <c r="RGW218"/>
      <c r="RGX218"/>
      <c r="RGY218"/>
      <c r="RGZ218"/>
      <c r="RHA218"/>
      <c r="RHB218"/>
      <c r="RHC218"/>
      <c r="RHD218"/>
      <c r="RHE218"/>
      <c r="RHF218"/>
      <c r="RHG218"/>
      <c r="RHH218"/>
      <c r="RHI218"/>
      <c r="RHJ218"/>
      <c r="RHK218"/>
      <c r="RHL218"/>
      <c r="RHM218"/>
      <c r="RHN218"/>
      <c r="RHO218"/>
      <c r="RHP218"/>
      <c r="RHQ218"/>
      <c r="RHR218"/>
      <c r="RHS218"/>
      <c r="RHT218"/>
      <c r="RHU218"/>
      <c r="RHV218"/>
      <c r="RHW218"/>
      <c r="RHX218"/>
      <c r="RHY218"/>
      <c r="RHZ218"/>
      <c r="RIA218"/>
      <c r="RIB218"/>
      <c r="RIC218"/>
      <c r="RID218"/>
      <c r="RIE218"/>
      <c r="RIF218"/>
      <c r="RIG218"/>
      <c r="RIH218"/>
      <c r="RII218"/>
      <c r="RIJ218"/>
      <c r="RIK218"/>
      <c r="RIL218"/>
      <c r="RIM218"/>
      <c r="RIN218"/>
      <c r="RIO218"/>
      <c r="RIP218"/>
      <c r="RIQ218"/>
      <c r="RIR218"/>
      <c r="RIS218"/>
      <c r="RIT218"/>
      <c r="RIU218"/>
      <c r="RIV218"/>
      <c r="RIW218"/>
      <c r="RIX218"/>
      <c r="RIY218"/>
      <c r="RIZ218"/>
      <c r="RJA218"/>
      <c r="RJB218"/>
      <c r="RJC218"/>
      <c r="RJD218"/>
      <c r="RJE218"/>
      <c r="RJF218"/>
      <c r="RJG218"/>
      <c r="RJH218"/>
      <c r="RJI218"/>
      <c r="RJJ218"/>
      <c r="RJK218"/>
      <c r="RJL218"/>
      <c r="RJM218"/>
      <c r="RJN218"/>
      <c r="RJO218"/>
      <c r="RJP218"/>
      <c r="RJQ218"/>
      <c r="RJR218"/>
      <c r="RJS218"/>
      <c r="RJT218"/>
      <c r="RJU218"/>
      <c r="RJV218"/>
      <c r="RJW218"/>
      <c r="RJX218"/>
      <c r="RJY218"/>
      <c r="RJZ218"/>
      <c r="RKA218"/>
      <c r="RKB218"/>
      <c r="RKC218"/>
      <c r="RKD218"/>
      <c r="RKE218"/>
      <c r="RKF218"/>
      <c r="RKG218"/>
      <c r="RKH218"/>
      <c r="RKI218"/>
      <c r="RKJ218"/>
      <c r="RKK218"/>
      <c r="RKL218"/>
      <c r="RKM218"/>
      <c r="RKN218"/>
      <c r="RKO218"/>
      <c r="RKP218"/>
      <c r="RKQ218"/>
      <c r="RKR218"/>
      <c r="RKS218"/>
      <c r="RKT218"/>
      <c r="RKU218"/>
      <c r="RKV218"/>
      <c r="RKW218"/>
      <c r="RKX218"/>
      <c r="RKY218"/>
      <c r="RKZ218"/>
      <c r="RLA218"/>
      <c r="RLB218"/>
      <c r="RLC218"/>
      <c r="RLD218"/>
      <c r="RLE218"/>
      <c r="RLF218"/>
      <c r="RLG218"/>
      <c r="RLH218"/>
      <c r="RLI218"/>
      <c r="RLJ218"/>
      <c r="RLK218"/>
      <c r="RLL218"/>
      <c r="RLM218"/>
      <c r="RLN218"/>
      <c r="RLO218"/>
      <c r="RLP218"/>
      <c r="RLQ218"/>
      <c r="RLR218"/>
      <c r="RLS218"/>
      <c r="RLT218"/>
      <c r="RLU218"/>
      <c r="RLV218"/>
      <c r="RLW218"/>
      <c r="RLX218"/>
      <c r="RLY218"/>
      <c r="RLZ218"/>
      <c r="RMA218"/>
      <c r="RMB218"/>
      <c r="RMC218"/>
      <c r="RMD218"/>
      <c r="RME218"/>
      <c r="RMF218"/>
      <c r="RMG218"/>
      <c r="RMH218"/>
      <c r="RMI218"/>
      <c r="RMJ218"/>
      <c r="RMK218"/>
      <c r="RML218"/>
      <c r="RMM218"/>
      <c r="RMN218"/>
      <c r="RMO218"/>
      <c r="RMP218"/>
      <c r="RMQ218"/>
      <c r="RMR218"/>
      <c r="RMS218"/>
      <c r="RMT218"/>
      <c r="RMU218"/>
      <c r="RMV218"/>
      <c r="RMW218"/>
      <c r="RMX218"/>
      <c r="RMY218"/>
      <c r="RMZ218"/>
      <c r="RNA218"/>
      <c r="RNB218"/>
      <c r="RNC218"/>
      <c r="RND218"/>
      <c r="RNE218"/>
      <c r="RNF218"/>
      <c r="RNG218"/>
      <c r="RNH218"/>
      <c r="RNI218"/>
      <c r="RNJ218"/>
      <c r="RNK218"/>
      <c r="RNL218"/>
      <c r="RNM218"/>
      <c r="RNN218"/>
      <c r="RNO218"/>
      <c r="RNP218"/>
      <c r="RNQ218"/>
      <c r="RNR218"/>
      <c r="RNS218"/>
      <c r="RNT218"/>
      <c r="RNU218"/>
      <c r="RNV218"/>
      <c r="RNW218"/>
      <c r="RNX218"/>
      <c r="RNY218"/>
      <c r="RNZ218"/>
      <c r="ROA218"/>
      <c r="ROB218"/>
      <c r="ROC218"/>
      <c r="ROD218"/>
      <c r="ROE218"/>
      <c r="ROF218"/>
      <c r="ROG218"/>
      <c r="ROH218"/>
      <c r="ROI218"/>
      <c r="ROJ218"/>
      <c r="ROK218"/>
      <c r="ROL218"/>
      <c r="ROM218"/>
      <c r="RON218"/>
      <c r="ROO218"/>
      <c r="ROP218"/>
      <c r="ROQ218"/>
      <c r="ROR218"/>
      <c r="ROS218"/>
      <c r="ROT218"/>
      <c r="ROU218"/>
      <c r="ROV218"/>
      <c r="ROW218"/>
      <c r="ROX218"/>
      <c r="ROY218"/>
      <c r="ROZ218"/>
      <c r="RPA218"/>
      <c r="RPB218"/>
      <c r="RPC218"/>
      <c r="RPD218"/>
      <c r="RPE218"/>
      <c r="RPF218"/>
      <c r="RPG218"/>
      <c r="RPH218"/>
      <c r="RPI218"/>
      <c r="RPJ218"/>
      <c r="RPK218"/>
      <c r="RPL218"/>
      <c r="RPM218"/>
      <c r="RPN218"/>
      <c r="RPO218"/>
      <c r="RPP218"/>
      <c r="RPQ218"/>
      <c r="RPR218"/>
      <c r="RPS218"/>
      <c r="RPT218"/>
      <c r="RPU218"/>
      <c r="RPV218"/>
      <c r="RPW218"/>
      <c r="RPX218"/>
      <c r="RPY218"/>
      <c r="RPZ218"/>
      <c r="RQA218"/>
      <c r="RQB218"/>
      <c r="RQC218"/>
      <c r="RQD218"/>
      <c r="RQE218"/>
      <c r="RQF218"/>
      <c r="RQG218"/>
      <c r="RQH218"/>
      <c r="RQI218"/>
      <c r="RQJ218"/>
      <c r="RQK218"/>
      <c r="RQL218"/>
      <c r="RQM218"/>
      <c r="RQN218"/>
      <c r="RQO218"/>
      <c r="RQP218"/>
      <c r="RQQ218"/>
      <c r="RQR218"/>
      <c r="RQS218"/>
      <c r="RQT218"/>
      <c r="RQU218"/>
      <c r="RQV218"/>
      <c r="RQW218"/>
      <c r="RQX218"/>
      <c r="RQY218"/>
      <c r="RQZ218"/>
      <c r="RRA218"/>
      <c r="RRB218"/>
      <c r="RRC218"/>
      <c r="RRD218"/>
      <c r="RRE218"/>
      <c r="RRF218"/>
      <c r="RRG218"/>
      <c r="RRH218"/>
      <c r="RRI218"/>
      <c r="RRJ218"/>
      <c r="RRK218"/>
      <c r="RRL218"/>
      <c r="RRM218"/>
      <c r="RRN218"/>
      <c r="RRO218"/>
      <c r="RRP218"/>
      <c r="RRQ218"/>
      <c r="RRR218"/>
      <c r="RRS218"/>
      <c r="RRT218"/>
      <c r="RRU218"/>
      <c r="RRV218"/>
      <c r="RRW218"/>
      <c r="RRX218"/>
      <c r="RRY218"/>
      <c r="RRZ218"/>
      <c r="RSA218"/>
      <c r="RSB218"/>
      <c r="RSC218"/>
      <c r="RSD218"/>
      <c r="RSE218"/>
      <c r="RSF218"/>
      <c r="RSG218"/>
      <c r="RSH218"/>
      <c r="RSI218"/>
      <c r="RSJ218"/>
      <c r="RSK218"/>
      <c r="RSL218"/>
      <c r="RSM218"/>
      <c r="RSN218"/>
      <c r="RSO218"/>
      <c r="RSP218"/>
      <c r="RSQ218"/>
      <c r="RSR218"/>
      <c r="RSS218"/>
      <c r="RST218"/>
      <c r="RSU218"/>
      <c r="RSV218"/>
      <c r="RSW218"/>
      <c r="RSX218"/>
      <c r="RSY218"/>
      <c r="RSZ218"/>
      <c r="RTA218"/>
      <c r="RTB218"/>
      <c r="RTC218"/>
      <c r="RTD218"/>
      <c r="RTE218"/>
      <c r="RTF218"/>
      <c r="RTG218"/>
      <c r="RTH218"/>
      <c r="RTI218"/>
      <c r="RTJ218"/>
      <c r="RTK218"/>
      <c r="RTL218"/>
      <c r="RTM218"/>
      <c r="RTN218"/>
      <c r="RTO218"/>
      <c r="RTP218"/>
      <c r="RTQ218"/>
      <c r="RTR218"/>
      <c r="RTS218"/>
      <c r="RTT218"/>
      <c r="RTU218"/>
      <c r="RTV218"/>
      <c r="RTW218"/>
      <c r="RTX218"/>
      <c r="RTY218"/>
      <c r="RTZ218"/>
      <c r="RUA218"/>
      <c r="RUB218"/>
      <c r="RUC218"/>
      <c r="RUD218"/>
      <c r="RUE218"/>
      <c r="RUF218"/>
      <c r="RUG218"/>
      <c r="RUH218"/>
      <c r="RUI218"/>
      <c r="RUJ218"/>
      <c r="RUK218"/>
      <c r="RUL218"/>
      <c r="RUM218"/>
      <c r="RUN218"/>
      <c r="RUO218"/>
      <c r="RUP218"/>
      <c r="RUQ218"/>
      <c r="RUR218"/>
      <c r="RUS218"/>
      <c r="RUT218"/>
      <c r="RUU218"/>
      <c r="RUV218"/>
      <c r="RUW218"/>
      <c r="RUX218"/>
      <c r="RUY218"/>
      <c r="RUZ218"/>
      <c r="RVA218"/>
      <c r="RVB218"/>
      <c r="RVC218"/>
      <c r="RVD218"/>
      <c r="RVE218"/>
      <c r="RVF218"/>
      <c r="RVG218"/>
      <c r="RVH218"/>
      <c r="RVI218"/>
      <c r="RVJ218"/>
      <c r="RVK218"/>
      <c r="RVL218"/>
      <c r="RVM218"/>
      <c r="RVN218"/>
      <c r="RVO218"/>
      <c r="RVP218"/>
      <c r="RVQ218"/>
      <c r="RVR218"/>
      <c r="RVS218"/>
      <c r="RVT218"/>
      <c r="RVU218"/>
      <c r="RVV218"/>
      <c r="RVW218"/>
      <c r="RVX218"/>
      <c r="RVY218"/>
      <c r="RVZ218"/>
      <c r="RWA218"/>
      <c r="RWB218"/>
      <c r="RWC218"/>
      <c r="RWD218"/>
      <c r="RWE218"/>
      <c r="RWF218"/>
      <c r="RWG218"/>
      <c r="RWH218"/>
      <c r="RWI218"/>
      <c r="RWJ218"/>
      <c r="RWK218"/>
      <c r="RWL218"/>
      <c r="RWM218"/>
      <c r="RWN218"/>
      <c r="RWO218"/>
      <c r="RWP218"/>
      <c r="RWQ218"/>
      <c r="RWR218"/>
      <c r="RWS218"/>
      <c r="RWT218"/>
      <c r="RWU218"/>
      <c r="RWV218"/>
      <c r="RWW218"/>
      <c r="RWX218"/>
      <c r="RWY218"/>
      <c r="RWZ218"/>
      <c r="RXA218"/>
      <c r="RXB218"/>
      <c r="RXC218"/>
      <c r="RXD218"/>
      <c r="RXE218"/>
      <c r="RXF218"/>
      <c r="RXG218"/>
      <c r="RXH218"/>
      <c r="RXI218"/>
      <c r="RXJ218"/>
      <c r="RXK218"/>
      <c r="RXL218"/>
      <c r="RXM218"/>
      <c r="RXN218"/>
      <c r="RXO218"/>
      <c r="RXP218"/>
      <c r="RXQ218"/>
      <c r="RXR218"/>
      <c r="RXS218"/>
      <c r="RXT218"/>
      <c r="RXU218"/>
      <c r="RXV218"/>
      <c r="RXW218"/>
      <c r="RXX218"/>
      <c r="RXY218"/>
      <c r="RXZ218"/>
      <c r="RYA218"/>
      <c r="RYB218"/>
      <c r="RYC218"/>
      <c r="RYD218"/>
      <c r="RYE218"/>
      <c r="RYF218"/>
      <c r="RYG218"/>
      <c r="RYH218"/>
      <c r="RYI218"/>
      <c r="RYJ218"/>
      <c r="RYK218"/>
      <c r="RYL218"/>
      <c r="RYM218"/>
      <c r="RYN218"/>
      <c r="RYO218"/>
      <c r="RYP218"/>
      <c r="RYQ218"/>
      <c r="RYR218"/>
      <c r="RYS218"/>
      <c r="RYT218"/>
      <c r="RYU218"/>
      <c r="RYV218"/>
      <c r="RYW218"/>
      <c r="RYX218"/>
      <c r="RYY218"/>
      <c r="RYZ218"/>
      <c r="RZA218"/>
      <c r="RZB218"/>
      <c r="RZC218"/>
      <c r="RZD218"/>
      <c r="RZE218"/>
      <c r="RZF218"/>
      <c r="RZG218"/>
      <c r="RZH218"/>
      <c r="RZI218"/>
      <c r="RZJ218"/>
      <c r="RZK218"/>
      <c r="RZL218"/>
      <c r="RZM218"/>
      <c r="RZN218"/>
      <c r="RZO218"/>
      <c r="RZP218"/>
      <c r="RZQ218"/>
      <c r="RZR218"/>
      <c r="RZS218"/>
      <c r="RZT218"/>
      <c r="RZU218"/>
      <c r="RZV218"/>
      <c r="RZW218"/>
      <c r="RZX218"/>
      <c r="RZY218"/>
      <c r="RZZ218"/>
      <c r="SAA218"/>
      <c r="SAB218"/>
      <c r="SAC218"/>
      <c r="SAD218"/>
      <c r="SAE218"/>
      <c r="SAF218"/>
      <c r="SAG218"/>
      <c r="SAH218"/>
      <c r="SAI218"/>
      <c r="SAJ218"/>
      <c r="SAK218"/>
      <c r="SAL218"/>
      <c r="SAM218"/>
      <c r="SAN218"/>
      <c r="SAO218"/>
      <c r="SAP218"/>
      <c r="SAQ218"/>
      <c r="SAR218"/>
      <c r="SAS218"/>
      <c r="SAT218"/>
      <c r="SAU218"/>
      <c r="SAV218"/>
      <c r="SAW218"/>
      <c r="SAX218"/>
      <c r="SAY218"/>
      <c r="SAZ218"/>
      <c r="SBA218"/>
      <c r="SBB218"/>
      <c r="SBC218"/>
      <c r="SBD218"/>
      <c r="SBE218"/>
      <c r="SBF218"/>
      <c r="SBG218"/>
      <c r="SBH218"/>
      <c r="SBI218"/>
      <c r="SBJ218"/>
      <c r="SBK218"/>
      <c r="SBL218"/>
      <c r="SBM218"/>
      <c r="SBN218"/>
      <c r="SBO218"/>
      <c r="SBP218"/>
      <c r="SBQ218"/>
      <c r="SBR218"/>
      <c r="SBS218"/>
      <c r="SBT218"/>
      <c r="SBU218"/>
      <c r="SBV218"/>
      <c r="SBW218"/>
      <c r="SBX218"/>
      <c r="SBY218"/>
      <c r="SBZ218"/>
      <c r="SCA218"/>
      <c r="SCB218"/>
      <c r="SCC218"/>
      <c r="SCD218"/>
      <c r="SCE218"/>
      <c r="SCF218"/>
      <c r="SCG218"/>
      <c r="SCH218"/>
      <c r="SCI218"/>
      <c r="SCJ218"/>
      <c r="SCK218"/>
      <c r="SCL218"/>
      <c r="SCM218"/>
      <c r="SCN218"/>
      <c r="SCO218"/>
      <c r="SCP218"/>
      <c r="SCQ218"/>
      <c r="SCR218"/>
      <c r="SCS218"/>
      <c r="SCT218"/>
      <c r="SCU218"/>
      <c r="SCV218"/>
      <c r="SCW218"/>
      <c r="SCX218"/>
      <c r="SCY218"/>
      <c r="SCZ218"/>
      <c r="SDA218"/>
      <c r="SDB218"/>
      <c r="SDC218"/>
      <c r="SDD218"/>
      <c r="SDE218"/>
      <c r="SDF218"/>
      <c r="SDG218"/>
      <c r="SDH218"/>
      <c r="SDI218"/>
      <c r="SDJ218"/>
      <c r="SDK218"/>
      <c r="SDL218"/>
      <c r="SDM218"/>
      <c r="SDN218"/>
      <c r="SDO218"/>
      <c r="SDP218"/>
      <c r="SDQ218"/>
      <c r="SDR218"/>
      <c r="SDS218"/>
      <c r="SDT218"/>
      <c r="SDU218"/>
      <c r="SDV218"/>
      <c r="SDW218"/>
      <c r="SDX218"/>
      <c r="SDY218"/>
      <c r="SDZ218"/>
      <c r="SEA218"/>
      <c r="SEB218"/>
      <c r="SEC218"/>
      <c r="SED218"/>
      <c r="SEE218"/>
      <c r="SEF218"/>
      <c r="SEG218"/>
      <c r="SEH218"/>
      <c r="SEI218"/>
      <c r="SEJ218"/>
      <c r="SEK218"/>
      <c r="SEL218"/>
      <c r="SEM218"/>
      <c r="SEN218"/>
      <c r="SEO218"/>
      <c r="SEP218"/>
      <c r="SEQ218"/>
      <c r="SER218"/>
      <c r="SES218"/>
      <c r="SET218"/>
      <c r="SEU218"/>
      <c r="SEV218"/>
      <c r="SEW218"/>
      <c r="SEX218"/>
      <c r="SEY218"/>
      <c r="SEZ218"/>
      <c r="SFA218"/>
      <c r="SFB218"/>
      <c r="SFC218"/>
      <c r="SFD218"/>
      <c r="SFE218"/>
      <c r="SFF218"/>
      <c r="SFG218"/>
      <c r="SFH218"/>
      <c r="SFI218"/>
      <c r="SFJ218"/>
      <c r="SFK218"/>
      <c r="SFL218"/>
      <c r="SFM218"/>
      <c r="SFN218"/>
      <c r="SFO218"/>
      <c r="SFP218"/>
      <c r="SFQ218"/>
      <c r="SFR218"/>
      <c r="SFS218"/>
      <c r="SFT218"/>
      <c r="SFU218"/>
      <c r="SFV218"/>
      <c r="SFW218"/>
      <c r="SFX218"/>
      <c r="SFY218"/>
      <c r="SFZ218"/>
      <c r="SGA218"/>
      <c r="SGB218"/>
      <c r="SGC218"/>
      <c r="SGD218"/>
      <c r="SGE218"/>
      <c r="SGF218"/>
      <c r="SGG218"/>
      <c r="SGH218"/>
      <c r="SGI218"/>
      <c r="SGJ218"/>
      <c r="SGK218"/>
      <c r="SGL218"/>
      <c r="SGM218"/>
      <c r="SGN218"/>
      <c r="SGO218"/>
      <c r="SGP218"/>
      <c r="SGQ218"/>
      <c r="SGR218"/>
      <c r="SGS218"/>
      <c r="SGT218"/>
      <c r="SGU218"/>
      <c r="SGV218"/>
      <c r="SGW218"/>
      <c r="SGX218"/>
      <c r="SGY218"/>
      <c r="SGZ218"/>
      <c r="SHA218"/>
      <c r="SHB218"/>
      <c r="SHC218"/>
      <c r="SHD218"/>
      <c r="SHE218"/>
      <c r="SHF218"/>
      <c r="SHG218"/>
      <c r="SHH218"/>
      <c r="SHI218"/>
      <c r="SHJ218"/>
      <c r="SHK218"/>
      <c r="SHL218"/>
      <c r="SHM218"/>
      <c r="SHN218"/>
      <c r="SHO218"/>
      <c r="SHP218"/>
      <c r="SHQ218"/>
      <c r="SHR218"/>
      <c r="SHS218"/>
      <c r="SHT218"/>
      <c r="SHU218"/>
      <c r="SHV218"/>
      <c r="SHW218"/>
      <c r="SHX218"/>
      <c r="SHY218"/>
      <c r="SHZ218"/>
      <c r="SIA218"/>
      <c r="SIB218"/>
      <c r="SIC218"/>
      <c r="SID218"/>
      <c r="SIE218"/>
      <c r="SIF218"/>
      <c r="SIG218"/>
      <c r="SIH218"/>
      <c r="SII218"/>
      <c r="SIJ218"/>
      <c r="SIK218"/>
      <c r="SIL218"/>
      <c r="SIM218"/>
      <c r="SIN218"/>
      <c r="SIO218"/>
      <c r="SIP218"/>
      <c r="SIQ218"/>
      <c r="SIR218"/>
      <c r="SIS218"/>
      <c r="SIT218"/>
      <c r="SIU218"/>
      <c r="SIV218"/>
      <c r="SIW218"/>
      <c r="SIX218"/>
      <c r="SIY218"/>
      <c r="SIZ218"/>
      <c r="SJA218"/>
      <c r="SJB218"/>
      <c r="SJC218"/>
      <c r="SJD218"/>
      <c r="SJE218"/>
      <c r="SJF218"/>
      <c r="SJG218"/>
      <c r="SJH218"/>
      <c r="SJI218"/>
      <c r="SJJ218"/>
      <c r="SJK218"/>
      <c r="SJL218"/>
      <c r="SJM218"/>
      <c r="SJN218"/>
      <c r="SJO218"/>
      <c r="SJP218"/>
      <c r="SJQ218"/>
      <c r="SJR218"/>
      <c r="SJS218"/>
      <c r="SJT218"/>
      <c r="SJU218"/>
      <c r="SJV218"/>
      <c r="SJW218"/>
      <c r="SJX218"/>
      <c r="SJY218"/>
      <c r="SJZ218"/>
      <c r="SKA218"/>
      <c r="SKB218"/>
      <c r="SKC218"/>
      <c r="SKD218"/>
      <c r="SKE218"/>
      <c r="SKF218"/>
      <c r="SKG218"/>
      <c r="SKH218"/>
      <c r="SKI218"/>
      <c r="SKJ218"/>
      <c r="SKK218"/>
      <c r="SKL218"/>
      <c r="SKM218"/>
      <c r="SKN218"/>
      <c r="SKO218"/>
      <c r="SKP218"/>
      <c r="SKQ218"/>
      <c r="SKR218"/>
      <c r="SKS218"/>
      <c r="SKT218"/>
      <c r="SKU218"/>
      <c r="SKV218"/>
      <c r="SKW218"/>
      <c r="SKX218"/>
      <c r="SKY218"/>
      <c r="SKZ218"/>
      <c r="SLA218"/>
      <c r="SLB218"/>
      <c r="SLC218"/>
      <c r="SLD218"/>
      <c r="SLE218"/>
      <c r="SLF218"/>
      <c r="SLG218"/>
      <c r="SLH218"/>
      <c r="SLI218"/>
      <c r="SLJ218"/>
      <c r="SLK218"/>
      <c r="SLL218"/>
      <c r="SLM218"/>
      <c r="SLN218"/>
      <c r="SLO218"/>
      <c r="SLP218"/>
      <c r="SLQ218"/>
      <c r="SLR218"/>
      <c r="SLS218"/>
      <c r="SLT218"/>
      <c r="SLU218"/>
      <c r="SLV218"/>
      <c r="SLW218"/>
      <c r="SLX218"/>
      <c r="SLY218"/>
      <c r="SLZ218"/>
      <c r="SMA218"/>
      <c r="SMB218"/>
      <c r="SMC218"/>
      <c r="SMD218"/>
      <c r="SME218"/>
      <c r="SMF218"/>
      <c r="SMG218"/>
      <c r="SMH218"/>
      <c r="SMI218"/>
      <c r="SMJ218"/>
      <c r="SMK218"/>
      <c r="SML218"/>
      <c r="SMM218"/>
      <c r="SMN218"/>
      <c r="SMO218"/>
      <c r="SMP218"/>
      <c r="SMQ218"/>
      <c r="SMR218"/>
      <c r="SMS218"/>
      <c r="SMT218"/>
      <c r="SMU218"/>
      <c r="SMV218"/>
      <c r="SMW218"/>
      <c r="SMX218"/>
      <c r="SMY218"/>
      <c r="SMZ218"/>
      <c r="SNA218"/>
      <c r="SNB218"/>
      <c r="SNC218"/>
      <c r="SND218"/>
      <c r="SNE218"/>
      <c r="SNF218"/>
      <c r="SNG218"/>
      <c r="SNH218"/>
      <c r="SNI218"/>
      <c r="SNJ218"/>
      <c r="SNK218"/>
      <c r="SNL218"/>
      <c r="SNM218"/>
      <c r="SNN218"/>
      <c r="SNO218"/>
      <c r="SNP218"/>
      <c r="SNQ218"/>
      <c r="SNR218"/>
      <c r="SNS218"/>
      <c r="SNT218"/>
      <c r="SNU218"/>
      <c r="SNV218"/>
      <c r="SNW218"/>
      <c r="SNX218"/>
      <c r="SNY218"/>
      <c r="SNZ218"/>
      <c r="SOA218"/>
      <c r="SOB218"/>
      <c r="SOC218"/>
      <c r="SOD218"/>
      <c r="SOE218"/>
      <c r="SOF218"/>
      <c r="SOG218"/>
      <c r="SOH218"/>
      <c r="SOI218"/>
      <c r="SOJ218"/>
      <c r="SOK218"/>
      <c r="SOL218"/>
      <c r="SOM218"/>
      <c r="SON218"/>
      <c r="SOO218"/>
      <c r="SOP218"/>
      <c r="SOQ218"/>
      <c r="SOR218"/>
      <c r="SOS218"/>
      <c r="SOT218"/>
      <c r="SOU218"/>
      <c r="SOV218"/>
      <c r="SOW218"/>
      <c r="SOX218"/>
      <c r="SOY218"/>
      <c r="SOZ218"/>
      <c r="SPA218"/>
      <c r="SPB218"/>
      <c r="SPC218"/>
      <c r="SPD218"/>
      <c r="SPE218"/>
      <c r="SPF218"/>
      <c r="SPG218"/>
      <c r="SPH218"/>
      <c r="SPI218"/>
      <c r="SPJ218"/>
      <c r="SPK218"/>
      <c r="SPL218"/>
      <c r="SPM218"/>
      <c r="SPN218"/>
      <c r="SPO218"/>
      <c r="SPP218"/>
      <c r="SPQ218"/>
      <c r="SPR218"/>
      <c r="SPS218"/>
      <c r="SPT218"/>
      <c r="SPU218"/>
      <c r="SPV218"/>
      <c r="SPW218"/>
      <c r="SPX218"/>
      <c r="SPY218"/>
      <c r="SPZ218"/>
      <c r="SQA218"/>
      <c r="SQB218"/>
      <c r="SQC218"/>
      <c r="SQD218"/>
      <c r="SQE218"/>
      <c r="SQF218"/>
      <c r="SQG218"/>
      <c r="SQH218"/>
      <c r="SQI218"/>
      <c r="SQJ218"/>
      <c r="SQK218"/>
      <c r="SQL218"/>
      <c r="SQM218"/>
      <c r="SQN218"/>
      <c r="SQO218"/>
      <c r="SQP218"/>
      <c r="SQQ218"/>
      <c r="SQR218"/>
      <c r="SQS218"/>
      <c r="SQT218"/>
      <c r="SQU218"/>
      <c r="SQV218"/>
      <c r="SQW218"/>
      <c r="SQX218"/>
      <c r="SQY218"/>
      <c r="SQZ218"/>
      <c r="SRA218"/>
      <c r="SRB218"/>
      <c r="SRC218"/>
      <c r="SRD218"/>
      <c r="SRE218"/>
      <c r="SRF218"/>
      <c r="SRG218"/>
      <c r="SRH218"/>
      <c r="SRI218"/>
      <c r="SRJ218"/>
      <c r="SRK218"/>
      <c r="SRL218"/>
      <c r="SRM218"/>
      <c r="SRN218"/>
      <c r="SRO218"/>
      <c r="SRP218"/>
      <c r="SRQ218"/>
      <c r="SRR218"/>
      <c r="SRS218"/>
      <c r="SRT218"/>
      <c r="SRU218"/>
      <c r="SRV218"/>
      <c r="SRW218"/>
      <c r="SRX218"/>
      <c r="SRY218"/>
      <c r="SRZ218"/>
      <c r="SSA218"/>
      <c r="SSB218"/>
      <c r="SSC218"/>
      <c r="SSD218"/>
      <c r="SSE218"/>
      <c r="SSF218"/>
      <c r="SSG218"/>
      <c r="SSH218"/>
      <c r="SSI218"/>
      <c r="SSJ218"/>
      <c r="SSK218"/>
      <c r="SSL218"/>
      <c r="SSM218"/>
      <c r="SSN218"/>
      <c r="SSO218"/>
      <c r="SSP218"/>
      <c r="SSQ218"/>
      <c r="SSR218"/>
      <c r="SSS218"/>
      <c r="SST218"/>
      <c r="SSU218"/>
      <c r="SSV218"/>
      <c r="SSW218"/>
      <c r="SSX218"/>
      <c r="SSY218"/>
      <c r="SSZ218"/>
      <c r="STA218"/>
      <c r="STB218"/>
      <c r="STC218"/>
      <c r="STD218"/>
      <c r="STE218"/>
      <c r="STF218"/>
      <c r="STG218"/>
      <c r="STH218"/>
      <c r="STI218"/>
      <c r="STJ218"/>
      <c r="STK218"/>
      <c r="STL218"/>
      <c r="STM218"/>
      <c r="STN218"/>
      <c r="STO218"/>
      <c r="STP218"/>
      <c r="STQ218"/>
      <c r="STR218"/>
      <c r="STS218"/>
      <c r="STT218"/>
      <c r="STU218"/>
      <c r="STV218"/>
      <c r="STW218"/>
      <c r="STX218"/>
      <c r="STY218"/>
      <c r="STZ218"/>
      <c r="SUA218"/>
      <c r="SUB218"/>
      <c r="SUC218"/>
      <c r="SUD218"/>
      <c r="SUE218"/>
      <c r="SUF218"/>
      <c r="SUG218"/>
      <c r="SUH218"/>
      <c r="SUI218"/>
      <c r="SUJ218"/>
      <c r="SUK218"/>
      <c r="SUL218"/>
      <c r="SUM218"/>
      <c r="SUN218"/>
      <c r="SUO218"/>
      <c r="SUP218"/>
      <c r="SUQ218"/>
      <c r="SUR218"/>
      <c r="SUS218"/>
      <c r="SUT218"/>
      <c r="SUU218"/>
      <c r="SUV218"/>
      <c r="SUW218"/>
      <c r="SUX218"/>
      <c r="SUY218"/>
      <c r="SUZ218"/>
      <c r="SVA218"/>
      <c r="SVB218"/>
      <c r="SVC218"/>
      <c r="SVD218"/>
      <c r="SVE218"/>
      <c r="SVF218"/>
      <c r="SVG218"/>
      <c r="SVH218"/>
      <c r="SVI218"/>
      <c r="SVJ218"/>
      <c r="SVK218"/>
      <c r="SVL218"/>
      <c r="SVM218"/>
      <c r="SVN218"/>
      <c r="SVO218"/>
      <c r="SVP218"/>
      <c r="SVQ218"/>
      <c r="SVR218"/>
      <c r="SVS218"/>
      <c r="SVT218"/>
      <c r="SVU218"/>
      <c r="SVV218"/>
      <c r="SVW218"/>
      <c r="SVX218"/>
      <c r="SVY218"/>
      <c r="SVZ218"/>
      <c r="SWA218"/>
      <c r="SWB218"/>
      <c r="SWC218"/>
      <c r="SWD218"/>
      <c r="SWE218"/>
      <c r="SWF218"/>
      <c r="SWG218"/>
      <c r="SWH218"/>
      <c r="SWI218"/>
      <c r="SWJ218"/>
      <c r="SWK218"/>
      <c r="SWL218"/>
      <c r="SWM218"/>
      <c r="SWN218"/>
      <c r="SWO218"/>
      <c r="SWP218"/>
      <c r="SWQ218"/>
      <c r="SWR218"/>
      <c r="SWS218"/>
      <c r="SWT218"/>
      <c r="SWU218"/>
      <c r="SWV218"/>
      <c r="SWW218"/>
      <c r="SWX218"/>
      <c r="SWY218"/>
      <c r="SWZ218"/>
      <c r="SXA218"/>
      <c r="SXB218"/>
      <c r="SXC218"/>
      <c r="SXD218"/>
      <c r="SXE218"/>
      <c r="SXF218"/>
      <c r="SXG218"/>
      <c r="SXH218"/>
      <c r="SXI218"/>
      <c r="SXJ218"/>
      <c r="SXK218"/>
      <c r="SXL218"/>
      <c r="SXM218"/>
      <c r="SXN218"/>
      <c r="SXO218"/>
      <c r="SXP218"/>
      <c r="SXQ218"/>
      <c r="SXR218"/>
      <c r="SXS218"/>
      <c r="SXT218"/>
      <c r="SXU218"/>
      <c r="SXV218"/>
      <c r="SXW218"/>
      <c r="SXX218"/>
      <c r="SXY218"/>
      <c r="SXZ218"/>
      <c r="SYA218"/>
      <c r="SYB218"/>
      <c r="SYC218"/>
      <c r="SYD218"/>
      <c r="SYE218"/>
      <c r="SYF218"/>
      <c r="SYG218"/>
      <c r="SYH218"/>
      <c r="SYI218"/>
      <c r="SYJ218"/>
      <c r="SYK218"/>
      <c r="SYL218"/>
      <c r="SYM218"/>
      <c r="SYN218"/>
      <c r="SYO218"/>
      <c r="SYP218"/>
      <c r="SYQ218"/>
      <c r="SYR218"/>
      <c r="SYS218"/>
      <c r="SYT218"/>
      <c r="SYU218"/>
      <c r="SYV218"/>
      <c r="SYW218"/>
      <c r="SYX218"/>
      <c r="SYY218"/>
      <c r="SYZ218"/>
      <c r="SZA218"/>
      <c r="SZB218"/>
      <c r="SZC218"/>
      <c r="SZD218"/>
      <c r="SZE218"/>
      <c r="SZF218"/>
      <c r="SZG218"/>
      <c r="SZH218"/>
      <c r="SZI218"/>
      <c r="SZJ218"/>
      <c r="SZK218"/>
      <c r="SZL218"/>
      <c r="SZM218"/>
      <c r="SZN218"/>
      <c r="SZO218"/>
      <c r="SZP218"/>
      <c r="SZQ218"/>
      <c r="SZR218"/>
      <c r="SZS218"/>
      <c r="SZT218"/>
      <c r="SZU218"/>
      <c r="SZV218"/>
      <c r="SZW218"/>
      <c r="SZX218"/>
      <c r="SZY218"/>
      <c r="SZZ218"/>
      <c r="TAA218"/>
      <c r="TAB218"/>
      <c r="TAC218"/>
      <c r="TAD218"/>
      <c r="TAE218"/>
      <c r="TAF218"/>
      <c r="TAG218"/>
      <c r="TAH218"/>
      <c r="TAI218"/>
      <c r="TAJ218"/>
      <c r="TAK218"/>
      <c r="TAL218"/>
      <c r="TAM218"/>
      <c r="TAN218"/>
      <c r="TAO218"/>
      <c r="TAP218"/>
      <c r="TAQ218"/>
      <c r="TAR218"/>
      <c r="TAS218"/>
      <c r="TAT218"/>
      <c r="TAU218"/>
      <c r="TAV218"/>
      <c r="TAW218"/>
      <c r="TAX218"/>
      <c r="TAY218"/>
      <c r="TAZ218"/>
      <c r="TBA218"/>
      <c r="TBB218"/>
      <c r="TBC218"/>
      <c r="TBD218"/>
      <c r="TBE218"/>
      <c r="TBF218"/>
      <c r="TBG218"/>
      <c r="TBH218"/>
      <c r="TBI218"/>
      <c r="TBJ218"/>
      <c r="TBK218"/>
      <c r="TBL218"/>
      <c r="TBM218"/>
      <c r="TBN218"/>
      <c r="TBO218"/>
      <c r="TBP218"/>
      <c r="TBQ218"/>
      <c r="TBR218"/>
      <c r="TBS218"/>
      <c r="TBT218"/>
      <c r="TBU218"/>
      <c r="TBV218"/>
      <c r="TBW218"/>
      <c r="TBX218"/>
      <c r="TBY218"/>
      <c r="TBZ218"/>
      <c r="TCA218"/>
      <c r="TCB218"/>
      <c r="TCC218"/>
      <c r="TCD218"/>
      <c r="TCE218"/>
      <c r="TCF218"/>
      <c r="TCG218"/>
      <c r="TCH218"/>
      <c r="TCI218"/>
      <c r="TCJ218"/>
      <c r="TCK218"/>
      <c r="TCL218"/>
      <c r="TCM218"/>
      <c r="TCN218"/>
      <c r="TCO218"/>
      <c r="TCP218"/>
      <c r="TCQ218"/>
      <c r="TCR218"/>
      <c r="TCS218"/>
      <c r="TCT218"/>
      <c r="TCU218"/>
      <c r="TCV218"/>
      <c r="TCW218"/>
      <c r="TCX218"/>
      <c r="TCY218"/>
      <c r="TCZ218"/>
      <c r="TDA218"/>
      <c r="TDB218"/>
      <c r="TDC218"/>
      <c r="TDD218"/>
      <c r="TDE218"/>
      <c r="TDF218"/>
      <c r="TDG218"/>
      <c r="TDH218"/>
      <c r="TDI218"/>
      <c r="TDJ218"/>
      <c r="TDK218"/>
      <c r="TDL218"/>
      <c r="TDM218"/>
      <c r="TDN218"/>
      <c r="TDO218"/>
      <c r="TDP218"/>
      <c r="TDQ218"/>
      <c r="TDR218"/>
      <c r="TDS218"/>
      <c r="TDT218"/>
      <c r="TDU218"/>
      <c r="TDV218"/>
      <c r="TDW218"/>
      <c r="TDX218"/>
      <c r="TDY218"/>
      <c r="TDZ218"/>
      <c r="TEA218"/>
      <c r="TEB218"/>
      <c r="TEC218"/>
      <c r="TED218"/>
      <c r="TEE218"/>
      <c r="TEF218"/>
      <c r="TEG218"/>
      <c r="TEH218"/>
      <c r="TEI218"/>
      <c r="TEJ218"/>
      <c r="TEK218"/>
      <c r="TEL218"/>
      <c r="TEM218"/>
      <c r="TEN218"/>
      <c r="TEO218"/>
      <c r="TEP218"/>
      <c r="TEQ218"/>
      <c r="TER218"/>
      <c r="TES218"/>
      <c r="TET218"/>
      <c r="TEU218"/>
      <c r="TEV218"/>
      <c r="TEW218"/>
      <c r="TEX218"/>
      <c r="TEY218"/>
      <c r="TEZ218"/>
      <c r="TFA218"/>
      <c r="TFB218"/>
      <c r="TFC218"/>
      <c r="TFD218"/>
      <c r="TFE218"/>
      <c r="TFF218"/>
      <c r="TFG218"/>
      <c r="TFH218"/>
      <c r="TFI218"/>
      <c r="TFJ218"/>
      <c r="TFK218"/>
      <c r="TFL218"/>
      <c r="TFM218"/>
      <c r="TFN218"/>
      <c r="TFO218"/>
      <c r="TFP218"/>
      <c r="TFQ218"/>
      <c r="TFR218"/>
      <c r="TFS218"/>
      <c r="TFT218"/>
      <c r="TFU218"/>
      <c r="TFV218"/>
      <c r="TFW218"/>
      <c r="TFX218"/>
      <c r="TFY218"/>
      <c r="TFZ218"/>
      <c r="TGA218"/>
      <c r="TGB218"/>
      <c r="TGC218"/>
      <c r="TGD218"/>
      <c r="TGE218"/>
      <c r="TGF218"/>
      <c r="TGG218"/>
      <c r="TGH218"/>
      <c r="TGI218"/>
      <c r="TGJ218"/>
      <c r="TGK218"/>
      <c r="TGL218"/>
      <c r="TGM218"/>
      <c r="TGN218"/>
      <c r="TGO218"/>
      <c r="TGP218"/>
      <c r="TGQ218"/>
      <c r="TGR218"/>
      <c r="TGS218"/>
      <c r="TGT218"/>
      <c r="TGU218"/>
      <c r="TGV218"/>
      <c r="TGW218"/>
      <c r="TGX218"/>
      <c r="TGY218"/>
      <c r="TGZ218"/>
      <c r="THA218"/>
      <c r="THB218"/>
      <c r="THC218"/>
      <c r="THD218"/>
      <c r="THE218"/>
      <c r="THF218"/>
      <c r="THG218"/>
      <c r="THH218"/>
      <c r="THI218"/>
      <c r="THJ218"/>
      <c r="THK218"/>
      <c r="THL218"/>
      <c r="THM218"/>
      <c r="THN218"/>
      <c r="THO218"/>
      <c r="THP218"/>
      <c r="THQ218"/>
      <c r="THR218"/>
      <c r="THS218"/>
      <c r="THT218"/>
      <c r="THU218"/>
      <c r="THV218"/>
      <c r="THW218"/>
      <c r="THX218"/>
      <c r="THY218"/>
      <c r="THZ218"/>
      <c r="TIA218"/>
      <c r="TIB218"/>
      <c r="TIC218"/>
      <c r="TID218"/>
      <c r="TIE218"/>
      <c r="TIF218"/>
      <c r="TIG218"/>
      <c r="TIH218"/>
      <c r="TII218"/>
      <c r="TIJ218"/>
      <c r="TIK218"/>
      <c r="TIL218"/>
      <c r="TIM218"/>
      <c r="TIN218"/>
      <c r="TIO218"/>
      <c r="TIP218"/>
      <c r="TIQ218"/>
      <c r="TIR218"/>
      <c r="TIS218"/>
      <c r="TIT218"/>
      <c r="TIU218"/>
      <c r="TIV218"/>
      <c r="TIW218"/>
      <c r="TIX218"/>
      <c r="TIY218"/>
      <c r="TIZ218"/>
      <c r="TJA218"/>
      <c r="TJB218"/>
      <c r="TJC218"/>
      <c r="TJD218"/>
      <c r="TJE218"/>
      <c r="TJF218"/>
      <c r="TJG218"/>
      <c r="TJH218"/>
      <c r="TJI218"/>
      <c r="TJJ218"/>
      <c r="TJK218"/>
      <c r="TJL218"/>
      <c r="TJM218"/>
      <c r="TJN218"/>
      <c r="TJO218"/>
      <c r="TJP218"/>
      <c r="TJQ218"/>
      <c r="TJR218"/>
      <c r="TJS218"/>
      <c r="TJT218"/>
      <c r="TJU218"/>
      <c r="TJV218"/>
      <c r="TJW218"/>
      <c r="TJX218"/>
      <c r="TJY218"/>
      <c r="TJZ218"/>
      <c r="TKA218"/>
      <c r="TKB218"/>
      <c r="TKC218"/>
      <c r="TKD218"/>
      <c r="TKE218"/>
      <c r="TKF218"/>
      <c r="TKG218"/>
      <c r="TKH218"/>
      <c r="TKI218"/>
      <c r="TKJ218"/>
      <c r="TKK218"/>
      <c r="TKL218"/>
      <c r="TKM218"/>
      <c r="TKN218"/>
      <c r="TKO218"/>
      <c r="TKP218"/>
      <c r="TKQ218"/>
      <c r="TKR218"/>
      <c r="TKS218"/>
      <c r="TKT218"/>
      <c r="TKU218"/>
      <c r="TKV218"/>
      <c r="TKW218"/>
      <c r="TKX218"/>
      <c r="TKY218"/>
      <c r="TKZ218"/>
      <c r="TLA218"/>
      <c r="TLB218"/>
      <c r="TLC218"/>
      <c r="TLD218"/>
      <c r="TLE218"/>
      <c r="TLF218"/>
      <c r="TLG218"/>
      <c r="TLH218"/>
      <c r="TLI218"/>
      <c r="TLJ218"/>
      <c r="TLK218"/>
      <c r="TLL218"/>
      <c r="TLM218"/>
      <c r="TLN218"/>
      <c r="TLO218"/>
      <c r="TLP218"/>
      <c r="TLQ218"/>
      <c r="TLR218"/>
      <c r="TLS218"/>
      <c r="TLT218"/>
      <c r="TLU218"/>
      <c r="TLV218"/>
      <c r="TLW218"/>
      <c r="TLX218"/>
      <c r="TLY218"/>
      <c r="TLZ218"/>
      <c r="TMA218"/>
      <c r="TMB218"/>
      <c r="TMC218"/>
      <c r="TMD218"/>
      <c r="TME218"/>
      <c r="TMF218"/>
      <c r="TMG218"/>
      <c r="TMH218"/>
      <c r="TMI218"/>
      <c r="TMJ218"/>
      <c r="TMK218"/>
      <c r="TML218"/>
      <c r="TMM218"/>
      <c r="TMN218"/>
      <c r="TMO218"/>
      <c r="TMP218"/>
      <c r="TMQ218"/>
      <c r="TMR218"/>
      <c r="TMS218"/>
      <c r="TMT218"/>
      <c r="TMU218"/>
      <c r="TMV218"/>
      <c r="TMW218"/>
      <c r="TMX218"/>
      <c r="TMY218"/>
      <c r="TMZ218"/>
      <c r="TNA218"/>
      <c r="TNB218"/>
      <c r="TNC218"/>
      <c r="TND218"/>
      <c r="TNE218"/>
      <c r="TNF218"/>
      <c r="TNG218"/>
      <c r="TNH218"/>
      <c r="TNI218"/>
      <c r="TNJ218"/>
      <c r="TNK218"/>
      <c r="TNL218"/>
      <c r="TNM218"/>
      <c r="TNN218"/>
      <c r="TNO218"/>
      <c r="TNP218"/>
      <c r="TNQ218"/>
      <c r="TNR218"/>
      <c r="TNS218"/>
      <c r="TNT218"/>
      <c r="TNU218"/>
      <c r="TNV218"/>
      <c r="TNW218"/>
      <c r="TNX218"/>
      <c r="TNY218"/>
      <c r="TNZ218"/>
      <c r="TOA218"/>
      <c r="TOB218"/>
      <c r="TOC218"/>
      <c r="TOD218"/>
      <c r="TOE218"/>
      <c r="TOF218"/>
      <c r="TOG218"/>
      <c r="TOH218"/>
      <c r="TOI218"/>
      <c r="TOJ218"/>
      <c r="TOK218"/>
      <c r="TOL218"/>
      <c r="TOM218"/>
      <c r="TON218"/>
      <c r="TOO218"/>
      <c r="TOP218"/>
      <c r="TOQ218"/>
      <c r="TOR218"/>
      <c r="TOS218"/>
      <c r="TOT218"/>
      <c r="TOU218"/>
      <c r="TOV218"/>
      <c r="TOW218"/>
      <c r="TOX218"/>
      <c r="TOY218"/>
      <c r="TOZ218"/>
      <c r="TPA218"/>
      <c r="TPB218"/>
      <c r="TPC218"/>
      <c r="TPD218"/>
      <c r="TPE218"/>
      <c r="TPF218"/>
      <c r="TPG218"/>
      <c r="TPH218"/>
      <c r="TPI218"/>
      <c r="TPJ218"/>
      <c r="TPK218"/>
      <c r="TPL218"/>
      <c r="TPM218"/>
      <c r="TPN218"/>
      <c r="TPO218"/>
      <c r="TPP218"/>
      <c r="TPQ218"/>
      <c r="TPR218"/>
      <c r="TPS218"/>
      <c r="TPT218"/>
      <c r="TPU218"/>
      <c r="TPV218"/>
      <c r="TPW218"/>
      <c r="TPX218"/>
      <c r="TPY218"/>
      <c r="TPZ218"/>
      <c r="TQA218"/>
      <c r="TQB218"/>
      <c r="TQC218"/>
      <c r="TQD218"/>
      <c r="TQE218"/>
      <c r="TQF218"/>
      <c r="TQG218"/>
      <c r="TQH218"/>
      <c r="TQI218"/>
      <c r="TQJ218"/>
      <c r="TQK218"/>
      <c r="TQL218"/>
      <c r="TQM218"/>
      <c r="TQN218"/>
      <c r="TQO218"/>
      <c r="TQP218"/>
      <c r="TQQ218"/>
      <c r="TQR218"/>
      <c r="TQS218"/>
      <c r="TQT218"/>
      <c r="TQU218"/>
      <c r="TQV218"/>
      <c r="TQW218"/>
      <c r="TQX218"/>
      <c r="TQY218"/>
      <c r="TQZ218"/>
      <c r="TRA218"/>
      <c r="TRB218"/>
      <c r="TRC218"/>
      <c r="TRD218"/>
      <c r="TRE218"/>
      <c r="TRF218"/>
      <c r="TRG218"/>
      <c r="TRH218"/>
      <c r="TRI218"/>
      <c r="TRJ218"/>
      <c r="TRK218"/>
      <c r="TRL218"/>
      <c r="TRM218"/>
      <c r="TRN218"/>
      <c r="TRO218"/>
      <c r="TRP218"/>
      <c r="TRQ218"/>
      <c r="TRR218"/>
      <c r="TRS218"/>
      <c r="TRT218"/>
      <c r="TRU218"/>
      <c r="TRV218"/>
      <c r="TRW218"/>
      <c r="TRX218"/>
      <c r="TRY218"/>
      <c r="TRZ218"/>
      <c r="TSA218"/>
      <c r="TSB218"/>
      <c r="TSC218"/>
      <c r="TSD218"/>
      <c r="TSE218"/>
      <c r="TSF218"/>
      <c r="TSG218"/>
      <c r="TSH218"/>
      <c r="TSI218"/>
      <c r="TSJ218"/>
      <c r="TSK218"/>
      <c r="TSL218"/>
      <c r="TSM218"/>
      <c r="TSN218"/>
      <c r="TSO218"/>
      <c r="TSP218"/>
      <c r="TSQ218"/>
      <c r="TSR218"/>
      <c r="TSS218"/>
      <c r="TST218"/>
      <c r="TSU218"/>
      <c r="TSV218"/>
      <c r="TSW218"/>
      <c r="TSX218"/>
      <c r="TSY218"/>
      <c r="TSZ218"/>
      <c r="TTA218"/>
      <c r="TTB218"/>
      <c r="TTC218"/>
      <c r="TTD218"/>
      <c r="TTE218"/>
      <c r="TTF218"/>
      <c r="TTG218"/>
      <c r="TTH218"/>
      <c r="TTI218"/>
      <c r="TTJ218"/>
      <c r="TTK218"/>
      <c r="TTL218"/>
      <c r="TTM218"/>
      <c r="TTN218"/>
      <c r="TTO218"/>
      <c r="TTP218"/>
      <c r="TTQ218"/>
      <c r="TTR218"/>
      <c r="TTS218"/>
      <c r="TTT218"/>
      <c r="TTU218"/>
      <c r="TTV218"/>
      <c r="TTW218"/>
      <c r="TTX218"/>
      <c r="TTY218"/>
      <c r="TTZ218"/>
      <c r="TUA218"/>
      <c r="TUB218"/>
      <c r="TUC218"/>
      <c r="TUD218"/>
      <c r="TUE218"/>
      <c r="TUF218"/>
      <c r="TUG218"/>
      <c r="TUH218"/>
      <c r="TUI218"/>
      <c r="TUJ218"/>
      <c r="TUK218"/>
      <c r="TUL218"/>
      <c r="TUM218"/>
      <c r="TUN218"/>
      <c r="TUO218"/>
      <c r="TUP218"/>
      <c r="TUQ218"/>
      <c r="TUR218"/>
      <c r="TUS218"/>
      <c r="TUT218"/>
      <c r="TUU218"/>
      <c r="TUV218"/>
      <c r="TUW218"/>
      <c r="TUX218"/>
      <c r="TUY218"/>
      <c r="TUZ218"/>
      <c r="TVA218"/>
      <c r="TVB218"/>
      <c r="TVC218"/>
      <c r="TVD218"/>
      <c r="TVE218"/>
      <c r="TVF218"/>
      <c r="TVG218"/>
      <c r="TVH218"/>
      <c r="TVI218"/>
      <c r="TVJ218"/>
      <c r="TVK218"/>
      <c r="TVL218"/>
      <c r="TVM218"/>
      <c r="TVN218"/>
      <c r="TVO218"/>
      <c r="TVP218"/>
      <c r="TVQ218"/>
      <c r="TVR218"/>
      <c r="TVS218"/>
      <c r="TVT218"/>
      <c r="TVU218"/>
      <c r="TVV218"/>
      <c r="TVW218"/>
      <c r="TVX218"/>
      <c r="TVY218"/>
      <c r="TVZ218"/>
      <c r="TWA218"/>
      <c r="TWB218"/>
      <c r="TWC218"/>
      <c r="TWD218"/>
      <c r="TWE218"/>
      <c r="TWF218"/>
      <c r="TWG218"/>
      <c r="TWH218"/>
      <c r="TWI218"/>
      <c r="TWJ218"/>
      <c r="TWK218"/>
      <c r="TWL218"/>
      <c r="TWM218"/>
      <c r="TWN218"/>
      <c r="TWO218"/>
      <c r="TWP218"/>
      <c r="TWQ218"/>
      <c r="TWR218"/>
      <c r="TWS218"/>
      <c r="TWT218"/>
      <c r="TWU218"/>
      <c r="TWV218"/>
      <c r="TWW218"/>
      <c r="TWX218"/>
      <c r="TWY218"/>
      <c r="TWZ218"/>
      <c r="TXA218"/>
      <c r="TXB218"/>
      <c r="TXC218"/>
      <c r="TXD218"/>
      <c r="TXE218"/>
      <c r="TXF218"/>
      <c r="TXG218"/>
      <c r="TXH218"/>
      <c r="TXI218"/>
      <c r="TXJ218"/>
      <c r="TXK218"/>
      <c r="TXL218"/>
      <c r="TXM218"/>
      <c r="TXN218"/>
      <c r="TXO218"/>
      <c r="TXP218"/>
      <c r="TXQ218"/>
      <c r="TXR218"/>
      <c r="TXS218"/>
      <c r="TXT218"/>
      <c r="TXU218"/>
      <c r="TXV218"/>
      <c r="TXW218"/>
      <c r="TXX218"/>
      <c r="TXY218"/>
      <c r="TXZ218"/>
      <c r="TYA218"/>
      <c r="TYB218"/>
      <c r="TYC218"/>
      <c r="TYD218"/>
      <c r="TYE218"/>
      <c r="TYF218"/>
      <c r="TYG218"/>
      <c r="TYH218"/>
      <c r="TYI218"/>
      <c r="TYJ218"/>
      <c r="TYK218"/>
      <c r="TYL218"/>
      <c r="TYM218"/>
      <c r="TYN218"/>
      <c r="TYO218"/>
      <c r="TYP218"/>
      <c r="TYQ218"/>
      <c r="TYR218"/>
      <c r="TYS218"/>
      <c r="TYT218"/>
      <c r="TYU218"/>
      <c r="TYV218"/>
      <c r="TYW218"/>
      <c r="TYX218"/>
      <c r="TYY218"/>
      <c r="TYZ218"/>
      <c r="TZA218"/>
      <c r="TZB218"/>
      <c r="TZC218"/>
      <c r="TZD218"/>
      <c r="TZE218"/>
      <c r="TZF218"/>
      <c r="TZG218"/>
      <c r="TZH218"/>
      <c r="TZI218"/>
      <c r="TZJ218"/>
      <c r="TZK218"/>
      <c r="TZL218"/>
      <c r="TZM218"/>
      <c r="TZN218"/>
      <c r="TZO218"/>
      <c r="TZP218"/>
      <c r="TZQ218"/>
      <c r="TZR218"/>
      <c r="TZS218"/>
      <c r="TZT218"/>
      <c r="TZU218"/>
      <c r="TZV218"/>
      <c r="TZW218"/>
      <c r="TZX218"/>
      <c r="TZY218"/>
      <c r="TZZ218"/>
      <c r="UAA218"/>
      <c r="UAB218"/>
      <c r="UAC218"/>
      <c r="UAD218"/>
      <c r="UAE218"/>
      <c r="UAF218"/>
      <c r="UAG218"/>
      <c r="UAH218"/>
      <c r="UAI218"/>
      <c r="UAJ218"/>
      <c r="UAK218"/>
      <c r="UAL218"/>
      <c r="UAM218"/>
      <c r="UAN218"/>
      <c r="UAO218"/>
      <c r="UAP218"/>
      <c r="UAQ218"/>
      <c r="UAR218"/>
      <c r="UAS218"/>
      <c r="UAT218"/>
      <c r="UAU218"/>
      <c r="UAV218"/>
      <c r="UAW218"/>
      <c r="UAX218"/>
      <c r="UAY218"/>
      <c r="UAZ218"/>
      <c r="UBA218"/>
      <c r="UBB218"/>
      <c r="UBC218"/>
      <c r="UBD218"/>
      <c r="UBE218"/>
      <c r="UBF218"/>
      <c r="UBG218"/>
      <c r="UBH218"/>
      <c r="UBI218"/>
      <c r="UBJ218"/>
      <c r="UBK218"/>
      <c r="UBL218"/>
      <c r="UBM218"/>
      <c r="UBN218"/>
      <c r="UBO218"/>
      <c r="UBP218"/>
      <c r="UBQ218"/>
      <c r="UBR218"/>
      <c r="UBS218"/>
      <c r="UBT218"/>
      <c r="UBU218"/>
      <c r="UBV218"/>
      <c r="UBW218"/>
      <c r="UBX218"/>
      <c r="UBY218"/>
      <c r="UBZ218"/>
      <c r="UCA218"/>
      <c r="UCB218"/>
      <c r="UCC218"/>
      <c r="UCD218"/>
      <c r="UCE218"/>
      <c r="UCF218"/>
      <c r="UCG218"/>
      <c r="UCH218"/>
      <c r="UCI218"/>
      <c r="UCJ218"/>
      <c r="UCK218"/>
      <c r="UCL218"/>
      <c r="UCM218"/>
      <c r="UCN218"/>
      <c r="UCO218"/>
      <c r="UCP218"/>
      <c r="UCQ218"/>
      <c r="UCR218"/>
      <c r="UCS218"/>
      <c r="UCT218"/>
      <c r="UCU218"/>
      <c r="UCV218"/>
      <c r="UCW218"/>
      <c r="UCX218"/>
      <c r="UCY218"/>
      <c r="UCZ218"/>
      <c r="UDA218"/>
      <c r="UDB218"/>
      <c r="UDC218"/>
      <c r="UDD218"/>
      <c r="UDE218"/>
      <c r="UDF218"/>
      <c r="UDG218"/>
      <c r="UDH218"/>
      <c r="UDI218"/>
      <c r="UDJ218"/>
      <c r="UDK218"/>
      <c r="UDL218"/>
      <c r="UDM218"/>
      <c r="UDN218"/>
      <c r="UDO218"/>
      <c r="UDP218"/>
      <c r="UDQ218"/>
      <c r="UDR218"/>
      <c r="UDS218"/>
      <c r="UDT218"/>
      <c r="UDU218"/>
      <c r="UDV218"/>
      <c r="UDW218"/>
      <c r="UDX218"/>
      <c r="UDY218"/>
      <c r="UDZ218"/>
      <c r="UEA218"/>
      <c r="UEB218"/>
      <c r="UEC218"/>
      <c r="UED218"/>
      <c r="UEE218"/>
      <c r="UEF218"/>
      <c r="UEG218"/>
      <c r="UEH218"/>
      <c r="UEI218"/>
      <c r="UEJ218"/>
      <c r="UEK218"/>
      <c r="UEL218"/>
      <c r="UEM218"/>
      <c r="UEN218"/>
      <c r="UEO218"/>
      <c r="UEP218"/>
      <c r="UEQ218"/>
      <c r="UER218"/>
      <c r="UES218"/>
      <c r="UET218"/>
      <c r="UEU218"/>
      <c r="UEV218"/>
      <c r="UEW218"/>
      <c r="UEX218"/>
      <c r="UEY218"/>
      <c r="UEZ218"/>
      <c r="UFA218"/>
      <c r="UFB218"/>
      <c r="UFC218"/>
      <c r="UFD218"/>
      <c r="UFE218"/>
      <c r="UFF218"/>
      <c r="UFG218"/>
      <c r="UFH218"/>
      <c r="UFI218"/>
      <c r="UFJ218"/>
      <c r="UFK218"/>
      <c r="UFL218"/>
      <c r="UFM218"/>
      <c r="UFN218"/>
      <c r="UFO218"/>
      <c r="UFP218"/>
      <c r="UFQ218"/>
      <c r="UFR218"/>
      <c r="UFS218"/>
      <c r="UFT218"/>
      <c r="UFU218"/>
      <c r="UFV218"/>
      <c r="UFW218"/>
      <c r="UFX218"/>
      <c r="UFY218"/>
      <c r="UFZ218"/>
      <c r="UGA218"/>
      <c r="UGB218"/>
      <c r="UGC218"/>
      <c r="UGD218"/>
      <c r="UGE218"/>
      <c r="UGF218"/>
      <c r="UGG218"/>
      <c r="UGH218"/>
      <c r="UGI218"/>
      <c r="UGJ218"/>
      <c r="UGK218"/>
      <c r="UGL218"/>
      <c r="UGM218"/>
      <c r="UGN218"/>
      <c r="UGO218"/>
      <c r="UGP218"/>
      <c r="UGQ218"/>
      <c r="UGR218"/>
      <c r="UGS218"/>
      <c r="UGT218"/>
      <c r="UGU218"/>
      <c r="UGV218"/>
      <c r="UGW218"/>
      <c r="UGX218"/>
      <c r="UGY218"/>
      <c r="UGZ218"/>
      <c r="UHA218"/>
      <c r="UHB218"/>
      <c r="UHC218"/>
      <c r="UHD218"/>
      <c r="UHE218"/>
      <c r="UHF218"/>
      <c r="UHG218"/>
      <c r="UHH218"/>
      <c r="UHI218"/>
      <c r="UHJ218"/>
      <c r="UHK218"/>
      <c r="UHL218"/>
      <c r="UHM218"/>
      <c r="UHN218"/>
      <c r="UHO218"/>
      <c r="UHP218"/>
      <c r="UHQ218"/>
      <c r="UHR218"/>
      <c r="UHS218"/>
      <c r="UHT218"/>
      <c r="UHU218"/>
      <c r="UHV218"/>
      <c r="UHW218"/>
      <c r="UHX218"/>
      <c r="UHY218"/>
      <c r="UHZ218"/>
      <c r="UIA218"/>
      <c r="UIB218"/>
      <c r="UIC218"/>
      <c r="UID218"/>
      <c r="UIE218"/>
      <c r="UIF218"/>
      <c r="UIG218"/>
      <c r="UIH218"/>
      <c r="UII218"/>
      <c r="UIJ218"/>
      <c r="UIK218"/>
      <c r="UIL218"/>
      <c r="UIM218"/>
      <c r="UIN218"/>
      <c r="UIO218"/>
      <c r="UIP218"/>
      <c r="UIQ218"/>
      <c r="UIR218"/>
      <c r="UIS218"/>
      <c r="UIT218"/>
      <c r="UIU218"/>
      <c r="UIV218"/>
      <c r="UIW218"/>
      <c r="UIX218"/>
      <c r="UIY218"/>
      <c r="UIZ218"/>
      <c r="UJA218"/>
      <c r="UJB218"/>
      <c r="UJC218"/>
      <c r="UJD218"/>
      <c r="UJE218"/>
      <c r="UJF218"/>
      <c r="UJG218"/>
      <c r="UJH218"/>
      <c r="UJI218"/>
      <c r="UJJ218"/>
      <c r="UJK218"/>
      <c r="UJL218"/>
      <c r="UJM218"/>
      <c r="UJN218"/>
      <c r="UJO218"/>
      <c r="UJP218"/>
      <c r="UJQ218"/>
      <c r="UJR218"/>
      <c r="UJS218"/>
      <c r="UJT218"/>
      <c r="UJU218"/>
      <c r="UJV218"/>
      <c r="UJW218"/>
      <c r="UJX218"/>
      <c r="UJY218"/>
      <c r="UJZ218"/>
      <c r="UKA218"/>
      <c r="UKB218"/>
      <c r="UKC218"/>
      <c r="UKD218"/>
      <c r="UKE218"/>
      <c r="UKF218"/>
      <c r="UKG218"/>
      <c r="UKH218"/>
      <c r="UKI218"/>
      <c r="UKJ218"/>
      <c r="UKK218"/>
      <c r="UKL218"/>
      <c r="UKM218"/>
      <c r="UKN218"/>
      <c r="UKO218"/>
      <c r="UKP218"/>
      <c r="UKQ218"/>
      <c r="UKR218"/>
      <c r="UKS218"/>
      <c r="UKT218"/>
      <c r="UKU218"/>
      <c r="UKV218"/>
      <c r="UKW218"/>
      <c r="UKX218"/>
      <c r="UKY218"/>
      <c r="UKZ218"/>
      <c r="ULA218"/>
      <c r="ULB218"/>
      <c r="ULC218"/>
      <c r="ULD218"/>
      <c r="ULE218"/>
      <c r="ULF218"/>
      <c r="ULG218"/>
      <c r="ULH218"/>
      <c r="ULI218"/>
      <c r="ULJ218"/>
      <c r="ULK218"/>
      <c r="ULL218"/>
      <c r="ULM218"/>
      <c r="ULN218"/>
      <c r="ULO218"/>
      <c r="ULP218"/>
      <c r="ULQ218"/>
      <c r="ULR218"/>
      <c r="ULS218"/>
      <c r="ULT218"/>
      <c r="ULU218"/>
      <c r="ULV218"/>
      <c r="ULW218"/>
      <c r="ULX218"/>
      <c r="ULY218"/>
      <c r="ULZ218"/>
      <c r="UMA218"/>
      <c r="UMB218"/>
      <c r="UMC218"/>
      <c r="UMD218"/>
      <c r="UME218"/>
      <c r="UMF218"/>
      <c r="UMG218"/>
      <c r="UMH218"/>
      <c r="UMI218"/>
      <c r="UMJ218"/>
      <c r="UMK218"/>
      <c r="UML218"/>
      <c r="UMM218"/>
      <c r="UMN218"/>
      <c r="UMO218"/>
      <c r="UMP218"/>
      <c r="UMQ218"/>
      <c r="UMR218"/>
      <c r="UMS218"/>
      <c r="UMT218"/>
      <c r="UMU218"/>
      <c r="UMV218"/>
      <c r="UMW218"/>
      <c r="UMX218"/>
      <c r="UMY218"/>
      <c r="UMZ218"/>
      <c r="UNA218"/>
      <c r="UNB218"/>
      <c r="UNC218"/>
      <c r="UND218"/>
      <c r="UNE218"/>
      <c r="UNF218"/>
      <c r="UNG218"/>
      <c r="UNH218"/>
      <c r="UNI218"/>
      <c r="UNJ218"/>
      <c r="UNK218"/>
      <c r="UNL218"/>
      <c r="UNM218"/>
      <c r="UNN218"/>
      <c r="UNO218"/>
      <c r="UNP218"/>
      <c r="UNQ218"/>
      <c r="UNR218"/>
      <c r="UNS218"/>
      <c r="UNT218"/>
      <c r="UNU218"/>
      <c r="UNV218"/>
      <c r="UNW218"/>
      <c r="UNX218"/>
      <c r="UNY218"/>
      <c r="UNZ218"/>
      <c r="UOA218"/>
      <c r="UOB218"/>
      <c r="UOC218"/>
      <c r="UOD218"/>
      <c r="UOE218"/>
      <c r="UOF218"/>
      <c r="UOG218"/>
      <c r="UOH218"/>
      <c r="UOI218"/>
      <c r="UOJ218"/>
      <c r="UOK218"/>
      <c r="UOL218"/>
      <c r="UOM218"/>
      <c r="UON218"/>
      <c r="UOO218"/>
      <c r="UOP218"/>
      <c r="UOQ218"/>
      <c r="UOR218"/>
      <c r="UOS218"/>
      <c r="UOT218"/>
      <c r="UOU218"/>
      <c r="UOV218"/>
      <c r="UOW218"/>
      <c r="UOX218"/>
      <c r="UOY218"/>
      <c r="UOZ218"/>
      <c r="UPA218"/>
      <c r="UPB218"/>
      <c r="UPC218"/>
      <c r="UPD218"/>
      <c r="UPE218"/>
      <c r="UPF218"/>
      <c r="UPG218"/>
      <c r="UPH218"/>
      <c r="UPI218"/>
      <c r="UPJ218"/>
      <c r="UPK218"/>
      <c r="UPL218"/>
      <c r="UPM218"/>
      <c r="UPN218"/>
      <c r="UPO218"/>
      <c r="UPP218"/>
      <c r="UPQ218"/>
      <c r="UPR218"/>
      <c r="UPS218"/>
      <c r="UPT218"/>
      <c r="UPU218"/>
      <c r="UPV218"/>
      <c r="UPW218"/>
      <c r="UPX218"/>
      <c r="UPY218"/>
      <c r="UPZ218"/>
      <c r="UQA218"/>
      <c r="UQB218"/>
      <c r="UQC218"/>
      <c r="UQD218"/>
      <c r="UQE218"/>
      <c r="UQF218"/>
      <c r="UQG218"/>
      <c r="UQH218"/>
      <c r="UQI218"/>
      <c r="UQJ218"/>
      <c r="UQK218"/>
      <c r="UQL218"/>
      <c r="UQM218"/>
      <c r="UQN218"/>
      <c r="UQO218"/>
      <c r="UQP218"/>
      <c r="UQQ218"/>
      <c r="UQR218"/>
      <c r="UQS218"/>
      <c r="UQT218"/>
      <c r="UQU218"/>
      <c r="UQV218"/>
      <c r="UQW218"/>
      <c r="UQX218"/>
      <c r="UQY218"/>
      <c r="UQZ218"/>
      <c r="URA218"/>
      <c r="URB218"/>
      <c r="URC218"/>
      <c r="URD218"/>
      <c r="URE218"/>
      <c r="URF218"/>
      <c r="URG218"/>
      <c r="URH218"/>
      <c r="URI218"/>
      <c r="URJ218"/>
      <c r="URK218"/>
      <c r="URL218"/>
      <c r="URM218"/>
      <c r="URN218"/>
      <c r="URO218"/>
      <c r="URP218"/>
      <c r="URQ218"/>
      <c r="URR218"/>
      <c r="URS218"/>
      <c r="URT218"/>
      <c r="URU218"/>
      <c r="URV218"/>
      <c r="URW218"/>
      <c r="URX218"/>
      <c r="URY218"/>
      <c r="URZ218"/>
      <c r="USA218"/>
      <c r="USB218"/>
      <c r="USC218"/>
      <c r="USD218"/>
      <c r="USE218"/>
      <c r="USF218"/>
      <c r="USG218"/>
      <c r="USH218"/>
      <c r="USI218"/>
      <c r="USJ218"/>
      <c r="USK218"/>
      <c r="USL218"/>
      <c r="USM218"/>
      <c r="USN218"/>
      <c r="USO218"/>
      <c r="USP218"/>
      <c r="USQ218"/>
      <c r="USR218"/>
      <c r="USS218"/>
      <c r="UST218"/>
      <c r="USU218"/>
      <c r="USV218"/>
      <c r="USW218"/>
      <c r="USX218"/>
      <c r="USY218"/>
      <c r="USZ218"/>
      <c r="UTA218"/>
      <c r="UTB218"/>
      <c r="UTC218"/>
      <c r="UTD218"/>
      <c r="UTE218"/>
      <c r="UTF218"/>
      <c r="UTG218"/>
      <c r="UTH218"/>
      <c r="UTI218"/>
      <c r="UTJ218"/>
      <c r="UTK218"/>
      <c r="UTL218"/>
      <c r="UTM218"/>
      <c r="UTN218"/>
      <c r="UTO218"/>
      <c r="UTP218"/>
      <c r="UTQ218"/>
      <c r="UTR218"/>
      <c r="UTS218"/>
      <c r="UTT218"/>
      <c r="UTU218"/>
      <c r="UTV218"/>
      <c r="UTW218"/>
      <c r="UTX218"/>
      <c r="UTY218"/>
      <c r="UTZ218"/>
      <c r="UUA218"/>
      <c r="UUB218"/>
      <c r="UUC218"/>
      <c r="UUD218"/>
      <c r="UUE218"/>
      <c r="UUF218"/>
      <c r="UUG218"/>
      <c r="UUH218"/>
      <c r="UUI218"/>
      <c r="UUJ218"/>
      <c r="UUK218"/>
      <c r="UUL218"/>
      <c r="UUM218"/>
      <c r="UUN218"/>
      <c r="UUO218"/>
      <c r="UUP218"/>
      <c r="UUQ218"/>
      <c r="UUR218"/>
      <c r="UUS218"/>
      <c r="UUT218"/>
      <c r="UUU218"/>
      <c r="UUV218"/>
      <c r="UUW218"/>
      <c r="UUX218"/>
      <c r="UUY218"/>
      <c r="UUZ218"/>
      <c r="UVA218"/>
      <c r="UVB218"/>
      <c r="UVC218"/>
      <c r="UVD218"/>
      <c r="UVE218"/>
      <c r="UVF218"/>
      <c r="UVG218"/>
      <c r="UVH218"/>
      <c r="UVI218"/>
      <c r="UVJ218"/>
      <c r="UVK218"/>
      <c r="UVL218"/>
      <c r="UVM218"/>
      <c r="UVN218"/>
      <c r="UVO218"/>
      <c r="UVP218"/>
      <c r="UVQ218"/>
      <c r="UVR218"/>
      <c r="UVS218"/>
      <c r="UVT218"/>
      <c r="UVU218"/>
      <c r="UVV218"/>
      <c r="UVW218"/>
      <c r="UVX218"/>
      <c r="UVY218"/>
      <c r="UVZ218"/>
      <c r="UWA218"/>
      <c r="UWB218"/>
      <c r="UWC218"/>
      <c r="UWD218"/>
      <c r="UWE218"/>
      <c r="UWF218"/>
      <c r="UWG218"/>
      <c r="UWH218"/>
      <c r="UWI218"/>
      <c r="UWJ218"/>
      <c r="UWK218"/>
      <c r="UWL218"/>
      <c r="UWM218"/>
      <c r="UWN218"/>
      <c r="UWO218"/>
      <c r="UWP218"/>
      <c r="UWQ218"/>
      <c r="UWR218"/>
      <c r="UWS218"/>
      <c r="UWT218"/>
      <c r="UWU218"/>
      <c r="UWV218"/>
      <c r="UWW218"/>
      <c r="UWX218"/>
      <c r="UWY218"/>
      <c r="UWZ218"/>
      <c r="UXA218"/>
      <c r="UXB218"/>
      <c r="UXC218"/>
      <c r="UXD218"/>
      <c r="UXE218"/>
      <c r="UXF218"/>
      <c r="UXG218"/>
      <c r="UXH218"/>
      <c r="UXI218"/>
      <c r="UXJ218"/>
      <c r="UXK218"/>
      <c r="UXL218"/>
      <c r="UXM218"/>
      <c r="UXN218"/>
      <c r="UXO218"/>
      <c r="UXP218"/>
      <c r="UXQ218"/>
      <c r="UXR218"/>
      <c r="UXS218"/>
      <c r="UXT218"/>
      <c r="UXU218"/>
      <c r="UXV218"/>
      <c r="UXW218"/>
      <c r="UXX218"/>
      <c r="UXY218"/>
      <c r="UXZ218"/>
      <c r="UYA218"/>
      <c r="UYB218"/>
      <c r="UYC218"/>
      <c r="UYD218"/>
      <c r="UYE218"/>
      <c r="UYF218"/>
      <c r="UYG218"/>
      <c r="UYH218"/>
      <c r="UYI218"/>
      <c r="UYJ218"/>
      <c r="UYK218"/>
      <c r="UYL218"/>
      <c r="UYM218"/>
      <c r="UYN218"/>
      <c r="UYO218"/>
      <c r="UYP218"/>
      <c r="UYQ218"/>
      <c r="UYR218"/>
      <c r="UYS218"/>
      <c r="UYT218"/>
      <c r="UYU218"/>
      <c r="UYV218"/>
      <c r="UYW218"/>
      <c r="UYX218"/>
      <c r="UYY218"/>
      <c r="UYZ218"/>
      <c r="UZA218"/>
      <c r="UZB218"/>
      <c r="UZC218"/>
      <c r="UZD218"/>
      <c r="UZE218"/>
      <c r="UZF218"/>
      <c r="UZG218"/>
      <c r="UZH218"/>
      <c r="UZI218"/>
      <c r="UZJ218"/>
      <c r="UZK218"/>
      <c r="UZL218"/>
      <c r="UZM218"/>
      <c r="UZN218"/>
      <c r="UZO218"/>
      <c r="UZP218"/>
      <c r="UZQ218"/>
      <c r="UZR218"/>
      <c r="UZS218"/>
      <c r="UZT218"/>
      <c r="UZU218"/>
      <c r="UZV218"/>
      <c r="UZW218"/>
      <c r="UZX218"/>
      <c r="UZY218"/>
      <c r="UZZ218"/>
      <c r="VAA218"/>
      <c r="VAB218"/>
      <c r="VAC218"/>
      <c r="VAD218"/>
      <c r="VAE218"/>
      <c r="VAF218"/>
      <c r="VAG218"/>
      <c r="VAH218"/>
      <c r="VAI218"/>
      <c r="VAJ218"/>
      <c r="VAK218"/>
      <c r="VAL218"/>
      <c r="VAM218"/>
      <c r="VAN218"/>
      <c r="VAO218"/>
      <c r="VAP218"/>
      <c r="VAQ218"/>
      <c r="VAR218"/>
      <c r="VAS218"/>
      <c r="VAT218"/>
      <c r="VAU218"/>
      <c r="VAV218"/>
      <c r="VAW218"/>
      <c r="VAX218"/>
      <c r="VAY218"/>
      <c r="VAZ218"/>
      <c r="VBA218"/>
      <c r="VBB218"/>
      <c r="VBC218"/>
      <c r="VBD218"/>
      <c r="VBE218"/>
      <c r="VBF218"/>
      <c r="VBG218"/>
      <c r="VBH218"/>
      <c r="VBI218"/>
      <c r="VBJ218"/>
      <c r="VBK218"/>
      <c r="VBL218"/>
      <c r="VBM218"/>
      <c r="VBN218"/>
      <c r="VBO218"/>
      <c r="VBP218"/>
      <c r="VBQ218"/>
      <c r="VBR218"/>
      <c r="VBS218"/>
      <c r="VBT218"/>
      <c r="VBU218"/>
      <c r="VBV218"/>
      <c r="VBW218"/>
      <c r="VBX218"/>
      <c r="VBY218"/>
      <c r="VBZ218"/>
      <c r="VCA218"/>
      <c r="VCB218"/>
      <c r="VCC218"/>
      <c r="VCD218"/>
      <c r="VCE218"/>
      <c r="VCF218"/>
      <c r="VCG218"/>
      <c r="VCH218"/>
      <c r="VCI218"/>
      <c r="VCJ218"/>
      <c r="VCK218"/>
      <c r="VCL218"/>
      <c r="VCM218"/>
      <c r="VCN218"/>
      <c r="VCO218"/>
      <c r="VCP218"/>
      <c r="VCQ218"/>
      <c r="VCR218"/>
      <c r="VCS218"/>
      <c r="VCT218"/>
      <c r="VCU218"/>
      <c r="VCV218"/>
      <c r="VCW218"/>
      <c r="VCX218"/>
      <c r="VCY218"/>
      <c r="VCZ218"/>
      <c r="VDA218"/>
      <c r="VDB218"/>
      <c r="VDC218"/>
      <c r="VDD218"/>
      <c r="VDE218"/>
      <c r="VDF218"/>
      <c r="VDG218"/>
      <c r="VDH218"/>
      <c r="VDI218"/>
      <c r="VDJ218"/>
      <c r="VDK218"/>
      <c r="VDL218"/>
      <c r="VDM218"/>
      <c r="VDN218"/>
      <c r="VDO218"/>
      <c r="VDP218"/>
      <c r="VDQ218"/>
      <c r="VDR218"/>
      <c r="VDS218"/>
      <c r="VDT218"/>
      <c r="VDU218"/>
      <c r="VDV218"/>
      <c r="VDW218"/>
      <c r="VDX218"/>
      <c r="VDY218"/>
      <c r="VDZ218"/>
      <c r="VEA218"/>
      <c r="VEB218"/>
      <c r="VEC218"/>
      <c r="VED218"/>
      <c r="VEE218"/>
      <c r="VEF218"/>
      <c r="VEG218"/>
      <c r="VEH218"/>
      <c r="VEI218"/>
      <c r="VEJ218"/>
      <c r="VEK218"/>
      <c r="VEL218"/>
      <c r="VEM218"/>
      <c r="VEN218"/>
      <c r="VEO218"/>
      <c r="VEP218"/>
      <c r="VEQ218"/>
      <c r="VER218"/>
      <c r="VES218"/>
      <c r="VET218"/>
      <c r="VEU218"/>
      <c r="VEV218"/>
      <c r="VEW218"/>
      <c r="VEX218"/>
      <c r="VEY218"/>
      <c r="VEZ218"/>
      <c r="VFA218"/>
      <c r="VFB218"/>
      <c r="VFC218"/>
      <c r="VFD218"/>
      <c r="VFE218"/>
      <c r="VFF218"/>
      <c r="VFG218"/>
      <c r="VFH218"/>
      <c r="VFI218"/>
      <c r="VFJ218"/>
      <c r="VFK218"/>
      <c r="VFL218"/>
      <c r="VFM218"/>
      <c r="VFN218"/>
      <c r="VFO218"/>
      <c r="VFP218"/>
      <c r="VFQ218"/>
      <c r="VFR218"/>
      <c r="VFS218"/>
      <c r="VFT218"/>
      <c r="VFU218"/>
      <c r="VFV218"/>
      <c r="VFW218"/>
      <c r="VFX218"/>
      <c r="VFY218"/>
      <c r="VFZ218"/>
      <c r="VGA218"/>
      <c r="VGB218"/>
      <c r="VGC218"/>
      <c r="VGD218"/>
      <c r="VGE218"/>
      <c r="VGF218"/>
      <c r="VGG218"/>
      <c r="VGH218"/>
      <c r="VGI218"/>
      <c r="VGJ218"/>
      <c r="VGK218"/>
      <c r="VGL218"/>
      <c r="VGM218"/>
      <c r="VGN218"/>
      <c r="VGO218"/>
      <c r="VGP218"/>
      <c r="VGQ218"/>
      <c r="VGR218"/>
      <c r="VGS218"/>
      <c r="VGT218"/>
      <c r="VGU218"/>
      <c r="VGV218"/>
      <c r="VGW218"/>
      <c r="VGX218"/>
      <c r="VGY218"/>
      <c r="VGZ218"/>
      <c r="VHA218"/>
      <c r="VHB218"/>
      <c r="VHC218"/>
      <c r="VHD218"/>
      <c r="VHE218"/>
      <c r="VHF218"/>
      <c r="VHG218"/>
      <c r="VHH218"/>
      <c r="VHI218"/>
      <c r="VHJ218"/>
      <c r="VHK218"/>
      <c r="VHL218"/>
      <c r="VHM218"/>
      <c r="VHN218"/>
      <c r="VHO218"/>
      <c r="VHP218"/>
      <c r="VHQ218"/>
      <c r="VHR218"/>
      <c r="VHS218"/>
      <c r="VHT218"/>
      <c r="VHU218"/>
      <c r="VHV218"/>
      <c r="VHW218"/>
      <c r="VHX218"/>
      <c r="VHY218"/>
      <c r="VHZ218"/>
      <c r="VIA218"/>
      <c r="VIB218"/>
      <c r="VIC218"/>
      <c r="VID218"/>
      <c r="VIE218"/>
      <c r="VIF218"/>
      <c r="VIG218"/>
      <c r="VIH218"/>
      <c r="VII218"/>
      <c r="VIJ218"/>
      <c r="VIK218"/>
      <c r="VIL218"/>
      <c r="VIM218"/>
      <c r="VIN218"/>
      <c r="VIO218"/>
      <c r="VIP218"/>
      <c r="VIQ218"/>
      <c r="VIR218"/>
      <c r="VIS218"/>
      <c r="VIT218"/>
      <c r="VIU218"/>
      <c r="VIV218"/>
      <c r="VIW218"/>
      <c r="VIX218"/>
      <c r="VIY218"/>
      <c r="VIZ218"/>
      <c r="VJA218"/>
      <c r="VJB218"/>
      <c r="VJC218"/>
      <c r="VJD218"/>
      <c r="VJE218"/>
      <c r="VJF218"/>
      <c r="VJG218"/>
      <c r="VJH218"/>
      <c r="VJI218"/>
      <c r="VJJ218"/>
      <c r="VJK218"/>
      <c r="VJL218"/>
      <c r="VJM218"/>
      <c r="VJN218"/>
      <c r="VJO218"/>
      <c r="VJP218"/>
      <c r="VJQ218"/>
      <c r="VJR218"/>
      <c r="VJS218"/>
      <c r="VJT218"/>
      <c r="VJU218"/>
      <c r="VJV218"/>
      <c r="VJW218"/>
      <c r="VJX218"/>
      <c r="VJY218"/>
      <c r="VJZ218"/>
      <c r="VKA218"/>
      <c r="VKB218"/>
      <c r="VKC218"/>
      <c r="VKD218"/>
      <c r="VKE218"/>
      <c r="VKF218"/>
      <c r="VKG218"/>
      <c r="VKH218"/>
      <c r="VKI218"/>
      <c r="VKJ218"/>
      <c r="VKK218"/>
      <c r="VKL218"/>
      <c r="VKM218"/>
      <c r="VKN218"/>
      <c r="VKO218"/>
      <c r="VKP218"/>
      <c r="VKQ218"/>
      <c r="VKR218"/>
      <c r="VKS218"/>
      <c r="VKT218"/>
      <c r="VKU218"/>
      <c r="VKV218"/>
      <c r="VKW218"/>
      <c r="VKX218"/>
      <c r="VKY218"/>
      <c r="VKZ218"/>
      <c r="VLA218"/>
      <c r="VLB218"/>
      <c r="VLC218"/>
      <c r="VLD218"/>
      <c r="VLE218"/>
      <c r="VLF218"/>
      <c r="VLG218"/>
      <c r="VLH218"/>
      <c r="VLI218"/>
      <c r="VLJ218"/>
      <c r="VLK218"/>
      <c r="VLL218"/>
      <c r="VLM218"/>
      <c r="VLN218"/>
      <c r="VLO218"/>
      <c r="VLP218"/>
      <c r="VLQ218"/>
      <c r="VLR218"/>
      <c r="VLS218"/>
      <c r="VLT218"/>
      <c r="VLU218"/>
      <c r="VLV218"/>
      <c r="VLW218"/>
      <c r="VLX218"/>
      <c r="VLY218"/>
      <c r="VLZ218"/>
      <c r="VMA218"/>
      <c r="VMB218"/>
      <c r="VMC218"/>
      <c r="VMD218"/>
      <c r="VME218"/>
      <c r="VMF218"/>
      <c r="VMG218"/>
      <c r="VMH218"/>
      <c r="VMI218"/>
      <c r="VMJ218"/>
      <c r="VMK218"/>
      <c r="VML218"/>
      <c r="VMM218"/>
      <c r="VMN218"/>
      <c r="VMO218"/>
      <c r="VMP218"/>
      <c r="VMQ218"/>
      <c r="VMR218"/>
      <c r="VMS218"/>
      <c r="VMT218"/>
      <c r="VMU218"/>
      <c r="VMV218"/>
      <c r="VMW218"/>
      <c r="VMX218"/>
      <c r="VMY218"/>
      <c r="VMZ218"/>
      <c r="VNA218"/>
      <c r="VNB218"/>
      <c r="VNC218"/>
      <c r="VND218"/>
      <c r="VNE218"/>
      <c r="VNF218"/>
      <c r="VNG218"/>
      <c r="VNH218"/>
      <c r="VNI218"/>
      <c r="VNJ218"/>
      <c r="VNK218"/>
      <c r="VNL218"/>
      <c r="VNM218"/>
      <c r="VNN218"/>
      <c r="VNO218"/>
      <c r="VNP218"/>
      <c r="VNQ218"/>
      <c r="VNR218"/>
      <c r="VNS218"/>
      <c r="VNT218"/>
      <c r="VNU218"/>
      <c r="VNV218"/>
      <c r="VNW218"/>
      <c r="VNX218"/>
      <c r="VNY218"/>
      <c r="VNZ218"/>
      <c r="VOA218"/>
      <c r="VOB218"/>
      <c r="VOC218"/>
      <c r="VOD218"/>
      <c r="VOE218"/>
      <c r="VOF218"/>
      <c r="VOG218"/>
      <c r="VOH218"/>
      <c r="VOI218"/>
      <c r="VOJ218"/>
      <c r="VOK218"/>
      <c r="VOL218"/>
      <c r="VOM218"/>
      <c r="VON218"/>
      <c r="VOO218"/>
      <c r="VOP218"/>
      <c r="VOQ218"/>
      <c r="VOR218"/>
      <c r="VOS218"/>
      <c r="VOT218"/>
      <c r="VOU218"/>
      <c r="VOV218"/>
      <c r="VOW218"/>
      <c r="VOX218"/>
      <c r="VOY218"/>
      <c r="VOZ218"/>
      <c r="VPA218"/>
      <c r="VPB218"/>
      <c r="VPC218"/>
      <c r="VPD218"/>
      <c r="VPE218"/>
      <c r="VPF218"/>
      <c r="VPG218"/>
      <c r="VPH218"/>
      <c r="VPI218"/>
      <c r="VPJ218"/>
      <c r="VPK218"/>
      <c r="VPL218"/>
      <c r="VPM218"/>
      <c r="VPN218"/>
      <c r="VPO218"/>
      <c r="VPP218"/>
      <c r="VPQ218"/>
      <c r="VPR218"/>
      <c r="VPS218"/>
      <c r="VPT218"/>
      <c r="VPU218"/>
      <c r="VPV218"/>
      <c r="VPW218"/>
      <c r="VPX218"/>
      <c r="VPY218"/>
      <c r="VPZ218"/>
      <c r="VQA218"/>
      <c r="VQB218"/>
      <c r="VQC218"/>
      <c r="VQD218"/>
      <c r="VQE218"/>
      <c r="VQF218"/>
      <c r="VQG218"/>
      <c r="VQH218"/>
      <c r="VQI218"/>
      <c r="VQJ218"/>
      <c r="VQK218"/>
      <c r="VQL218"/>
      <c r="VQM218"/>
      <c r="VQN218"/>
      <c r="VQO218"/>
      <c r="VQP218"/>
      <c r="VQQ218"/>
      <c r="VQR218"/>
      <c r="VQS218"/>
      <c r="VQT218"/>
      <c r="VQU218"/>
      <c r="VQV218"/>
      <c r="VQW218"/>
      <c r="VQX218"/>
      <c r="VQY218"/>
      <c r="VQZ218"/>
      <c r="VRA218"/>
      <c r="VRB218"/>
      <c r="VRC218"/>
      <c r="VRD218"/>
      <c r="VRE218"/>
      <c r="VRF218"/>
      <c r="VRG218"/>
      <c r="VRH218"/>
      <c r="VRI218"/>
      <c r="VRJ218"/>
      <c r="VRK218"/>
      <c r="VRL218"/>
      <c r="VRM218"/>
      <c r="VRN218"/>
      <c r="VRO218"/>
      <c r="VRP218"/>
      <c r="VRQ218"/>
      <c r="VRR218"/>
      <c r="VRS218"/>
      <c r="VRT218"/>
      <c r="VRU218"/>
      <c r="VRV218"/>
      <c r="VRW218"/>
      <c r="VRX218"/>
      <c r="VRY218"/>
      <c r="VRZ218"/>
      <c r="VSA218"/>
      <c r="VSB218"/>
      <c r="VSC218"/>
      <c r="VSD218"/>
      <c r="VSE218"/>
      <c r="VSF218"/>
      <c r="VSG218"/>
      <c r="VSH218"/>
      <c r="VSI218"/>
      <c r="VSJ218"/>
      <c r="VSK218"/>
      <c r="VSL218"/>
      <c r="VSM218"/>
      <c r="VSN218"/>
      <c r="VSO218"/>
      <c r="VSP218"/>
      <c r="VSQ218"/>
      <c r="VSR218"/>
      <c r="VSS218"/>
      <c r="VST218"/>
      <c r="VSU218"/>
      <c r="VSV218"/>
      <c r="VSW218"/>
      <c r="VSX218"/>
      <c r="VSY218"/>
      <c r="VSZ218"/>
      <c r="VTA218"/>
      <c r="VTB218"/>
      <c r="VTC218"/>
      <c r="VTD218"/>
      <c r="VTE218"/>
      <c r="VTF218"/>
      <c r="VTG218"/>
      <c r="VTH218"/>
      <c r="VTI218"/>
      <c r="VTJ218"/>
      <c r="VTK218"/>
      <c r="VTL218"/>
      <c r="VTM218"/>
      <c r="VTN218"/>
      <c r="VTO218"/>
      <c r="VTP218"/>
      <c r="VTQ218"/>
      <c r="VTR218"/>
      <c r="VTS218"/>
      <c r="VTT218"/>
      <c r="VTU218"/>
      <c r="VTV218"/>
      <c r="VTW218"/>
      <c r="VTX218"/>
      <c r="VTY218"/>
      <c r="VTZ218"/>
      <c r="VUA218"/>
      <c r="VUB218"/>
      <c r="VUC218"/>
      <c r="VUD218"/>
      <c r="VUE218"/>
      <c r="VUF218"/>
      <c r="VUG218"/>
      <c r="VUH218"/>
      <c r="VUI218"/>
      <c r="VUJ218"/>
      <c r="VUK218"/>
      <c r="VUL218"/>
      <c r="VUM218"/>
      <c r="VUN218"/>
      <c r="VUO218"/>
      <c r="VUP218"/>
      <c r="VUQ218"/>
      <c r="VUR218"/>
      <c r="VUS218"/>
      <c r="VUT218"/>
      <c r="VUU218"/>
      <c r="VUV218"/>
      <c r="VUW218"/>
      <c r="VUX218"/>
      <c r="VUY218"/>
      <c r="VUZ218"/>
      <c r="VVA218"/>
      <c r="VVB218"/>
      <c r="VVC218"/>
      <c r="VVD218"/>
      <c r="VVE218"/>
      <c r="VVF218"/>
      <c r="VVG218"/>
      <c r="VVH218"/>
      <c r="VVI218"/>
      <c r="VVJ218"/>
      <c r="VVK218"/>
      <c r="VVL218"/>
      <c r="VVM218"/>
      <c r="VVN218"/>
      <c r="VVO218"/>
      <c r="VVP218"/>
      <c r="VVQ218"/>
      <c r="VVR218"/>
      <c r="VVS218"/>
      <c r="VVT218"/>
      <c r="VVU218"/>
      <c r="VVV218"/>
      <c r="VVW218"/>
      <c r="VVX218"/>
      <c r="VVY218"/>
      <c r="VVZ218"/>
      <c r="VWA218"/>
      <c r="VWB218"/>
      <c r="VWC218"/>
      <c r="VWD218"/>
      <c r="VWE218"/>
      <c r="VWF218"/>
      <c r="VWG218"/>
      <c r="VWH218"/>
      <c r="VWI218"/>
      <c r="VWJ218"/>
      <c r="VWK218"/>
      <c r="VWL218"/>
      <c r="VWM218"/>
      <c r="VWN218"/>
      <c r="VWO218"/>
      <c r="VWP218"/>
      <c r="VWQ218"/>
      <c r="VWR218"/>
      <c r="VWS218"/>
      <c r="VWT218"/>
      <c r="VWU218"/>
      <c r="VWV218"/>
      <c r="VWW218"/>
      <c r="VWX218"/>
      <c r="VWY218"/>
      <c r="VWZ218"/>
      <c r="VXA218"/>
      <c r="VXB218"/>
      <c r="VXC218"/>
      <c r="VXD218"/>
      <c r="VXE218"/>
      <c r="VXF218"/>
      <c r="VXG218"/>
      <c r="VXH218"/>
      <c r="VXI218"/>
      <c r="VXJ218"/>
      <c r="VXK218"/>
      <c r="VXL218"/>
      <c r="VXM218"/>
      <c r="VXN218"/>
      <c r="VXO218"/>
      <c r="VXP218"/>
      <c r="VXQ218"/>
      <c r="VXR218"/>
      <c r="VXS218"/>
      <c r="VXT218"/>
      <c r="VXU218"/>
      <c r="VXV218"/>
      <c r="VXW218"/>
      <c r="VXX218"/>
      <c r="VXY218"/>
      <c r="VXZ218"/>
      <c r="VYA218"/>
      <c r="VYB218"/>
      <c r="VYC218"/>
      <c r="VYD218"/>
      <c r="VYE218"/>
      <c r="VYF218"/>
      <c r="VYG218"/>
      <c r="VYH218"/>
      <c r="VYI218"/>
      <c r="VYJ218"/>
      <c r="VYK218"/>
      <c r="VYL218"/>
      <c r="VYM218"/>
      <c r="VYN218"/>
      <c r="VYO218"/>
      <c r="VYP218"/>
      <c r="VYQ218"/>
      <c r="VYR218"/>
      <c r="VYS218"/>
      <c r="VYT218"/>
      <c r="VYU218"/>
      <c r="VYV218"/>
      <c r="VYW218"/>
      <c r="VYX218"/>
      <c r="VYY218"/>
      <c r="VYZ218"/>
      <c r="VZA218"/>
      <c r="VZB218"/>
      <c r="VZC218"/>
      <c r="VZD218"/>
      <c r="VZE218"/>
      <c r="VZF218"/>
      <c r="VZG218"/>
      <c r="VZH218"/>
      <c r="VZI218"/>
      <c r="VZJ218"/>
      <c r="VZK218"/>
      <c r="VZL218"/>
      <c r="VZM218"/>
      <c r="VZN218"/>
      <c r="VZO218"/>
      <c r="VZP218"/>
      <c r="VZQ218"/>
      <c r="VZR218"/>
      <c r="VZS218"/>
      <c r="VZT218"/>
      <c r="VZU218"/>
      <c r="VZV218"/>
      <c r="VZW218"/>
      <c r="VZX218"/>
      <c r="VZY218"/>
      <c r="VZZ218"/>
      <c r="WAA218"/>
      <c r="WAB218"/>
      <c r="WAC218"/>
      <c r="WAD218"/>
      <c r="WAE218"/>
      <c r="WAF218"/>
      <c r="WAG218"/>
      <c r="WAH218"/>
      <c r="WAI218"/>
      <c r="WAJ218"/>
      <c r="WAK218"/>
      <c r="WAL218"/>
      <c r="WAM218"/>
      <c r="WAN218"/>
      <c r="WAO218"/>
      <c r="WAP218"/>
      <c r="WAQ218"/>
      <c r="WAR218"/>
      <c r="WAS218"/>
      <c r="WAT218"/>
      <c r="WAU218"/>
      <c r="WAV218"/>
      <c r="WAW218"/>
      <c r="WAX218"/>
      <c r="WAY218"/>
      <c r="WAZ218"/>
      <c r="WBA218"/>
      <c r="WBB218"/>
      <c r="WBC218"/>
      <c r="WBD218"/>
      <c r="WBE218"/>
      <c r="WBF218"/>
      <c r="WBG218"/>
      <c r="WBH218"/>
      <c r="WBI218"/>
      <c r="WBJ218"/>
      <c r="WBK218"/>
      <c r="WBL218"/>
      <c r="WBM218"/>
      <c r="WBN218"/>
      <c r="WBO218"/>
      <c r="WBP218"/>
      <c r="WBQ218"/>
      <c r="WBR218"/>
      <c r="WBS218"/>
      <c r="WBT218"/>
      <c r="WBU218"/>
      <c r="WBV218"/>
      <c r="WBW218"/>
      <c r="WBX218"/>
      <c r="WBY218"/>
      <c r="WBZ218"/>
      <c r="WCA218"/>
      <c r="WCB218"/>
      <c r="WCC218"/>
      <c r="WCD218"/>
      <c r="WCE218"/>
      <c r="WCF218"/>
      <c r="WCG218"/>
      <c r="WCH218"/>
      <c r="WCI218"/>
      <c r="WCJ218"/>
      <c r="WCK218"/>
      <c r="WCL218"/>
      <c r="WCM218"/>
      <c r="WCN218"/>
      <c r="WCO218"/>
      <c r="WCP218"/>
      <c r="WCQ218"/>
      <c r="WCR218"/>
      <c r="WCS218"/>
      <c r="WCT218"/>
      <c r="WCU218"/>
      <c r="WCV218"/>
      <c r="WCW218"/>
      <c r="WCX218"/>
      <c r="WCY218"/>
      <c r="WCZ218"/>
      <c r="WDA218"/>
      <c r="WDB218"/>
      <c r="WDC218"/>
      <c r="WDD218"/>
      <c r="WDE218"/>
      <c r="WDF218"/>
      <c r="WDG218"/>
      <c r="WDH218"/>
      <c r="WDI218"/>
      <c r="WDJ218"/>
      <c r="WDK218"/>
      <c r="WDL218"/>
      <c r="WDM218"/>
      <c r="WDN218"/>
      <c r="WDO218"/>
      <c r="WDP218"/>
      <c r="WDQ218"/>
      <c r="WDR218"/>
      <c r="WDS218"/>
      <c r="WDT218"/>
      <c r="WDU218"/>
      <c r="WDV218"/>
      <c r="WDW218"/>
      <c r="WDX218"/>
      <c r="WDY218"/>
      <c r="WDZ218"/>
      <c r="WEA218"/>
      <c r="WEB218"/>
      <c r="WEC218"/>
      <c r="WED218"/>
      <c r="WEE218"/>
      <c r="WEF218"/>
      <c r="WEG218"/>
      <c r="WEH218"/>
      <c r="WEI218"/>
      <c r="WEJ218"/>
      <c r="WEK218"/>
      <c r="WEL218"/>
      <c r="WEM218"/>
      <c r="WEN218"/>
      <c r="WEO218"/>
      <c r="WEP218"/>
      <c r="WEQ218"/>
      <c r="WER218"/>
      <c r="WES218"/>
      <c r="WET218"/>
      <c r="WEU218"/>
      <c r="WEV218"/>
      <c r="WEW218"/>
      <c r="WEX218"/>
      <c r="WEY218"/>
      <c r="WEZ218"/>
      <c r="WFA218"/>
      <c r="WFB218"/>
      <c r="WFC218"/>
      <c r="WFD218"/>
      <c r="WFE218"/>
      <c r="WFF218"/>
      <c r="WFG218"/>
      <c r="WFH218"/>
      <c r="WFI218"/>
      <c r="WFJ218"/>
      <c r="WFK218"/>
      <c r="WFL218"/>
      <c r="WFM218"/>
      <c r="WFN218"/>
      <c r="WFO218"/>
      <c r="WFP218"/>
      <c r="WFQ218"/>
      <c r="WFR218"/>
      <c r="WFS218"/>
      <c r="WFT218"/>
      <c r="WFU218"/>
      <c r="WFV218"/>
      <c r="WFW218"/>
      <c r="WFX218"/>
      <c r="WFY218"/>
      <c r="WFZ218"/>
      <c r="WGA218"/>
      <c r="WGB218"/>
      <c r="WGC218"/>
      <c r="WGD218"/>
      <c r="WGE218"/>
      <c r="WGF218"/>
      <c r="WGG218"/>
      <c r="WGH218"/>
      <c r="WGI218"/>
      <c r="WGJ218"/>
      <c r="WGK218"/>
      <c r="WGL218"/>
      <c r="WGM218"/>
      <c r="WGN218"/>
      <c r="WGO218"/>
      <c r="WGP218"/>
      <c r="WGQ218"/>
      <c r="WGR218"/>
      <c r="WGS218"/>
      <c r="WGT218"/>
      <c r="WGU218"/>
      <c r="WGV218"/>
      <c r="WGW218"/>
      <c r="WGX218"/>
      <c r="WGY218"/>
      <c r="WGZ218"/>
      <c r="WHA218"/>
      <c r="WHB218"/>
      <c r="WHC218"/>
      <c r="WHD218"/>
      <c r="WHE218"/>
      <c r="WHF218"/>
      <c r="WHG218"/>
      <c r="WHH218"/>
      <c r="WHI218"/>
      <c r="WHJ218"/>
      <c r="WHK218"/>
      <c r="WHL218"/>
      <c r="WHM218"/>
      <c r="WHN218"/>
      <c r="WHO218"/>
      <c r="WHP218"/>
      <c r="WHQ218"/>
      <c r="WHR218"/>
      <c r="WHS218"/>
      <c r="WHT218"/>
      <c r="WHU218"/>
      <c r="WHV218"/>
      <c r="WHW218"/>
      <c r="WHX218"/>
      <c r="WHY218"/>
      <c r="WHZ218"/>
      <c r="WIA218"/>
      <c r="WIB218"/>
      <c r="WIC218"/>
      <c r="WID218"/>
      <c r="WIE218"/>
      <c r="WIF218"/>
      <c r="WIG218"/>
      <c r="WIH218"/>
      <c r="WII218"/>
      <c r="WIJ218"/>
      <c r="WIK218"/>
      <c r="WIL218"/>
      <c r="WIM218"/>
      <c r="WIN218"/>
      <c r="WIO218"/>
      <c r="WIP218"/>
      <c r="WIQ218"/>
      <c r="WIR218"/>
      <c r="WIS218"/>
      <c r="WIT218"/>
      <c r="WIU218"/>
      <c r="WIV218"/>
      <c r="WIW218"/>
      <c r="WIX218"/>
      <c r="WIY218"/>
      <c r="WIZ218"/>
      <c r="WJA218"/>
      <c r="WJB218"/>
      <c r="WJC218"/>
      <c r="WJD218"/>
      <c r="WJE218"/>
      <c r="WJF218"/>
      <c r="WJG218"/>
      <c r="WJH218"/>
      <c r="WJI218"/>
      <c r="WJJ218"/>
      <c r="WJK218"/>
      <c r="WJL218"/>
      <c r="WJM218"/>
      <c r="WJN218"/>
      <c r="WJO218"/>
      <c r="WJP218"/>
      <c r="WJQ218"/>
      <c r="WJR218"/>
      <c r="WJS218"/>
      <c r="WJT218"/>
      <c r="WJU218"/>
      <c r="WJV218"/>
      <c r="WJW218"/>
      <c r="WJX218"/>
      <c r="WJY218"/>
      <c r="WJZ218"/>
      <c r="WKA218"/>
      <c r="WKB218"/>
      <c r="WKC218"/>
      <c r="WKD218"/>
      <c r="WKE218"/>
      <c r="WKF218"/>
      <c r="WKG218"/>
      <c r="WKH218"/>
      <c r="WKI218"/>
      <c r="WKJ218"/>
      <c r="WKK218"/>
      <c r="WKL218"/>
      <c r="WKM218"/>
      <c r="WKN218"/>
      <c r="WKO218"/>
      <c r="WKP218"/>
      <c r="WKQ218"/>
      <c r="WKR218"/>
      <c r="WKS218"/>
      <c r="WKT218"/>
      <c r="WKU218"/>
      <c r="WKV218"/>
      <c r="WKW218"/>
      <c r="WKX218"/>
      <c r="WKY218"/>
      <c r="WKZ218"/>
      <c r="WLA218"/>
      <c r="WLB218"/>
      <c r="WLC218"/>
      <c r="WLD218"/>
      <c r="WLE218"/>
      <c r="WLF218"/>
      <c r="WLG218"/>
      <c r="WLH218"/>
      <c r="WLI218"/>
      <c r="WLJ218"/>
      <c r="WLK218"/>
      <c r="WLL218"/>
      <c r="WLM218"/>
      <c r="WLN218"/>
      <c r="WLO218"/>
      <c r="WLP218"/>
      <c r="WLQ218"/>
      <c r="WLR218"/>
      <c r="WLS218"/>
      <c r="WLT218"/>
      <c r="WLU218"/>
      <c r="WLV218"/>
      <c r="WLW218"/>
      <c r="WLX218"/>
      <c r="WLY218"/>
      <c r="WLZ218"/>
      <c r="WMA218"/>
      <c r="WMB218"/>
      <c r="WMC218"/>
      <c r="WMD218"/>
      <c r="WME218"/>
      <c r="WMF218"/>
      <c r="WMG218"/>
      <c r="WMH218"/>
      <c r="WMI218"/>
      <c r="WMJ218"/>
      <c r="WMK218"/>
      <c r="WML218"/>
      <c r="WMM218"/>
      <c r="WMN218"/>
      <c r="WMO218"/>
      <c r="WMP218"/>
      <c r="WMQ218"/>
      <c r="WMR218"/>
      <c r="WMS218"/>
      <c r="WMT218"/>
      <c r="WMU218"/>
      <c r="WMV218"/>
      <c r="WMW218"/>
      <c r="WMX218"/>
      <c r="WMY218"/>
      <c r="WMZ218"/>
      <c r="WNA218"/>
      <c r="WNB218"/>
      <c r="WNC218"/>
      <c r="WND218"/>
      <c r="WNE218"/>
      <c r="WNF218"/>
      <c r="WNG218"/>
      <c r="WNH218"/>
      <c r="WNI218"/>
      <c r="WNJ218"/>
      <c r="WNK218"/>
      <c r="WNL218"/>
      <c r="WNM218"/>
      <c r="WNN218"/>
      <c r="WNO218"/>
      <c r="WNP218"/>
      <c r="WNQ218"/>
      <c r="WNR218"/>
      <c r="WNS218"/>
      <c r="WNT218"/>
      <c r="WNU218"/>
      <c r="WNV218"/>
      <c r="WNW218"/>
      <c r="WNX218"/>
      <c r="WNY218"/>
      <c r="WNZ218"/>
      <c r="WOA218"/>
      <c r="WOB218"/>
      <c r="WOC218"/>
      <c r="WOD218"/>
      <c r="WOE218"/>
      <c r="WOF218"/>
      <c r="WOG218"/>
      <c r="WOH218"/>
      <c r="WOI218"/>
      <c r="WOJ218"/>
      <c r="WOK218"/>
      <c r="WOL218"/>
      <c r="WOM218"/>
      <c r="WON218"/>
      <c r="WOO218"/>
      <c r="WOP218"/>
      <c r="WOQ218"/>
      <c r="WOR218"/>
      <c r="WOS218"/>
      <c r="WOT218"/>
      <c r="WOU218"/>
      <c r="WOV218"/>
      <c r="WOW218"/>
      <c r="WOX218"/>
      <c r="WOY218"/>
      <c r="WOZ218"/>
      <c r="WPA218"/>
      <c r="WPB218"/>
      <c r="WPC218"/>
      <c r="WPD218"/>
      <c r="WPE218"/>
      <c r="WPF218"/>
      <c r="WPG218"/>
      <c r="WPH218"/>
      <c r="WPI218"/>
      <c r="WPJ218"/>
      <c r="WPK218"/>
      <c r="WPL218"/>
      <c r="WPM218"/>
      <c r="WPN218"/>
      <c r="WPO218"/>
      <c r="WPP218"/>
      <c r="WPQ218"/>
      <c r="WPR218"/>
      <c r="WPS218"/>
      <c r="WPT218"/>
      <c r="WPU218"/>
      <c r="WPV218"/>
      <c r="WPW218"/>
      <c r="WPX218"/>
      <c r="WPY218"/>
      <c r="WPZ218"/>
      <c r="WQA218"/>
      <c r="WQB218"/>
      <c r="WQC218"/>
      <c r="WQD218"/>
      <c r="WQE218"/>
      <c r="WQF218"/>
      <c r="WQG218"/>
      <c r="WQH218"/>
      <c r="WQI218"/>
      <c r="WQJ218"/>
      <c r="WQK218"/>
      <c r="WQL218"/>
      <c r="WQM218"/>
      <c r="WQN218"/>
      <c r="WQO218"/>
      <c r="WQP218"/>
      <c r="WQQ218"/>
      <c r="WQR218"/>
      <c r="WQS218"/>
      <c r="WQT218"/>
      <c r="WQU218"/>
      <c r="WQV218"/>
      <c r="WQW218"/>
      <c r="WQX218"/>
      <c r="WQY218"/>
      <c r="WQZ218"/>
      <c r="WRA218"/>
      <c r="WRB218"/>
      <c r="WRC218"/>
      <c r="WRD218"/>
      <c r="WRE218"/>
      <c r="WRF218"/>
      <c r="WRG218"/>
      <c r="WRH218"/>
      <c r="WRI218"/>
      <c r="WRJ218"/>
      <c r="WRK218"/>
      <c r="WRL218"/>
      <c r="WRM218"/>
      <c r="WRN218"/>
      <c r="WRO218"/>
      <c r="WRP218"/>
      <c r="WRQ218"/>
      <c r="WRR218"/>
      <c r="WRS218"/>
      <c r="WRT218"/>
      <c r="WRU218"/>
      <c r="WRV218"/>
      <c r="WRW218"/>
      <c r="WRX218"/>
      <c r="WRY218"/>
      <c r="WRZ218"/>
      <c r="WSA218"/>
      <c r="WSB218"/>
      <c r="WSC218"/>
      <c r="WSD218"/>
      <c r="WSE218"/>
      <c r="WSF218"/>
      <c r="WSG218"/>
      <c r="WSH218"/>
      <c r="WSI218"/>
      <c r="WSJ218"/>
      <c r="WSK218"/>
      <c r="WSL218"/>
      <c r="WSM218"/>
      <c r="WSN218"/>
      <c r="WSO218"/>
      <c r="WSP218"/>
      <c r="WSQ218"/>
      <c r="WSR218"/>
      <c r="WSS218"/>
      <c r="WST218"/>
      <c r="WSU218"/>
      <c r="WSV218"/>
      <c r="WSW218"/>
      <c r="WSX218"/>
      <c r="WSY218"/>
      <c r="WSZ218"/>
      <c r="WTA218"/>
      <c r="WTB218"/>
      <c r="WTC218"/>
      <c r="WTD218"/>
      <c r="WTE218"/>
      <c r="WTF218"/>
      <c r="WTG218"/>
      <c r="WTH218"/>
      <c r="WTI218"/>
      <c r="WTJ218"/>
      <c r="WTK218"/>
      <c r="WTL218"/>
      <c r="WTM218"/>
      <c r="WTN218"/>
      <c r="WTO218"/>
      <c r="WTP218"/>
      <c r="WTQ218"/>
      <c r="WTR218"/>
      <c r="WTS218"/>
      <c r="WTT218"/>
      <c r="WTU218"/>
      <c r="WTV218"/>
      <c r="WTW218"/>
      <c r="WTX218"/>
      <c r="WTY218"/>
      <c r="WTZ218"/>
      <c r="WUA218"/>
      <c r="WUB218"/>
      <c r="WUC218"/>
      <c r="WUD218"/>
      <c r="WUE218"/>
      <c r="WUF218"/>
      <c r="WUG218"/>
      <c r="WUH218"/>
      <c r="WUI218"/>
      <c r="WUJ218"/>
      <c r="WUK218"/>
      <c r="WUL218"/>
      <c r="WUM218"/>
      <c r="WUN218"/>
      <c r="WUO218"/>
      <c r="WUP218"/>
      <c r="WUQ218"/>
      <c r="WUR218"/>
      <c r="WUS218"/>
      <c r="WUT218"/>
      <c r="WUU218"/>
      <c r="WUV218"/>
      <c r="WUW218"/>
      <c r="WUX218"/>
      <c r="WUY218"/>
      <c r="WUZ218"/>
      <c r="WVA218"/>
      <c r="WVB218"/>
      <c r="WVC218"/>
      <c r="WVD218"/>
      <c r="WVE218"/>
      <c r="WVF218"/>
      <c r="WVG218"/>
      <c r="WVH218"/>
      <c r="WVI218"/>
      <c r="WVJ218"/>
      <c r="WVK218"/>
      <c r="WVL218"/>
      <c r="WVM218"/>
      <c r="WVN218"/>
      <c r="WVO218"/>
      <c r="WVP218"/>
      <c r="WVQ218"/>
      <c r="WVR218"/>
      <c r="WVS218"/>
      <c r="WVT218"/>
      <c r="WVU218"/>
      <c r="WVV218"/>
      <c r="WVW218"/>
      <c r="WVX218"/>
      <c r="WVY218"/>
      <c r="WVZ218"/>
      <c r="WWA218"/>
      <c r="WWB218"/>
      <c r="WWC218"/>
      <c r="WWD218"/>
      <c r="WWE218"/>
      <c r="WWF218"/>
      <c r="WWG218"/>
      <c r="WWH218"/>
      <c r="WWI218"/>
      <c r="WWJ218"/>
      <c r="WWK218"/>
      <c r="WWL218"/>
      <c r="WWM218"/>
      <c r="WWN218"/>
      <c r="WWO218"/>
      <c r="WWP218"/>
      <c r="WWQ218"/>
      <c r="WWR218"/>
      <c r="WWS218"/>
      <c r="WWT218"/>
      <c r="WWU218"/>
      <c r="WWV218"/>
      <c r="WWW218"/>
      <c r="WWX218"/>
      <c r="WWY218"/>
      <c r="WWZ218"/>
      <c r="WXA218"/>
      <c r="WXB218"/>
      <c r="WXC218"/>
      <c r="WXD218"/>
      <c r="WXE218"/>
      <c r="WXF218"/>
      <c r="WXG218"/>
      <c r="WXH218"/>
      <c r="WXI218"/>
      <c r="WXJ218"/>
      <c r="WXK218"/>
      <c r="WXL218"/>
      <c r="WXM218"/>
      <c r="WXN218"/>
      <c r="WXO218"/>
      <c r="WXP218"/>
      <c r="WXQ218"/>
      <c r="WXR218"/>
      <c r="WXS218"/>
      <c r="WXT218"/>
      <c r="WXU218"/>
      <c r="WXV218"/>
      <c r="WXW218"/>
      <c r="WXX218"/>
      <c r="WXY218"/>
      <c r="WXZ218"/>
      <c r="WYA218"/>
      <c r="WYB218"/>
      <c r="WYC218"/>
      <c r="WYD218"/>
      <c r="WYE218"/>
      <c r="WYF218"/>
      <c r="WYG218"/>
      <c r="WYH218"/>
      <c r="WYI218"/>
      <c r="WYJ218"/>
      <c r="WYK218"/>
      <c r="WYL218"/>
      <c r="WYM218"/>
      <c r="WYN218"/>
      <c r="WYO218"/>
      <c r="WYP218"/>
      <c r="WYQ218"/>
      <c r="WYR218"/>
      <c r="WYS218"/>
      <c r="WYT218"/>
      <c r="WYU218"/>
      <c r="WYV218"/>
      <c r="WYW218"/>
      <c r="WYX218"/>
      <c r="WYY218"/>
      <c r="WYZ218"/>
      <c r="WZA218"/>
      <c r="WZB218"/>
      <c r="WZC218"/>
      <c r="WZD218"/>
      <c r="WZE218"/>
      <c r="WZF218"/>
      <c r="WZG218"/>
      <c r="WZH218"/>
      <c r="WZI218"/>
      <c r="WZJ218"/>
      <c r="WZK218"/>
      <c r="WZL218"/>
      <c r="WZM218"/>
      <c r="WZN218"/>
      <c r="WZO218"/>
      <c r="WZP218"/>
      <c r="WZQ218"/>
      <c r="WZR218"/>
      <c r="WZS218"/>
      <c r="WZT218"/>
      <c r="WZU218"/>
      <c r="WZV218"/>
      <c r="WZW218"/>
      <c r="WZX218"/>
      <c r="WZY218"/>
      <c r="WZZ218"/>
      <c r="XAA218"/>
      <c r="XAB218"/>
      <c r="XAC218"/>
      <c r="XAD218"/>
      <c r="XAE218"/>
      <c r="XAF218"/>
      <c r="XAG218"/>
      <c r="XAH218"/>
      <c r="XAI218"/>
      <c r="XAJ218"/>
      <c r="XAK218"/>
      <c r="XAL218"/>
      <c r="XAM218"/>
      <c r="XAN218"/>
      <c r="XAO218"/>
      <c r="XAP218"/>
      <c r="XAQ218"/>
      <c r="XAR218"/>
      <c r="XAS218"/>
      <c r="XAT218"/>
      <c r="XAU218"/>
      <c r="XAV218"/>
      <c r="XAW218"/>
      <c r="XAX218"/>
      <c r="XAY218"/>
      <c r="XAZ218"/>
      <c r="XBA218"/>
      <c r="XBB218"/>
      <c r="XBC218"/>
      <c r="XBD218"/>
      <c r="XBE218"/>
      <c r="XBF218"/>
      <c r="XBG218"/>
      <c r="XBH218"/>
      <c r="XBI218"/>
      <c r="XBJ218"/>
      <c r="XBK218"/>
      <c r="XBL218"/>
      <c r="XBM218"/>
      <c r="XBN218"/>
      <c r="XBO218"/>
      <c r="XBP218"/>
      <c r="XBQ218"/>
      <c r="XBR218"/>
      <c r="XBS218"/>
      <c r="XBT218"/>
      <c r="XBU218"/>
      <c r="XBV218"/>
      <c r="XBW218"/>
      <c r="XBX218"/>
      <c r="XBY218"/>
      <c r="XBZ218"/>
      <c r="XCA218"/>
      <c r="XCB218"/>
      <c r="XCC218"/>
      <c r="XCD218"/>
      <c r="XCE218"/>
      <c r="XCF218"/>
      <c r="XCG218"/>
      <c r="XCH218"/>
      <c r="XCI218"/>
      <c r="XCJ218"/>
      <c r="XCK218"/>
      <c r="XCL218"/>
      <c r="XCM218"/>
      <c r="XCN218"/>
      <c r="XCO218"/>
      <c r="XCP218"/>
      <c r="XCQ218"/>
      <c r="XCR218"/>
      <c r="XCS218"/>
      <c r="XCT218"/>
      <c r="XCU218"/>
      <c r="XCV218"/>
      <c r="XCW218"/>
      <c r="XCX218"/>
      <c r="XCY218"/>
      <c r="XCZ218"/>
      <c r="XDA218"/>
      <c r="XDB218"/>
      <c r="XDC218"/>
      <c r="XDD218"/>
      <c r="XDE218"/>
      <c r="XDF218"/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  <c r="XEE218"/>
      <c r="XEF218"/>
      <c r="XEG218"/>
      <c r="XEH218"/>
      <c r="XEI218"/>
      <c r="XEJ218"/>
      <c r="XEK218"/>
      <c r="XEL218"/>
      <c r="XEM218"/>
      <c r="XEN218"/>
      <c r="XEO218"/>
      <c r="XEP218"/>
      <c r="XEQ218"/>
      <c r="XER218"/>
      <c r="XES218"/>
      <c r="XET218"/>
      <c r="XEU218"/>
      <c r="XEV218"/>
      <c r="XEW218"/>
      <c r="XEX218"/>
      <c r="XEY218"/>
      <c r="XEZ218"/>
      <c r="XFA218"/>
      <c r="XFB218"/>
      <c r="XFC218"/>
      <c r="XFD218"/>
    </row>
    <row r="219" s="29" customFormat="1" spans="1:1638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 s="30"/>
      <c r="AN219" s="73"/>
      <c r="AO219" s="31"/>
      <c r="AP219"/>
      <c r="AQ219"/>
      <c r="AR219" s="32"/>
      <c r="AS219" s="30"/>
      <c r="AT219" s="30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  <c r="BZT219"/>
      <c r="BZU219"/>
      <c r="BZV219"/>
      <c r="BZW219"/>
      <c r="BZX219"/>
      <c r="BZY219"/>
      <c r="BZZ219"/>
      <c r="CAA219"/>
      <c r="CAB219"/>
      <c r="CAC219"/>
      <c r="CAD219"/>
      <c r="CAE219"/>
      <c r="CAF219"/>
      <c r="CAG219"/>
      <c r="CAH219"/>
      <c r="CAI219"/>
      <c r="CAJ219"/>
      <c r="CAK219"/>
      <c r="CAL219"/>
      <c r="CAM219"/>
      <c r="CAN219"/>
      <c r="CAO219"/>
      <c r="CAP219"/>
      <c r="CAQ219"/>
      <c r="CAR219"/>
      <c r="CAS219"/>
      <c r="CAT219"/>
      <c r="CAU219"/>
      <c r="CAV219"/>
      <c r="CAW219"/>
      <c r="CAX219"/>
      <c r="CAY219"/>
      <c r="CAZ219"/>
      <c r="CBA219"/>
      <c r="CBB219"/>
      <c r="CBC219"/>
      <c r="CBD219"/>
      <c r="CBE219"/>
      <c r="CBF219"/>
      <c r="CBG219"/>
      <c r="CBH219"/>
      <c r="CBI219"/>
      <c r="CBJ219"/>
      <c r="CBK219"/>
      <c r="CBL219"/>
      <c r="CBM219"/>
      <c r="CBN219"/>
      <c r="CBO219"/>
      <c r="CBP219"/>
      <c r="CBQ219"/>
      <c r="CBR219"/>
      <c r="CBS219"/>
      <c r="CBT219"/>
      <c r="CBU219"/>
      <c r="CBV219"/>
      <c r="CBW219"/>
      <c r="CBX219"/>
      <c r="CBY219"/>
      <c r="CBZ219"/>
      <c r="CCA219"/>
      <c r="CCB219"/>
      <c r="CCC219"/>
      <c r="CCD219"/>
      <c r="CCE219"/>
      <c r="CCF219"/>
      <c r="CCG219"/>
      <c r="CCH219"/>
      <c r="CCI219"/>
      <c r="CCJ219"/>
      <c r="CCK219"/>
      <c r="CCL219"/>
      <c r="CCM219"/>
      <c r="CCN219"/>
      <c r="CCO219"/>
      <c r="CCP219"/>
      <c r="CCQ219"/>
      <c r="CCR219"/>
      <c r="CCS219"/>
      <c r="CCT219"/>
      <c r="CCU219"/>
      <c r="CCV219"/>
      <c r="CCW219"/>
      <c r="CCX219"/>
      <c r="CCY219"/>
      <c r="CCZ219"/>
      <c r="CDA219"/>
      <c r="CDB219"/>
      <c r="CDC219"/>
      <c r="CDD219"/>
      <c r="CDE219"/>
      <c r="CDF219"/>
      <c r="CDG219"/>
      <c r="CDH219"/>
      <c r="CDI219"/>
      <c r="CDJ219"/>
      <c r="CDK219"/>
      <c r="CDL219"/>
      <c r="CDM219"/>
      <c r="CDN219"/>
      <c r="CDO219"/>
      <c r="CDP219"/>
      <c r="CDQ219"/>
      <c r="CDR219"/>
      <c r="CDS219"/>
      <c r="CDT219"/>
      <c r="CDU219"/>
      <c r="CDV219"/>
      <c r="CDW219"/>
      <c r="CDX219"/>
      <c r="CDY219"/>
      <c r="CDZ219"/>
      <c r="CEA219"/>
      <c r="CEB219"/>
      <c r="CEC219"/>
      <c r="CED219"/>
      <c r="CEE219"/>
      <c r="CEF219"/>
      <c r="CEG219"/>
      <c r="CEH219"/>
      <c r="CEI219"/>
      <c r="CEJ219"/>
      <c r="CEK219"/>
      <c r="CEL219"/>
      <c r="CEM219"/>
      <c r="CEN219"/>
      <c r="CEO219"/>
      <c r="CEP219"/>
      <c r="CEQ219"/>
      <c r="CER219"/>
      <c r="CES219"/>
      <c r="CET219"/>
      <c r="CEU219"/>
      <c r="CEV219"/>
      <c r="CEW219"/>
      <c r="CEX219"/>
      <c r="CEY219"/>
      <c r="CEZ219"/>
      <c r="CFA219"/>
      <c r="CFB219"/>
      <c r="CFC219"/>
      <c r="CFD219"/>
      <c r="CFE219"/>
      <c r="CFF219"/>
      <c r="CFG219"/>
      <c r="CFH219"/>
      <c r="CFI219"/>
      <c r="CFJ219"/>
      <c r="CFK219"/>
      <c r="CFL219"/>
      <c r="CFM219"/>
      <c r="CFN219"/>
      <c r="CFO219"/>
      <c r="CFP219"/>
      <c r="CFQ219"/>
      <c r="CFR219"/>
      <c r="CFS219"/>
      <c r="CFT219"/>
      <c r="CFU219"/>
      <c r="CFV219"/>
      <c r="CFW219"/>
      <c r="CFX219"/>
      <c r="CFY219"/>
      <c r="CFZ219"/>
      <c r="CGA219"/>
      <c r="CGB219"/>
      <c r="CGC219"/>
      <c r="CGD219"/>
      <c r="CGE219"/>
      <c r="CGF219"/>
      <c r="CGG219"/>
      <c r="CGH219"/>
      <c r="CGI219"/>
      <c r="CGJ219"/>
      <c r="CGK219"/>
      <c r="CGL219"/>
      <c r="CGM219"/>
      <c r="CGN219"/>
      <c r="CGO219"/>
      <c r="CGP219"/>
      <c r="CGQ219"/>
      <c r="CGR219"/>
      <c r="CGS219"/>
      <c r="CGT219"/>
      <c r="CGU219"/>
      <c r="CGV219"/>
      <c r="CGW219"/>
      <c r="CGX219"/>
      <c r="CGY219"/>
      <c r="CGZ219"/>
      <c r="CHA219"/>
      <c r="CHB219"/>
      <c r="CHC219"/>
      <c r="CHD219"/>
      <c r="CHE219"/>
      <c r="CHF219"/>
      <c r="CHG219"/>
      <c r="CHH219"/>
      <c r="CHI219"/>
      <c r="CHJ219"/>
      <c r="CHK219"/>
      <c r="CHL219"/>
      <c r="CHM219"/>
      <c r="CHN219"/>
      <c r="CHO219"/>
      <c r="CHP219"/>
      <c r="CHQ219"/>
      <c r="CHR219"/>
      <c r="CHS219"/>
      <c r="CHT219"/>
      <c r="CHU219"/>
      <c r="CHV219"/>
      <c r="CHW219"/>
      <c r="CHX219"/>
      <c r="CHY219"/>
      <c r="CHZ219"/>
      <c r="CIA219"/>
      <c r="CIB219"/>
      <c r="CIC219"/>
      <c r="CID219"/>
      <c r="CIE219"/>
      <c r="CIF219"/>
      <c r="CIG219"/>
      <c r="CIH219"/>
      <c r="CII219"/>
      <c r="CIJ219"/>
      <c r="CIK219"/>
      <c r="CIL219"/>
      <c r="CIM219"/>
      <c r="CIN219"/>
      <c r="CIO219"/>
      <c r="CIP219"/>
      <c r="CIQ219"/>
      <c r="CIR219"/>
      <c r="CIS219"/>
      <c r="CIT219"/>
      <c r="CIU219"/>
      <c r="CIV219"/>
      <c r="CIW219"/>
      <c r="CIX219"/>
      <c r="CIY219"/>
      <c r="CIZ219"/>
      <c r="CJA219"/>
      <c r="CJB219"/>
      <c r="CJC219"/>
      <c r="CJD219"/>
      <c r="CJE219"/>
      <c r="CJF219"/>
      <c r="CJG219"/>
      <c r="CJH219"/>
      <c r="CJI219"/>
      <c r="CJJ219"/>
      <c r="CJK219"/>
      <c r="CJL219"/>
      <c r="CJM219"/>
      <c r="CJN219"/>
      <c r="CJO219"/>
      <c r="CJP219"/>
      <c r="CJQ219"/>
      <c r="CJR219"/>
      <c r="CJS219"/>
      <c r="CJT219"/>
      <c r="CJU219"/>
      <c r="CJV219"/>
      <c r="CJW219"/>
      <c r="CJX219"/>
      <c r="CJY219"/>
      <c r="CJZ219"/>
      <c r="CKA219"/>
      <c r="CKB219"/>
      <c r="CKC219"/>
      <c r="CKD219"/>
      <c r="CKE219"/>
      <c r="CKF219"/>
      <c r="CKG219"/>
      <c r="CKH219"/>
      <c r="CKI219"/>
      <c r="CKJ219"/>
      <c r="CKK219"/>
      <c r="CKL219"/>
      <c r="CKM219"/>
      <c r="CKN219"/>
      <c r="CKO219"/>
      <c r="CKP219"/>
      <c r="CKQ219"/>
      <c r="CKR219"/>
      <c r="CKS219"/>
      <c r="CKT219"/>
      <c r="CKU219"/>
      <c r="CKV219"/>
      <c r="CKW219"/>
      <c r="CKX219"/>
      <c r="CKY219"/>
      <c r="CKZ219"/>
      <c r="CLA219"/>
      <c r="CLB219"/>
      <c r="CLC219"/>
      <c r="CLD219"/>
      <c r="CLE219"/>
      <c r="CLF219"/>
      <c r="CLG219"/>
      <c r="CLH219"/>
      <c r="CLI219"/>
      <c r="CLJ219"/>
      <c r="CLK219"/>
      <c r="CLL219"/>
      <c r="CLM219"/>
      <c r="CLN219"/>
      <c r="CLO219"/>
      <c r="CLP219"/>
      <c r="CLQ219"/>
      <c r="CLR219"/>
      <c r="CLS219"/>
      <c r="CLT219"/>
      <c r="CLU219"/>
      <c r="CLV219"/>
      <c r="CLW219"/>
      <c r="CLX219"/>
      <c r="CLY219"/>
      <c r="CLZ219"/>
      <c r="CMA219"/>
      <c r="CMB219"/>
      <c r="CMC219"/>
      <c r="CMD219"/>
      <c r="CME219"/>
      <c r="CMF219"/>
      <c r="CMG219"/>
      <c r="CMH219"/>
      <c r="CMI219"/>
      <c r="CMJ219"/>
      <c r="CMK219"/>
      <c r="CML219"/>
      <c r="CMM219"/>
      <c r="CMN219"/>
      <c r="CMO219"/>
      <c r="CMP219"/>
      <c r="CMQ219"/>
      <c r="CMR219"/>
      <c r="CMS219"/>
      <c r="CMT219"/>
      <c r="CMU219"/>
      <c r="CMV219"/>
      <c r="CMW219"/>
      <c r="CMX219"/>
      <c r="CMY219"/>
      <c r="CMZ219"/>
      <c r="CNA219"/>
      <c r="CNB219"/>
      <c r="CNC219"/>
      <c r="CND219"/>
      <c r="CNE219"/>
      <c r="CNF219"/>
      <c r="CNG219"/>
      <c r="CNH219"/>
      <c r="CNI219"/>
      <c r="CNJ219"/>
      <c r="CNK219"/>
      <c r="CNL219"/>
      <c r="CNM219"/>
      <c r="CNN219"/>
      <c r="CNO219"/>
      <c r="CNP219"/>
      <c r="CNQ219"/>
      <c r="CNR219"/>
      <c r="CNS219"/>
      <c r="CNT219"/>
      <c r="CNU219"/>
      <c r="CNV219"/>
      <c r="CNW219"/>
      <c r="CNX219"/>
      <c r="CNY219"/>
      <c r="CNZ219"/>
      <c r="COA219"/>
      <c r="COB219"/>
      <c r="COC219"/>
      <c r="COD219"/>
      <c r="COE219"/>
      <c r="COF219"/>
      <c r="COG219"/>
      <c r="COH219"/>
      <c r="COI219"/>
      <c r="COJ219"/>
      <c r="COK219"/>
      <c r="COL219"/>
      <c r="COM219"/>
      <c r="CON219"/>
      <c r="COO219"/>
      <c r="COP219"/>
      <c r="COQ219"/>
      <c r="COR219"/>
      <c r="COS219"/>
      <c r="COT219"/>
      <c r="COU219"/>
      <c r="COV219"/>
      <c r="COW219"/>
      <c r="COX219"/>
      <c r="COY219"/>
      <c r="COZ219"/>
      <c r="CPA219"/>
      <c r="CPB219"/>
      <c r="CPC219"/>
      <c r="CPD219"/>
      <c r="CPE219"/>
      <c r="CPF219"/>
      <c r="CPG219"/>
      <c r="CPH219"/>
      <c r="CPI219"/>
      <c r="CPJ219"/>
      <c r="CPK219"/>
      <c r="CPL219"/>
      <c r="CPM219"/>
      <c r="CPN219"/>
      <c r="CPO219"/>
      <c r="CPP219"/>
      <c r="CPQ219"/>
      <c r="CPR219"/>
      <c r="CPS219"/>
      <c r="CPT219"/>
      <c r="CPU219"/>
      <c r="CPV219"/>
      <c r="CPW219"/>
      <c r="CPX219"/>
      <c r="CPY219"/>
      <c r="CPZ219"/>
      <c r="CQA219"/>
      <c r="CQB219"/>
      <c r="CQC219"/>
      <c r="CQD219"/>
      <c r="CQE219"/>
      <c r="CQF219"/>
      <c r="CQG219"/>
      <c r="CQH219"/>
      <c r="CQI219"/>
      <c r="CQJ219"/>
      <c r="CQK219"/>
      <c r="CQL219"/>
      <c r="CQM219"/>
      <c r="CQN219"/>
      <c r="CQO219"/>
      <c r="CQP219"/>
      <c r="CQQ219"/>
      <c r="CQR219"/>
      <c r="CQS219"/>
      <c r="CQT219"/>
      <c r="CQU219"/>
      <c r="CQV219"/>
      <c r="CQW219"/>
      <c r="CQX219"/>
      <c r="CQY219"/>
      <c r="CQZ219"/>
      <c r="CRA219"/>
      <c r="CRB219"/>
      <c r="CRC219"/>
      <c r="CRD219"/>
      <c r="CRE219"/>
      <c r="CRF219"/>
      <c r="CRG219"/>
      <c r="CRH219"/>
      <c r="CRI219"/>
      <c r="CRJ219"/>
      <c r="CRK219"/>
      <c r="CRL219"/>
      <c r="CRM219"/>
      <c r="CRN219"/>
      <c r="CRO219"/>
      <c r="CRP219"/>
      <c r="CRQ219"/>
      <c r="CRR219"/>
      <c r="CRS219"/>
      <c r="CRT219"/>
      <c r="CRU219"/>
      <c r="CRV219"/>
      <c r="CRW219"/>
      <c r="CRX219"/>
      <c r="CRY219"/>
      <c r="CRZ219"/>
      <c r="CSA219"/>
      <c r="CSB219"/>
      <c r="CSC219"/>
      <c r="CSD219"/>
      <c r="CSE219"/>
      <c r="CSF219"/>
      <c r="CSG219"/>
      <c r="CSH219"/>
      <c r="CSI219"/>
      <c r="CSJ219"/>
      <c r="CSK219"/>
      <c r="CSL219"/>
      <c r="CSM219"/>
      <c r="CSN219"/>
      <c r="CSO219"/>
      <c r="CSP219"/>
      <c r="CSQ219"/>
      <c r="CSR219"/>
      <c r="CSS219"/>
      <c r="CST219"/>
      <c r="CSU219"/>
      <c r="CSV219"/>
      <c r="CSW219"/>
      <c r="CSX219"/>
      <c r="CSY219"/>
      <c r="CSZ219"/>
      <c r="CTA219"/>
      <c r="CTB219"/>
      <c r="CTC219"/>
      <c r="CTD219"/>
      <c r="CTE219"/>
      <c r="CTF219"/>
      <c r="CTG219"/>
      <c r="CTH219"/>
      <c r="CTI219"/>
      <c r="CTJ219"/>
      <c r="CTK219"/>
      <c r="CTL219"/>
      <c r="CTM219"/>
      <c r="CTN219"/>
      <c r="CTO219"/>
      <c r="CTP219"/>
      <c r="CTQ219"/>
      <c r="CTR219"/>
      <c r="CTS219"/>
      <c r="CTT219"/>
      <c r="CTU219"/>
      <c r="CTV219"/>
      <c r="CTW219"/>
      <c r="CTX219"/>
      <c r="CTY219"/>
      <c r="CTZ219"/>
      <c r="CUA219"/>
      <c r="CUB219"/>
      <c r="CUC219"/>
      <c r="CUD219"/>
      <c r="CUE219"/>
      <c r="CUF219"/>
      <c r="CUG219"/>
      <c r="CUH219"/>
      <c r="CUI219"/>
      <c r="CUJ219"/>
      <c r="CUK219"/>
      <c r="CUL219"/>
      <c r="CUM219"/>
      <c r="CUN219"/>
      <c r="CUO219"/>
      <c r="CUP219"/>
      <c r="CUQ219"/>
      <c r="CUR219"/>
      <c r="CUS219"/>
      <c r="CUT219"/>
      <c r="CUU219"/>
      <c r="CUV219"/>
      <c r="CUW219"/>
      <c r="CUX219"/>
      <c r="CUY219"/>
      <c r="CUZ219"/>
      <c r="CVA219"/>
      <c r="CVB219"/>
      <c r="CVC219"/>
      <c r="CVD219"/>
      <c r="CVE219"/>
      <c r="CVF219"/>
      <c r="CVG219"/>
      <c r="CVH219"/>
      <c r="CVI219"/>
      <c r="CVJ219"/>
      <c r="CVK219"/>
      <c r="CVL219"/>
      <c r="CVM219"/>
      <c r="CVN219"/>
      <c r="CVO219"/>
      <c r="CVP219"/>
      <c r="CVQ219"/>
      <c r="CVR219"/>
      <c r="CVS219"/>
      <c r="CVT219"/>
      <c r="CVU219"/>
      <c r="CVV219"/>
      <c r="CVW219"/>
      <c r="CVX219"/>
      <c r="CVY219"/>
      <c r="CVZ219"/>
      <c r="CWA219"/>
      <c r="CWB219"/>
      <c r="CWC219"/>
      <c r="CWD219"/>
      <c r="CWE219"/>
      <c r="CWF219"/>
      <c r="CWG219"/>
      <c r="CWH219"/>
      <c r="CWI219"/>
      <c r="CWJ219"/>
      <c r="CWK219"/>
      <c r="CWL219"/>
      <c r="CWM219"/>
      <c r="CWN219"/>
      <c r="CWO219"/>
      <c r="CWP219"/>
      <c r="CWQ219"/>
      <c r="CWR219"/>
      <c r="CWS219"/>
      <c r="CWT219"/>
      <c r="CWU219"/>
      <c r="CWV219"/>
      <c r="CWW219"/>
      <c r="CWX219"/>
      <c r="CWY219"/>
      <c r="CWZ219"/>
      <c r="CXA219"/>
      <c r="CXB219"/>
      <c r="CXC219"/>
      <c r="CXD219"/>
      <c r="CXE219"/>
      <c r="CXF219"/>
      <c r="CXG219"/>
      <c r="CXH219"/>
      <c r="CXI219"/>
      <c r="CXJ219"/>
      <c r="CXK219"/>
      <c r="CXL219"/>
      <c r="CXM219"/>
      <c r="CXN219"/>
      <c r="CXO219"/>
      <c r="CXP219"/>
      <c r="CXQ219"/>
      <c r="CXR219"/>
      <c r="CXS219"/>
      <c r="CXT219"/>
      <c r="CXU219"/>
      <c r="CXV219"/>
      <c r="CXW219"/>
      <c r="CXX219"/>
      <c r="CXY219"/>
      <c r="CXZ219"/>
      <c r="CYA219"/>
      <c r="CYB219"/>
      <c r="CYC219"/>
      <c r="CYD219"/>
      <c r="CYE219"/>
      <c r="CYF219"/>
      <c r="CYG219"/>
      <c r="CYH219"/>
      <c r="CYI219"/>
      <c r="CYJ219"/>
      <c r="CYK219"/>
      <c r="CYL219"/>
      <c r="CYM219"/>
      <c r="CYN219"/>
      <c r="CYO219"/>
      <c r="CYP219"/>
      <c r="CYQ219"/>
      <c r="CYR219"/>
      <c r="CYS219"/>
      <c r="CYT219"/>
      <c r="CYU219"/>
      <c r="CYV219"/>
      <c r="CYW219"/>
      <c r="CYX219"/>
      <c r="CYY219"/>
      <c r="CYZ219"/>
      <c r="CZA219"/>
      <c r="CZB219"/>
      <c r="CZC219"/>
      <c r="CZD219"/>
      <c r="CZE219"/>
      <c r="CZF219"/>
      <c r="CZG219"/>
      <c r="CZH219"/>
      <c r="CZI219"/>
      <c r="CZJ219"/>
      <c r="CZK219"/>
      <c r="CZL219"/>
      <c r="CZM219"/>
      <c r="CZN219"/>
      <c r="CZO219"/>
      <c r="CZP219"/>
      <c r="CZQ219"/>
      <c r="CZR219"/>
      <c r="CZS219"/>
      <c r="CZT219"/>
      <c r="CZU219"/>
      <c r="CZV219"/>
      <c r="CZW219"/>
      <c r="CZX219"/>
      <c r="CZY219"/>
      <c r="CZZ219"/>
      <c r="DAA219"/>
      <c r="DAB219"/>
      <c r="DAC219"/>
      <c r="DAD219"/>
      <c r="DAE219"/>
      <c r="DAF219"/>
      <c r="DAG219"/>
      <c r="DAH219"/>
      <c r="DAI219"/>
      <c r="DAJ219"/>
      <c r="DAK219"/>
      <c r="DAL219"/>
      <c r="DAM219"/>
      <c r="DAN219"/>
      <c r="DAO219"/>
      <c r="DAP219"/>
      <c r="DAQ219"/>
      <c r="DAR219"/>
      <c r="DAS219"/>
      <c r="DAT219"/>
      <c r="DAU219"/>
      <c r="DAV219"/>
      <c r="DAW219"/>
      <c r="DAX219"/>
      <c r="DAY219"/>
      <c r="DAZ219"/>
      <c r="DBA219"/>
      <c r="DBB219"/>
      <c r="DBC219"/>
      <c r="DBD219"/>
      <c r="DBE219"/>
      <c r="DBF219"/>
      <c r="DBG219"/>
      <c r="DBH219"/>
      <c r="DBI219"/>
      <c r="DBJ219"/>
      <c r="DBK219"/>
      <c r="DBL219"/>
      <c r="DBM219"/>
      <c r="DBN219"/>
      <c r="DBO219"/>
      <c r="DBP219"/>
      <c r="DBQ219"/>
      <c r="DBR219"/>
      <c r="DBS219"/>
      <c r="DBT219"/>
      <c r="DBU219"/>
      <c r="DBV219"/>
      <c r="DBW219"/>
      <c r="DBX219"/>
      <c r="DBY219"/>
      <c r="DBZ219"/>
      <c r="DCA219"/>
      <c r="DCB219"/>
      <c r="DCC219"/>
      <c r="DCD219"/>
      <c r="DCE219"/>
      <c r="DCF219"/>
      <c r="DCG219"/>
      <c r="DCH219"/>
      <c r="DCI219"/>
      <c r="DCJ219"/>
      <c r="DCK219"/>
      <c r="DCL219"/>
      <c r="DCM219"/>
      <c r="DCN219"/>
      <c r="DCO219"/>
      <c r="DCP219"/>
      <c r="DCQ219"/>
      <c r="DCR219"/>
      <c r="DCS219"/>
      <c r="DCT219"/>
      <c r="DCU219"/>
      <c r="DCV219"/>
      <c r="DCW219"/>
      <c r="DCX219"/>
      <c r="DCY219"/>
      <c r="DCZ219"/>
      <c r="DDA219"/>
      <c r="DDB219"/>
      <c r="DDC219"/>
      <c r="DDD219"/>
      <c r="DDE219"/>
      <c r="DDF219"/>
      <c r="DDG219"/>
      <c r="DDH219"/>
      <c r="DDI219"/>
      <c r="DDJ219"/>
      <c r="DDK219"/>
      <c r="DDL219"/>
      <c r="DDM219"/>
      <c r="DDN219"/>
      <c r="DDO219"/>
      <c r="DDP219"/>
      <c r="DDQ219"/>
      <c r="DDR219"/>
      <c r="DDS219"/>
      <c r="DDT219"/>
      <c r="DDU219"/>
      <c r="DDV219"/>
      <c r="DDW219"/>
      <c r="DDX219"/>
      <c r="DDY219"/>
      <c r="DDZ219"/>
      <c r="DEA219"/>
      <c r="DEB219"/>
      <c r="DEC219"/>
      <c r="DED219"/>
      <c r="DEE219"/>
      <c r="DEF219"/>
      <c r="DEG219"/>
      <c r="DEH219"/>
      <c r="DEI219"/>
      <c r="DEJ219"/>
      <c r="DEK219"/>
      <c r="DEL219"/>
      <c r="DEM219"/>
      <c r="DEN219"/>
      <c r="DEO219"/>
      <c r="DEP219"/>
      <c r="DEQ219"/>
      <c r="DER219"/>
      <c r="DES219"/>
      <c r="DET219"/>
      <c r="DEU219"/>
      <c r="DEV219"/>
      <c r="DEW219"/>
      <c r="DEX219"/>
      <c r="DEY219"/>
      <c r="DEZ219"/>
      <c r="DFA219"/>
      <c r="DFB219"/>
      <c r="DFC219"/>
      <c r="DFD219"/>
      <c r="DFE219"/>
      <c r="DFF219"/>
      <c r="DFG219"/>
      <c r="DFH219"/>
      <c r="DFI219"/>
      <c r="DFJ219"/>
      <c r="DFK219"/>
      <c r="DFL219"/>
      <c r="DFM219"/>
      <c r="DFN219"/>
      <c r="DFO219"/>
      <c r="DFP219"/>
      <c r="DFQ219"/>
      <c r="DFR219"/>
      <c r="DFS219"/>
      <c r="DFT219"/>
      <c r="DFU219"/>
      <c r="DFV219"/>
      <c r="DFW219"/>
      <c r="DFX219"/>
      <c r="DFY219"/>
      <c r="DFZ219"/>
      <c r="DGA219"/>
      <c r="DGB219"/>
      <c r="DGC219"/>
      <c r="DGD219"/>
      <c r="DGE219"/>
      <c r="DGF219"/>
      <c r="DGG219"/>
      <c r="DGH219"/>
      <c r="DGI219"/>
      <c r="DGJ219"/>
      <c r="DGK219"/>
      <c r="DGL219"/>
      <c r="DGM219"/>
      <c r="DGN219"/>
      <c r="DGO219"/>
      <c r="DGP219"/>
      <c r="DGQ219"/>
      <c r="DGR219"/>
      <c r="DGS219"/>
      <c r="DGT219"/>
      <c r="DGU219"/>
      <c r="DGV219"/>
      <c r="DGW219"/>
      <c r="DGX219"/>
      <c r="DGY219"/>
      <c r="DGZ219"/>
      <c r="DHA219"/>
      <c r="DHB219"/>
      <c r="DHC219"/>
      <c r="DHD219"/>
      <c r="DHE219"/>
      <c r="DHF219"/>
      <c r="DHG219"/>
      <c r="DHH219"/>
      <c r="DHI219"/>
      <c r="DHJ219"/>
      <c r="DHK219"/>
      <c r="DHL219"/>
      <c r="DHM219"/>
      <c r="DHN219"/>
      <c r="DHO219"/>
      <c r="DHP219"/>
      <c r="DHQ219"/>
      <c r="DHR219"/>
      <c r="DHS219"/>
      <c r="DHT219"/>
      <c r="DHU219"/>
      <c r="DHV219"/>
      <c r="DHW219"/>
      <c r="DHX219"/>
      <c r="DHY219"/>
      <c r="DHZ219"/>
      <c r="DIA219"/>
      <c r="DIB219"/>
      <c r="DIC219"/>
      <c r="DID219"/>
      <c r="DIE219"/>
      <c r="DIF219"/>
      <c r="DIG219"/>
      <c r="DIH219"/>
      <c r="DII219"/>
      <c r="DIJ219"/>
      <c r="DIK219"/>
      <c r="DIL219"/>
      <c r="DIM219"/>
      <c r="DIN219"/>
      <c r="DIO219"/>
      <c r="DIP219"/>
      <c r="DIQ219"/>
      <c r="DIR219"/>
      <c r="DIS219"/>
      <c r="DIT219"/>
      <c r="DIU219"/>
      <c r="DIV219"/>
      <c r="DIW219"/>
      <c r="DIX219"/>
      <c r="DIY219"/>
      <c r="DIZ219"/>
      <c r="DJA219"/>
      <c r="DJB219"/>
      <c r="DJC219"/>
      <c r="DJD219"/>
      <c r="DJE219"/>
      <c r="DJF219"/>
      <c r="DJG219"/>
      <c r="DJH219"/>
      <c r="DJI219"/>
      <c r="DJJ219"/>
      <c r="DJK219"/>
      <c r="DJL219"/>
      <c r="DJM219"/>
      <c r="DJN219"/>
      <c r="DJO219"/>
      <c r="DJP219"/>
      <c r="DJQ219"/>
      <c r="DJR219"/>
      <c r="DJS219"/>
      <c r="DJT219"/>
      <c r="DJU219"/>
      <c r="DJV219"/>
      <c r="DJW219"/>
      <c r="DJX219"/>
      <c r="DJY219"/>
      <c r="DJZ219"/>
      <c r="DKA219"/>
      <c r="DKB219"/>
      <c r="DKC219"/>
      <c r="DKD219"/>
      <c r="DKE219"/>
      <c r="DKF219"/>
      <c r="DKG219"/>
      <c r="DKH219"/>
      <c r="DKI219"/>
      <c r="DKJ219"/>
      <c r="DKK219"/>
      <c r="DKL219"/>
      <c r="DKM219"/>
      <c r="DKN219"/>
      <c r="DKO219"/>
      <c r="DKP219"/>
      <c r="DKQ219"/>
      <c r="DKR219"/>
      <c r="DKS219"/>
      <c r="DKT219"/>
      <c r="DKU219"/>
      <c r="DKV219"/>
      <c r="DKW219"/>
      <c r="DKX219"/>
      <c r="DKY219"/>
      <c r="DKZ219"/>
      <c r="DLA219"/>
      <c r="DLB219"/>
      <c r="DLC219"/>
      <c r="DLD219"/>
      <c r="DLE219"/>
      <c r="DLF219"/>
      <c r="DLG219"/>
      <c r="DLH219"/>
      <c r="DLI219"/>
      <c r="DLJ219"/>
      <c r="DLK219"/>
      <c r="DLL219"/>
      <c r="DLM219"/>
      <c r="DLN219"/>
      <c r="DLO219"/>
      <c r="DLP219"/>
      <c r="DLQ219"/>
      <c r="DLR219"/>
      <c r="DLS219"/>
      <c r="DLT219"/>
      <c r="DLU219"/>
      <c r="DLV219"/>
      <c r="DLW219"/>
      <c r="DLX219"/>
      <c r="DLY219"/>
      <c r="DLZ219"/>
      <c r="DMA219"/>
      <c r="DMB219"/>
      <c r="DMC219"/>
      <c r="DMD219"/>
      <c r="DME219"/>
      <c r="DMF219"/>
      <c r="DMG219"/>
      <c r="DMH219"/>
      <c r="DMI219"/>
      <c r="DMJ219"/>
      <c r="DMK219"/>
      <c r="DML219"/>
      <c r="DMM219"/>
      <c r="DMN219"/>
      <c r="DMO219"/>
      <c r="DMP219"/>
      <c r="DMQ219"/>
      <c r="DMR219"/>
      <c r="DMS219"/>
      <c r="DMT219"/>
      <c r="DMU219"/>
      <c r="DMV219"/>
      <c r="DMW219"/>
      <c r="DMX219"/>
      <c r="DMY219"/>
      <c r="DMZ219"/>
      <c r="DNA219"/>
      <c r="DNB219"/>
      <c r="DNC219"/>
      <c r="DND219"/>
      <c r="DNE219"/>
      <c r="DNF219"/>
      <c r="DNG219"/>
      <c r="DNH219"/>
      <c r="DNI219"/>
      <c r="DNJ219"/>
      <c r="DNK219"/>
      <c r="DNL219"/>
      <c r="DNM219"/>
      <c r="DNN219"/>
      <c r="DNO219"/>
      <c r="DNP219"/>
      <c r="DNQ219"/>
      <c r="DNR219"/>
      <c r="DNS219"/>
      <c r="DNT219"/>
      <c r="DNU219"/>
      <c r="DNV219"/>
      <c r="DNW219"/>
      <c r="DNX219"/>
      <c r="DNY219"/>
      <c r="DNZ219"/>
      <c r="DOA219"/>
      <c r="DOB219"/>
      <c r="DOC219"/>
      <c r="DOD219"/>
      <c r="DOE219"/>
      <c r="DOF219"/>
      <c r="DOG219"/>
      <c r="DOH219"/>
      <c r="DOI219"/>
      <c r="DOJ219"/>
      <c r="DOK219"/>
      <c r="DOL219"/>
      <c r="DOM219"/>
      <c r="DON219"/>
      <c r="DOO219"/>
      <c r="DOP219"/>
      <c r="DOQ219"/>
      <c r="DOR219"/>
      <c r="DOS219"/>
      <c r="DOT219"/>
      <c r="DOU219"/>
      <c r="DOV219"/>
      <c r="DOW219"/>
      <c r="DOX219"/>
      <c r="DOY219"/>
      <c r="DOZ219"/>
      <c r="DPA219"/>
      <c r="DPB219"/>
      <c r="DPC219"/>
      <c r="DPD219"/>
      <c r="DPE219"/>
      <c r="DPF219"/>
      <c r="DPG219"/>
      <c r="DPH219"/>
      <c r="DPI219"/>
      <c r="DPJ219"/>
      <c r="DPK219"/>
      <c r="DPL219"/>
      <c r="DPM219"/>
      <c r="DPN219"/>
      <c r="DPO219"/>
      <c r="DPP219"/>
      <c r="DPQ219"/>
      <c r="DPR219"/>
      <c r="DPS219"/>
      <c r="DPT219"/>
      <c r="DPU219"/>
      <c r="DPV219"/>
      <c r="DPW219"/>
      <c r="DPX219"/>
      <c r="DPY219"/>
      <c r="DPZ219"/>
      <c r="DQA219"/>
      <c r="DQB219"/>
      <c r="DQC219"/>
      <c r="DQD219"/>
      <c r="DQE219"/>
      <c r="DQF219"/>
      <c r="DQG219"/>
      <c r="DQH219"/>
      <c r="DQI219"/>
      <c r="DQJ219"/>
      <c r="DQK219"/>
      <c r="DQL219"/>
      <c r="DQM219"/>
      <c r="DQN219"/>
      <c r="DQO219"/>
      <c r="DQP219"/>
      <c r="DQQ219"/>
      <c r="DQR219"/>
      <c r="DQS219"/>
      <c r="DQT219"/>
      <c r="DQU219"/>
      <c r="DQV219"/>
      <c r="DQW219"/>
      <c r="DQX219"/>
      <c r="DQY219"/>
      <c r="DQZ219"/>
      <c r="DRA219"/>
      <c r="DRB219"/>
      <c r="DRC219"/>
      <c r="DRD219"/>
      <c r="DRE219"/>
      <c r="DRF219"/>
      <c r="DRG219"/>
      <c r="DRH219"/>
      <c r="DRI219"/>
      <c r="DRJ219"/>
      <c r="DRK219"/>
      <c r="DRL219"/>
      <c r="DRM219"/>
      <c r="DRN219"/>
      <c r="DRO219"/>
      <c r="DRP219"/>
      <c r="DRQ219"/>
      <c r="DRR219"/>
      <c r="DRS219"/>
      <c r="DRT219"/>
      <c r="DRU219"/>
      <c r="DRV219"/>
      <c r="DRW219"/>
      <c r="DRX219"/>
      <c r="DRY219"/>
      <c r="DRZ219"/>
      <c r="DSA219"/>
      <c r="DSB219"/>
      <c r="DSC219"/>
      <c r="DSD219"/>
      <c r="DSE219"/>
      <c r="DSF219"/>
      <c r="DSG219"/>
      <c r="DSH219"/>
      <c r="DSI219"/>
      <c r="DSJ219"/>
      <c r="DSK219"/>
      <c r="DSL219"/>
      <c r="DSM219"/>
      <c r="DSN219"/>
      <c r="DSO219"/>
      <c r="DSP219"/>
      <c r="DSQ219"/>
      <c r="DSR219"/>
      <c r="DSS219"/>
      <c r="DST219"/>
      <c r="DSU219"/>
      <c r="DSV219"/>
      <c r="DSW219"/>
      <c r="DSX219"/>
      <c r="DSY219"/>
      <c r="DSZ219"/>
      <c r="DTA219"/>
      <c r="DTB219"/>
      <c r="DTC219"/>
      <c r="DTD219"/>
      <c r="DTE219"/>
      <c r="DTF219"/>
      <c r="DTG219"/>
      <c r="DTH219"/>
      <c r="DTI219"/>
      <c r="DTJ219"/>
      <c r="DTK219"/>
      <c r="DTL219"/>
      <c r="DTM219"/>
      <c r="DTN219"/>
      <c r="DTO219"/>
      <c r="DTP219"/>
      <c r="DTQ219"/>
      <c r="DTR219"/>
      <c r="DTS219"/>
      <c r="DTT219"/>
      <c r="DTU219"/>
      <c r="DTV219"/>
      <c r="DTW219"/>
      <c r="DTX219"/>
      <c r="DTY219"/>
      <c r="DTZ219"/>
      <c r="DUA219"/>
      <c r="DUB219"/>
      <c r="DUC219"/>
      <c r="DUD219"/>
      <c r="DUE219"/>
      <c r="DUF219"/>
      <c r="DUG219"/>
      <c r="DUH219"/>
      <c r="DUI219"/>
      <c r="DUJ219"/>
      <c r="DUK219"/>
      <c r="DUL219"/>
      <c r="DUM219"/>
      <c r="DUN219"/>
      <c r="DUO219"/>
      <c r="DUP219"/>
      <c r="DUQ219"/>
      <c r="DUR219"/>
      <c r="DUS219"/>
      <c r="DUT219"/>
      <c r="DUU219"/>
      <c r="DUV219"/>
      <c r="DUW219"/>
      <c r="DUX219"/>
      <c r="DUY219"/>
      <c r="DUZ219"/>
      <c r="DVA219"/>
      <c r="DVB219"/>
      <c r="DVC219"/>
      <c r="DVD219"/>
      <c r="DVE219"/>
      <c r="DVF219"/>
      <c r="DVG219"/>
      <c r="DVH219"/>
      <c r="DVI219"/>
      <c r="DVJ219"/>
      <c r="DVK219"/>
      <c r="DVL219"/>
      <c r="DVM219"/>
      <c r="DVN219"/>
      <c r="DVO219"/>
      <c r="DVP219"/>
      <c r="DVQ219"/>
      <c r="DVR219"/>
      <c r="DVS219"/>
      <c r="DVT219"/>
      <c r="DVU219"/>
      <c r="DVV219"/>
      <c r="DVW219"/>
      <c r="DVX219"/>
      <c r="DVY219"/>
      <c r="DVZ219"/>
      <c r="DWA219"/>
      <c r="DWB219"/>
      <c r="DWC219"/>
      <c r="DWD219"/>
      <c r="DWE219"/>
      <c r="DWF219"/>
      <c r="DWG219"/>
      <c r="DWH219"/>
      <c r="DWI219"/>
      <c r="DWJ219"/>
      <c r="DWK219"/>
      <c r="DWL219"/>
      <c r="DWM219"/>
      <c r="DWN219"/>
      <c r="DWO219"/>
      <c r="DWP219"/>
      <c r="DWQ219"/>
      <c r="DWR219"/>
      <c r="DWS219"/>
      <c r="DWT219"/>
      <c r="DWU219"/>
      <c r="DWV219"/>
      <c r="DWW219"/>
      <c r="DWX219"/>
      <c r="DWY219"/>
      <c r="DWZ219"/>
      <c r="DXA219"/>
      <c r="DXB219"/>
      <c r="DXC219"/>
      <c r="DXD219"/>
      <c r="DXE219"/>
      <c r="DXF219"/>
      <c r="DXG219"/>
      <c r="DXH219"/>
      <c r="DXI219"/>
      <c r="DXJ219"/>
      <c r="DXK219"/>
      <c r="DXL219"/>
      <c r="DXM219"/>
      <c r="DXN219"/>
      <c r="DXO219"/>
      <c r="DXP219"/>
      <c r="DXQ219"/>
      <c r="DXR219"/>
      <c r="DXS219"/>
      <c r="DXT219"/>
      <c r="DXU219"/>
      <c r="DXV219"/>
      <c r="DXW219"/>
      <c r="DXX219"/>
      <c r="DXY219"/>
      <c r="DXZ219"/>
      <c r="DYA219"/>
      <c r="DYB219"/>
      <c r="DYC219"/>
      <c r="DYD219"/>
      <c r="DYE219"/>
      <c r="DYF219"/>
      <c r="DYG219"/>
      <c r="DYH219"/>
      <c r="DYI219"/>
      <c r="DYJ219"/>
      <c r="DYK219"/>
      <c r="DYL219"/>
      <c r="DYM219"/>
      <c r="DYN219"/>
      <c r="DYO219"/>
      <c r="DYP219"/>
      <c r="DYQ219"/>
      <c r="DYR219"/>
      <c r="DYS219"/>
      <c r="DYT219"/>
      <c r="DYU219"/>
      <c r="DYV219"/>
      <c r="DYW219"/>
      <c r="DYX219"/>
      <c r="DYY219"/>
      <c r="DYZ219"/>
      <c r="DZA219"/>
      <c r="DZB219"/>
      <c r="DZC219"/>
      <c r="DZD219"/>
      <c r="DZE219"/>
      <c r="DZF219"/>
      <c r="DZG219"/>
      <c r="DZH219"/>
      <c r="DZI219"/>
      <c r="DZJ219"/>
      <c r="DZK219"/>
      <c r="DZL219"/>
      <c r="DZM219"/>
      <c r="DZN219"/>
      <c r="DZO219"/>
      <c r="DZP219"/>
      <c r="DZQ219"/>
      <c r="DZR219"/>
      <c r="DZS219"/>
      <c r="DZT219"/>
      <c r="DZU219"/>
      <c r="DZV219"/>
      <c r="DZW219"/>
      <c r="DZX219"/>
      <c r="DZY219"/>
      <c r="DZZ219"/>
      <c r="EAA219"/>
      <c r="EAB219"/>
      <c r="EAC219"/>
      <c r="EAD219"/>
      <c r="EAE219"/>
      <c r="EAF219"/>
      <c r="EAG219"/>
      <c r="EAH219"/>
      <c r="EAI219"/>
      <c r="EAJ219"/>
      <c r="EAK219"/>
      <c r="EAL219"/>
      <c r="EAM219"/>
      <c r="EAN219"/>
      <c r="EAO219"/>
      <c r="EAP219"/>
      <c r="EAQ219"/>
      <c r="EAR219"/>
      <c r="EAS219"/>
      <c r="EAT219"/>
      <c r="EAU219"/>
      <c r="EAV219"/>
      <c r="EAW219"/>
      <c r="EAX219"/>
      <c r="EAY219"/>
      <c r="EAZ219"/>
      <c r="EBA219"/>
      <c r="EBB219"/>
      <c r="EBC219"/>
      <c r="EBD219"/>
      <c r="EBE219"/>
      <c r="EBF219"/>
      <c r="EBG219"/>
      <c r="EBH219"/>
      <c r="EBI219"/>
      <c r="EBJ219"/>
      <c r="EBK219"/>
      <c r="EBL219"/>
      <c r="EBM219"/>
      <c r="EBN219"/>
      <c r="EBO219"/>
      <c r="EBP219"/>
      <c r="EBQ219"/>
      <c r="EBR219"/>
      <c r="EBS219"/>
      <c r="EBT219"/>
      <c r="EBU219"/>
      <c r="EBV219"/>
      <c r="EBW219"/>
      <c r="EBX219"/>
      <c r="EBY219"/>
      <c r="EBZ219"/>
      <c r="ECA219"/>
      <c r="ECB219"/>
      <c r="ECC219"/>
      <c r="ECD219"/>
      <c r="ECE219"/>
      <c r="ECF219"/>
      <c r="ECG219"/>
      <c r="ECH219"/>
      <c r="ECI219"/>
      <c r="ECJ219"/>
      <c r="ECK219"/>
      <c r="ECL219"/>
      <c r="ECM219"/>
      <c r="ECN219"/>
      <c r="ECO219"/>
      <c r="ECP219"/>
      <c r="ECQ219"/>
      <c r="ECR219"/>
      <c r="ECS219"/>
      <c r="ECT219"/>
      <c r="ECU219"/>
      <c r="ECV219"/>
      <c r="ECW219"/>
      <c r="ECX219"/>
      <c r="ECY219"/>
      <c r="ECZ219"/>
      <c r="EDA219"/>
      <c r="EDB219"/>
      <c r="EDC219"/>
      <c r="EDD219"/>
      <c r="EDE219"/>
      <c r="EDF219"/>
      <c r="EDG219"/>
      <c r="EDH219"/>
      <c r="EDI219"/>
      <c r="EDJ219"/>
      <c r="EDK219"/>
      <c r="EDL219"/>
      <c r="EDM219"/>
      <c r="EDN219"/>
      <c r="EDO219"/>
      <c r="EDP219"/>
      <c r="EDQ219"/>
      <c r="EDR219"/>
      <c r="EDS219"/>
      <c r="EDT219"/>
      <c r="EDU219"/>
      <c r="EDV219"/>
      <c r="EDW219"/>
      <c r="EDX219"/>
      <c r="EDY219"/>
      <c r="EDZ219"/>
      <c r="EEA219"/>
      <c r="EEB219"/>
      <c r="EEC219"/>
      <c r="EED219"/>
      <c r="EEE219"/>
      <c r="EEF219"/>
      <c r="EEG219"/>
      <c r="EEH219"/>
      <c r="EEI219"/>
      <c r="EEJ219"/>
      <c r="EEK219"/>
      <c r="EEL219"/>
      <c r="EEM219"/>
      <c r="EEN219"/>
      <c r="EEO219"/>
      <c r="EEP219"/>
      <c r="EEQ219"/>
      <c r="EER219"/>
      <c r="EES219"/>
      <c r="EET219"/>
      <c r="EEU219"/>
      <c r="EEV219"/>
      <c r="EEW219"/>
      <c r="EEX219"/>
      <c r="EEY219"/>
      <c r="EEZ219"/>
      <c r="EFA219"/>
      <c r="EFB219"/>
      <c r="EFC219"/>
      <c r="EFD219"/>
      <c r="EFE219"/>
      <c r="EFF219"/>
      <c r="EFG219"/>
      <c r="EFH219"/>
      <c r="EFI219"/>
      <c r="EFJ219"/>
      <c r="EFK219"/>
      <c r="EFL219"/>
      <c r="EFM219"/>
      <c r="EFN219"/>
      <c r="EFO219"/>
      <c r="EFP219"/>
      <c r="EFQ219"/>
      <c r="EFR219"/>
      <c r="EFS219"/>
      <c r="EFT219"/>
      <c r="EFU219"/>
      <c r="EFV219"/>
      <c r="EFW219"/>
      <c r="EFX219"/>
      <c r="EFY219"/>
      <c r="EFZ219"/>
      <c r="EGA219"/>
      <c r="EGB219"/>
      <c r="EGC219"/>
      <c r="EGD219"/>
      <c r="EGE219"/>
      <c r="EGF219"/>
      <c r="EGG219"/>
      <c r="EGH219"/>
      <c r="EGI219"/>
      <c r="EGJ219"/>
      <c r="EGK219"/>
      <c r="EGL219"/>
      <c r="EGM219"/>
      <c r="EGN219"/>
      <c r="EGO219"/>
      <c r="EGP219"/>
      <c r="EGQ219"/>
      <c r="EGR219"/>
      <c r="EGS219"/>
      <c r="EGT219"/>
      <c r="EGU219"/>
      <c r="EGV219"/>
      <c r="EGW219"/>
      <c r="EGX219"/>
      <c r="EGY219"/>
      <c r="EGZ219"/>
      <c r="EHA219"/>
      <c r="EHB219"/>
      <c r="EHC219"/>
      <c r="EHD219"/>
      <c r="EHE219"/>
      <c r="EHF219"/>
      <c r="EHG219"/>
      <c r="EHH219"/>
      <c r="EHI219"/>
      <c r="EHJ219"/>
      <c r="EHK219"/>
      <c r="EHL219"/>
      <c r="EHM219"/>
      <c r="EHN219"/>
      <c r="EHO219"/>
      <c r="EHP219"/>
      <c r="EHQ219"/>
      <c r="EHR219"/>
      <c r="EHS219"/>
      <c r="EHT219"/>
      <c r="EHU219"/>
      <c r="EHV219"/>
      <c r="EHW219"/>
      <c r="EHX219"/>
      <c r="EHY219"/>
      <c r="EHZ219"/>
      <c r="EIA219"/>
      <c r="EIB219"/>
      <c r="EIC219"/>
      <c r="EID219"/>
      <c r="EIE219"/>
      <c r="EIF219"/>
      <c r="EIG219"/>
      <c r="EIH219"/>
      <c r="EII219"/>
      <c r="EIJ219"/>
      <c r="EIK219"/>
      <c r="EIL219"/>
      <c r="EIM219"/>
      <c r="EIN219"/>
      <c r="EIO219"/>
      <c r="EIP219"/>
      <c r="EIQ219"/>
      <c r="EIR219"/>
      <c r="EIS219"/>
      <c r="EIT219"/>
      <c r="EIU219"/>
      <c r="EIV219"/>
      <c r="EIW219"/>
      <c r="EIX219"/>
      <c r="EIY219"/>
      <c r="EIZ219"/>
      <c r="EJA219"/>
      <c r="EJB219"/>
      <c r="EJC219"/>
      <c r="EJD219"/>
      <c r="EJE219"/>
      <c r="EJF219"/>
      <c r="EJG219"/>
      <c r="EJH219"/>
      <c r="EJI219"/>
      <c r="EJJ219"/>
      <c r="EJK219"/>
      <c r="EJL219"/>
      <c r="EJM219"/>
      <c r="EJN219"/>
      <c r="EJO219"/>
      <c r="EJP219"/>
      <c r="EJQ219"/>
      <c r="EJR219"/>
      <c r="EJS219"/>
      <c r="EJT219"/>
      <c r="EJU219"/>
      <c r="EJV219"/>
      <c r="EJW219"/>
      <c r="EJX219"/>
      <c r="EJY219"/>
      <c r="EJZ219"/>
      <c r="EKA219"/>
      <c r="EKB219"/>
      <c r="EKC219"/>
      <c r="EKD219"/>
      <c r="EKE219"/>
      <c r="EKF219"/>
      <c r="EKG219"/>
      <c r="EKH219"/>
      <c r="EKI219"/>
      <c r="EKJ219"/>
      <c r="EKK219"/>
      <c r="EKL219"/>
      <c r="EKM219"/>
      <c r="EKN219"/>
      <c r="EKO219"/>
      <c r="EKP219"/>
      <c r="EKQ219"/>
      <c r="EKR219"/>
      <c r="EKS219"/>
      <c r="EKT219"/>
      <c r="EKU219"/>
      <c r="EKV219"/>
      <c r="EKW219"/>
      <c r="EKX219"/>
      <c r="EKY219"/>
      <c r="EKZ219"/>
      <c r="ELA219"/>
      <c r="ELB219"/>
      <c r="ELC219"/>
      <c r="ELD219"/>
      <c r="ELE219"/>
      <c r="ELF219"/>
      <c r="ELG219"/>
      <c r="ELH219"/>
      <c r="ELI219"/>
      <c r="ELJ219"/>
      <c r="ELK219"/>
      <c r="ELL219"/>
      <c r="ELM219"/>
      <c r="ELN219"/>
      <c r="ELO219"/>
      <c r="ELP219"/>
      <c r="ELQ219"/>
      <c r="ELR219"/>
      <c r="ELS219"/>
      <c r="ELT219"/>
      <c r="ELU219"/>
      <c r="ELV219"/>
      <c r="ELW219"/>
      <c r="ELX219"/>
      <c r="ELY219"/>
      <c r="ELZ219"/>
      <c r="EMA219"/>
      <c r="EMB219"/>
      <c r="EMC219"/>
      <c r="EMD219"/>
      <c r="EME219"/>
      <c r="EMF219"/>
      <c r="EMG219"/>
      <c r="EMH219"/>
      <c r="EMI219"/>
      <c r="EMJ219"/>
      <c r="EMK219"/>
      <c r="EML219"/>
      <c r="EMM219"/>
      <c r="EMN219"/>
      <c r="EMO219"/>
      <c r="EMP219"/>
      <c r="EMQ219"/>
      <c r="EMR219"/>
      <c r="EMS219"/>
      <c r="EMT219"/>
      <c r="EMU219"/>
      <c r="EMV219"/>
      <c r="EMW219"/>
      <c r="EMX219"/>
      <c r="EMY219"/>
      <c r="EMZ219"/>
      <c r="ENA219"/>
      <c r="ENB219"/>
      <c r="ENC219"/>
      <c r="END219"/>
      <c r="ENE219"/>
      <c r="ENF219"/>
      <c r="ENG219"/>
      <c r="ENH219"/>
      <c r="ENI219"/>
      <c r="ENJ219"/>
      <c r="ENK219"/>
      <c r="ENL219"/>
      <c r="ENM219"/>
      <c r="ENN219"/>
      <c r="ENO219"/>
      <c r="ENP219"/>
      <c r="ENQ219"/>
      <c r="ENR219"/>
      <c r="ENS219"/>
      <c r="ENT219"/>
      <c r="ENU219"/>
      <c r="ENV219"/>
      <c r="ENW219"/>
      <c r="ENX219"/>
      <c r="ENY219"/>
      <c r="ENZ219"/>
      <c r="EOA219"/>
      <c r="EOB219"/>
      <c r="EOC219"/>
      <c r="EOD219"/>
      <c r="EOE219"/>
      <c r="EOF219"/>
      <c r="EOG219"/>
      <c r="EOH219"/>
      <c r="EOI219"/>
      <c r="EOJ219"/>
      <c r="EOK219"/>
      <c r="EOL219"/>
      <c r="EOM219"/>
      <c r="EON219"/>
      <c r="EOO219"/>
      <c r="EOP219"/>
      <c r="EOQ219"/>
      <c r="EOR219"/>
      <c r="EOS219"/>
      <c r="EOT219"/>
      <c r="EOU219"/>
      <c r="EOV219"/>
      <c r="EOW219"/>
      <c r="EOX219"/>
      <c r="EOY219"/>
      <c r="EOZ219"/>
      <c r="EPA219"/>
      <c r="EPB219"/>
      <c r="EPC219"/>
      <c r="EPD219"/>
      <c r="EPE219"/>
      <c r="EPF219"/>
      <c r="EPG219"/>
      <c r="EPH219"/>
      <c r="EPI219"/>
      <c r="EPJ219"/>
      <c r="EPK219"/>
      <c r="EPL219"/>
      <c r="EPM219"/>
      <c r="EPN219"/>
      <c r="EPO219"/>
      <c r="EPP219"/>
      <c r="EPQ219"/>
      <c r="EPR219"/>
      <c r="EPS219"/>
      <c r="EPT219"/>
      <c r="EPU219"/>
      <c r="EPV219"/>
      <c r="EPW219"/>
      <c r="EPX219"/>
      <c r="EPY219"/>
      <c r="EPZ219"/>
      <c r="EQA219"/>
      <c r="EQB219"/>
      <c r="EQC219"/>
      <c r="EQD219"/>
      <c r="EQE219"/>
      <c r="EQF219"/>
      <c r="EQG219"/>
      <c r="EQH219"/>
      <c r="EQI219"/>
      <c r="EQJ219"/>
      <c r="EQK219"/>
      <c r="EQL219"/>
      <c r="EQM219"/>
      <c r="EQN219"/>
      <c r="EQO219"/>
      <c r="EQP219"/>
      <c r="EQQ219"/>
      <c r="EQR219"/>
      <c r="EQS219"/>
      <c r="EQT219"/>
      <c r="EQU219"/>
      <c r="EQV219"/>
      <c r="EQW219"/>
      <c r="EQX219"/>
      <c r="EQY219"/>
      <c r="EQZ219"/>
      <c r="ERA219"/>
      <c r="ERB219"/>
      <c r="ERC219"/>
      <c r="ERD219"/>
      <c r="ERE219"/>
      <c r="ERF219"/>
      <c r="ERG219"/>
      <c r="ERH219"/>
      <c r="ERI219"/>
      <c r="ERJ219"/>
      <c r="ERK219"/>
      <c r="ERL219"/>
      <c r="ERM219"/>
      <c r="ERN219"/>
      <c r="ERO219"/>
      <c r="ERP219"/>
      <c r="ERQ219"/>
      <c r="ERR219"/>
      <c r="ERS219"/>
      <c r="ERT219"/>
      <c r="ERU219"/>
      <c r="ERV219"/>
      <c r="ERW219"/>
      <c r="ERX219"/>
      <c r="ERY219"/>
      <c r="ERZ219"/>
      <c r="ESA219"/>
      <c r="ESB219"/>
      <c r="ESC219"/>
      <c r="ESD219"/>
      <c r="ESE219"/>
      <c r="ESF219"/>
      <c r="ESG219"/>
      <c r="ESH219"/>
      <c r="ESI219"/>
      <c r="ESJ219"/>
      <c r="ESK219"/>
      <c r="ESL219"/>
      <c r="ESM219"/>
      <c r="ESN219"/>
      <c r="ESO219"/>
      <c r="ESP219"/>
      <c r="ESQ219"/>
      <c r="ESR219"/>
      <c r="ESS219"/>
      <c r="EST219"/>
      <c r="ESU219"/>
      <c r="ESV219"/>
      <c r="ESW219"/>
      <c r="ESX219"/>
      <c r="ESY219"/>
      <c r="ESZ219"/>
      <c r="ETA219"/>
      <c r="ETB219"/>
      <c r="ETC219"/>
      <c r="ETD219"/>
      <c r="ETE219"/>
      <c r="ETF219"/>
      <c r="ETG219"/>
      <c r="ETH219"/>
      <c r="ETI219"/>
      <c r="ETJ219"/>
      <c r="ETK219"/>
      <c r="ETL219"/>
      <c r="ETM219"/>
      <c r="ETN219"/>
      <c r="ETO219"/>
      <c r="ETP219"/>
      <c r="ETQ219"/>
      <c r="ETR219"/>
      <c r="ETS219"/>
      <c r="ETT219"/>
      <c r="ETU219"/>
      <c r="ETV219"/>
      <c r="ETW219"/>
      <c r="ETX219"/>
      <c r="ETY219"/>
      <c r="ETZ219"/>
      <c r="EUA219"/>
      <c r="EUB219"/>
      <c r="EUC219"/>
      <c r="EUD219"/>
      <c r="EUE219"/>
      <c r="EUF219"/>
      <c r="EUG219"/>
      <c r="EUH219"/>
      <c r="EUI219"/>
      <c r="EUJ219"/>
      <c r="EUK219"/>
      <c r="EUL219"/>
      <c r="EUM219"/>
      <c r="EUN219"/>
      <c r="EUO219"/>
      <c r="EUP219"/>
      <c r="EUQ219"/>
      <c r="EUR219"/>
      <c r="EUS219"/>
      <c r="EUT219"/>
      <c r="EUU219"/>
      <c r="EUV219"/>
      <c r="EUW219"/>
      <c r="EUX219"/>
      <c r="EUY219"/>
      <c r="EUZ219"/>
      <c r="EVA219"/>
      <c r="EVB219"/>
      <c r="EVC219"/>
      <c r="EVD219"/>
      <c r="EVE219"/>
      <c r="EVF219"/>
      <c r="EVG219"/>
      <c r="EVH219"/>
      <c r="EVI219"/>
      <c r="EVJ219"/>
      <c r="EVK219"/>
      <c r="EVL219"/>
      <c r="EVM219"/>
      <c r="EVN219"/>
      <c r="EVO219"/>
      <c r="EVP219"/>
      <c r="EVQ219"/>
      <c r="EVR219"/>
      <c r="EVS219"/>
      <c r="EVT219"/>
      <c r="EVU219"/>
      <c r="EVV219"/>
      <c r="EVW219"/>
      <c r="EVX219"/>
      <c r="EVY219"/>
      <c r="EVZ219"/>
      <c r="EWA219"/>
      <c r="EWB219"/>
      <c r="EWC219"/>
      <c r="EWD219"/>
      <c r="EWE219"/>
      <c r="EWF219"/>
      <c r="EWG219"/>
      <c r="EWH219"/>
      <c r="EWI219"/>
      <c r="EWJ219"/>
      <c r="EWK219"/>
      <c r="EWL219"/>
      <c r="EWM219"/>
      <c r="EWN219"/>
      <c r="EWO219"/>
      <c r="EWP219"/>
      <c r="EWQ219"/>
      <c r="EWR219"/>
      <c r="EWS219"/>
      <c r="EWT219"/>
      <c r="EWU219"/>
      <c r="EWV219"/>
      <c r="EWW219"/>
      <c r="EWX219"/>
      <c r="EWY219"/>
      <c r="EWZ219"/>
      <c r="EXA219"/>
      <c r="EXB219"/>
      <c r="EXC219"/>
      <c r="EXD219"/>
      <c r="EXE219"/>
      <c r="EXF219"/>
      <c r="EXG219"/>
      <c r="EXH219"/>
      <c r="EXI219"/>
      <c r="EXJ219"/>
      <c r="EXK219"/>
      <c r="EXL219"/>
      <c r="EXM219"/>
      <c r="EXN219"/>
      <c r="EXO219"/>
      <c r="EXP219"/>
      <c r="EXQ219"/>
      <c r="EXR219"/>
      <c r="EXS219"/>
      <c r="EXT219"/>
      <c r="EXU219"/>
      <c r="EXV219"/>
      <c r="EXW219"/>
      <c r="EXX219"/>
      <c r="EXY219"/>
      <c r="EXZ219"/>
      <c r="EYA219"/>
      <c r="EYB219"/>
      <c r="EYC219"/>
      <c r="EYD219"/>
      <c r="EYE219"/>
      <c r="EYF219"/>
      <c r="EYG219"/>
      <c r="EYH219"/>
      <c r="EYI219"/>
      <c r="EYJ219"/>
      <c r="EYK219"/>
      <c r="EYL219"/>
      <c r="EYM219"/>
      <c r="EYN219"/>
      <c r="EYO219"/>
      <c r="EYP219"/>
      <c r="EYQ219"/>
      <c r="EYR219"/>
      <c r="EYS219"/>
      <c r="EYT219"/>
      <c r="EYU219"/>
      <c r="EYV219"/>
      <c r="EYW219"/>
      <c r="EYX219"/>
      <c r="EYY219"/>
      <c r="EYZ219"/>
      <c r="EZA219"/>
      <c r="EZB219"/>
      <c r="EZC219"/>
      <c r="EZD219"/>
      <c r="EZE219"/>
      <c r="EZF219"/>
      <c r="EZG219"/>
      <c r="EZH219"/>
      <c r="EZI219"/>
      <c r="EZJ219"/>
      <c r="EZK219"/>
      <c r="EZL219"/>
      <c r="EZM219"/>
      <c r="EZN219"/>
      <c r="EZO219"/>
      <c r="EZP219"/>
      <c r="EZQ219"/>
      <c r="EZR219"/>
      <c r="EZS219"/>
      <c r="EZT219"/>
      <c r="EZU219"/>
      <c r="EZV219"/>
      <c r="EZW219"/>
      <c r="EZX219"/>
      <c r="EZY219"/>
      <c r="EZZ219"/>
      <c r="FAA219"/>
      <c r="FAB219"/>
      <c r="FAC219"/>
      <c r="FAD219"/>
      <c r="FAE219"/>
      <c r="FAF219"/>
      <c r="FAG219"/>
      <c r="FAH219"/>
      <c r="FAI219"/>
      <c r="FAJ219"/>
      <c r="FAK219"/>
      <c r="FAL219"/>
      <c r="FAM219"/>
      <c r="FAN219"/>
      <c r="FAO219"/>
      <c r="FAP219"/>
      <c r="FAQ219"/>
      <c r="FAR219"/>
      <c r="FAS219"/>
      <c r="FAT219"/>
      <c r="FAU219"/>
      <c r="FAV219"/>
      <c r="FAW219"/>
      <c r="FAX219"/>
      <c r="FAY219"/>
      <c r="FAZ219"/>
      <c r="FBA219"/>
      <c r="FBB219"/>
      <c r="FBC219"/>
      <c r="FBD219"/>
      <c r="FBE219"/>
      <c r="FBF219"/>
      <c r="FBG219"/>
      <c r="FBH219"/>
      <c r="FBI219"/>
      <c r="FBJ219"/>
      <c r="FBK219"/>
      <c r="FBL219"/>
      <c r="FBM219"/>
      <c r="FBN219"/>
      <c r="FBO219"/>
      <c r="FBP219"/>
      <c r="FBQ219"/>
      <c r="FBR219"/>
      <c r="FBS219"/>
      <c r="FBT219"/>
      <c r="FBU219"/>
      <c r="FBV219"/>
      <c r="FBW219"/>
      <c r="FBX219"/>
      <c r="FBY219"/>
      <c r="FBZ219"/>
      <c r="FCA219"/>
      <c r="FCB219"/>
      <c r="FCC219"/>
      <c r="FCD219"/>
      <c r="FCE219"/>
      <c r="FCF219"/>
      <c r="FCG219"/>
      <c r="FCH219"/>
      <c r="FCI219"/>
      <c r="FCJ219"/>
      <c r="FCK219"/>
      <c r="FCL219"/>
      <c r="FCM219"/>
      <c r="FCN219"/>
      <c r="FCO219"/>
      <c r="FCP219"/>
      <c r="FCQ219"/>
      <c r="FCR219"/>
      <c r="FCS219"/>
      <c r="FCT219"/>
      <c r="FCU219"/>
      <c r="FCV219"/>
      <c r="FCW219"/>
      <c r="FCX219"/>
      <c r="FCY219"/>
      <c r="FCZ219"/>
      <c r="FDA219"/>
      <c r="FDB219"/>
      <c r="FDC219"/>
      <c r="FDD219"/>
      <c r="FDE219"/>
      <c r="FDF219"/>
      <c r="FDG219"/>
      <c r="FDH219"/>
      <c r="FDI219"/>
      <c r="FDJ219"/>
      <c r="FDK219"/>
      <c r="FDL219"/>
      <c r="FDM219"/>
      <c r="FDN219"/>
      <c r="FDO219"/>
      <c r="FDP219"/>
      <c r="FDQ219"/>
      <c r="FDR219"/>
      <c r="FDS219"/>
      <c r="FDT219"/>
      <c r="FDU219"/>
      <c r="FDV219"/>
      <c r="FDW219"/>
      <c r="FDX219"/>
      <c r="FDY219"/>
      <c r="FDZ219"/>
      <c r="FEA219"/>
      <c r="FEB219"/>
      <c r="FEC219"/>
      <c r="FED219"/>
      <c r="FEE219"/>
      <c r="FEF219"/>
      <c r="FEG219"/>
      <c r="FEH219"/>
      <c r="FEI219"/>
      <c r="FEJ219"/>
      <c r="FEK219"/>
      <c r="FEL219"/>
      <c r="FEM219"/>
      <c r="FEN219"/>
      <c r="FEO219"/>
      <c r="FEP219"/>
      <c r="FEQ219"/>
      <c r="FER219"/>
      <c r="FES219"/>
      <c r="FET219"/>
      <c r="FEU219"/>
      <c r="FEV219"/>
      <c r="FEW219"/>
      <c r="FEX219"/>
      <c r="FEY219"/>
      <c r="FEZ219"/>
      <c r="FFA219"/>
      <c r="FFB219"/>
      <c r="FFC219"/>
      <c r="FFD219"/>
      <c r="FFE219"/>
      <c r="FFF219"/>
      <c r="FFG219"/>
      <c r="FFH219"/>
      <c r="FFI219"/>
      <c r="FFJ219"/>
      <c r="FFK219"/>
      <c r="FFL219"/>
      <c r="FFM219"/>
      <c r="FFN219"/>
      <c r="FFO219"/>
      <c r="FFP219"/>
      <c r="FFQ219"/>
      <c r="FFR219"/>
      <c r="FFS219"/>
      <c r="FFT219"/>
      <c r="FFU219"/>
      <c r="FFV219"/>
      <c r="FFW219"/>
      <c r="FFX219"/>
      <c r="FFY219"/>
      <c r="FFZ219"/>
      <c r="FGA219"/>
      <c r="FGB219"/>
      <c r="FGC219"/>
      <c r="FGD219"/>
      <c r="FGE219"/>
      <c r="FGF219"/>
      <c r="FGG219"/>
      <c r="FGH219"/>
      <c r="FGI219"/>
      <c r="FGJ219"/>
      <c r="FGK219"/>
      <c r="FGL219"/>
      <c r="FGM219"/>
      <c r="FGN219"/>
      <c r="FGO219"/>
      <c r="FGP219"/>
      <c r="FGQ219"/>
      <c r="FGR219"/>
      <c r="FGS219"/>
      <c r="FGT219"/>
      <c r="FGU219"/>
      <c r="FGV219"/>
      <c r="FGW219"/>
      <c r="FGX219"/>
      <c r="FGY219"/>
      <c r="FGZ219"/>
      <c r="FHA219"/>
      <c r="FHB219"/>
      <c r="FHC219"/>
      <c r="FHD219"/>
      <c r="FHE219"/>
      <c r="FHF219"/>
      <c r="FHG219"/>
      <c r="FHH219"/>
      <c r="FHI219"/>
      <c r="FHJ219"/>
      <c r="FHK219"/>
      <c r="FHL219"/>
      <c r="FHM219"/>
      <c r="FHN219"/>
      <c r="FHO219"/>
      <c r="FHP219"/>
      <c r="FHQ219"/>
      <c r="FHR219"/>
      <c r="FHS219"/>
      <c r="FHT219"/>
      <c r="FHU219"/>
      <c r="FHV219"/>
      <c r="FHW219"/>
      <c r="FHX219"/>
      <c r="FHY219"/>
      <c r="FHZ219"/>
      <c r="FIA219"/>
      <c r="FIB219"/>
      <c r="FIC219"/>
      <c r="FID219"/>
      <c r="FIE219"/>
      <c r="FIF219"/>
      <c r="FIG219"/>
      <c r="FIH219"/>
      <c r="FII219"/>
      <c r="FIJ219"/>
      <c r="FIK219"/>
      <c r="FIL219"/>
      <c r="FIM219"/>
      <c r="FIN219"/>
      <c r="FIO219"/>
      <c r="FIP219"/>
      <c r="FIQ219"/>
      <c r="FIR219"/>
      <c r="FIS219"/>
      <c r="FIT219"/>
      <c r="FIU219"/>
      <c r="FIV219"/>
      <c r="FIW219"/>
      <c r="FIX219"/>
      <c r="FIY219"/>
      <c r="FIZ219"/>
      <c r="FJA219"/>
      <c r="FJB219"/>
      <c r="FJC219"/>
      <c r="FJD219"/>
      <c r="FJE219"/>
      <c r="FJF219"/>
      <c r="FJG219"/>
      <c r="FJH219"/>
      <c r="FJI219"/>
      <c r="FJJ219"/>
      <c r="FJK219"/>
      <c r="FJL219"/>
      <c r="FJM219"/>
      <c r="FJN219"/>
      <c r="FJO219"/>
      <c r="FJP219"/>
      <c r="FJQ219"/>
      <c r="FJR219"/>
      <c r="FJS219"/>
      <c r="FJT219"/>
      <c r="FJU219"/>
      <c r="FJV219"/>
      <c r="FJW219"/>
      <c r="FJX219"/>
      <c r="FJY219"/>
      <c r="FJZ219"/>
      <c r="FKA219"/>
      <c r="FKB219"/>
      <c r="FKC219"/>
      <c r="FKD219"/>
      <c r="FKE219"/>
      <c r="FKF219"/>
      <c r="FKG219"/>
      <c r="FKH219"/>
      <c r="FKI219"/>
      <c r="FKJ219"/>
      <c r="FKK219"/>
      <c r="FKL219"/>
      <c r="FKM219"/>
      <c r="FKN219"/>
      <c r="FKO219"/>
      <c r="FKP219"/>
      <c r="FKQ219"/>
      <c r="FKR219"/>
      <c r="FKS219"/>
      <c r="FKT219"/>
      <c r="FKU219"/>
      <c r="FKV219"/>
      <c r="FKW219"/>
      <c r="FKX219"/>
      <c r="FKY219"/>
      <c r="FKZ219"/>
      <c r="FLA219"/>
      <c r="FLB219"/>
      <c r="FLC219"/>
      <c r="FLD219"/>
      <c r="FLE219"/>
      <c r="FLF219"/>
      <c r="FLG219"/>
      <c r="FLH219"/>
      <c r="FLI219"/>
      <c r="FLJ219"/>
      <c r="FLK219"/>
      <c r="FLL219"/>
      <c r="FLM219"/>
      <c r="FLN219"/>
      <c r="FLO219"/>
      <c r="FLP219"/>
      <c r="FLQ219"/>
      <c r="FLR219"/>
      <c r="FLS219"/>
      <c r="FLT219"/>
      <c r="FLU219"/>
      <c r="FLV219"/>
      <c r="FLW219"/>
      <c r="FLX219"/>
      <c r="FLY219"/>
      <c r="FLZ219"/>
      <c r="FMA219"/>
      <c r="FMB219"/>
      <c r="FMC219"/>
      <c r="FMD219"/>
      <c r="FME219"/>
      <c r="FMF219"/>
      <c r="FMG219"/>
      <c r="FMH219"/>
      <c r="FMI219"/>
      <c r="FMJ219"/>
      <c r="FMK219"/>
      <c r="FML219"/>
      <c r="FMM219"/>
      <c r="FMN219"/>
      <c r="FMO219"/>
      <c r="FMP219"/>
      <c r="FMQ219"/>
      <c r="FMR219"/>
      <c r="FMS219"/>
      <c r="FMT219"/>
      <c r="FMU219"/>
      <c r="FMV219"/>
      <c r="FMW219"/>
      <c r="FMX219"/>
      <c r="FMY219"/>
      <c r="FMZ219"/>
      <c r="FNA219"/>
      <c r="FNB219"/>
      <c r="FNC219"/>
      <c r="FND219"/>
      <c r="FNE219"/>
      <c r="FNF219"/>
      <c r="FNG219"/>
      <c r="FNH219"/>
      <c r="FNI219"/>
      <c r="FNJ219"/>
      <c r="FNK219"/>
      <c r="FNL219"/>
      <c r="FNM219"/>
      <c r="FNN219"/>
      <c r="FNO219"/>
      <c r="FNP219"/>
      <c r="FNQ219"/>
      <c r="FNR219"/>
      <c r="FNS219"/>
      <c r="FNT219"/>
      <c r="FNU219"/>
      <c r="FNV219"/>
      <c r="FNW219"/>
      <c r="FNX219"/>
      <c r="FNY219"/>
      <c r="FNZ219"/>
      <c r="FOA219"/>
      <c r="FOB219"/>
      <c r="FOC219"/>
      <c r="FOD219"/>
      <c r="FOE219"/>
      <c r="FOF219"/>
      <c r="FOG219"/>
      <c r="FOH219"/>
      <c r="FOI219"/>
      <c r="FOJ219"/>
      <c r="FOK219"/>
      <c r="FOL219"/>
      <c r="FOM219"/>
      <c r="FON219"/>
      <c r="FOO219"/>
      <c r="FOP219"/>
      <c r="FOQ219"/>
      <c r="FOR219"/>
      <c r="FOS219"/>
      <c r="FOT219"/>
      <c r="FOU219"/>
      <c r="FOV219"/>
      <c r="FOW219"/>
      <c r="FOX219"/>
      <c r="FOY219"/>
      <c r="FOZ219"/>
      <c r="FPA219"/>
      <c r="FPB219"/>
      <c r="FPC219"/>
      <c r="FPD219"/>
      <c r="FPE219"/>
      <c r="FPF219"/>
      <c r="FPG219"/>
      <c r="FPH219"/>
      <c r="FPI219"/>
      <c r="FPJ219"/>
      <c r="FPK219"/>
      <c r="FPL219"/>
      <c r="FPM219"/>
      <c r="FPN219"/>
      <c r="FPO219"/>
      <c r="FPP219"/>
      <c r="FPQ219"/>
      <c r="FPR219"/>
      <c r="FPS219"/>
      <c r="FPT219"/>
      <c r="FPU219"/>
      <c r="FPV219"/>
      <c r="FPW219"/>
      <c r="FPX219"/>
      <c r="FPY219"/>
      <c r="FPZ219"/>
      <c r="FQA219"/>
      <c r="FQB219"/>
      <c r="FQC219"/>
      <c r="FQD219"/>
      <c r="FQE219"/>
      <c r="FQF219"/>
      <c r="FQG219"/>
      <c r="FQH219"/>
      <c r="FQI219"/>
      <c r="FQJ219"/>
      <c r="FQK219"/>
      <c r="FQL219"/>
      <c r="FQM219"/>
      <c r="FQN219"/>
      <c r="FQO219"/>
      <c r="FQP219"/>
      <c r="FQQ219"/>
      <c r="FQR219"/>
      <c r="FQS219"/>
      <c r="FQT219"/>
      <c r="FQU219"/>
      <c r="FQV219"/>
      <c r="FQW219"/>
      <c r="FQX219"/>
      <c r="FQY219"/>
      <c r="FQZ219"/>
      <c r="FRA219"/>
      <c r="FRB219"/>
      <c r="FRC219"/>
      <c r="FRD219"/>
      <c r="FRE219"/>
      <c r="FRF219"/>
      <c r="FRG219"/>
      <c r="FRH219"/>
      <c r="FRI219"/>
      <c r="FRJ219"/>
      <c r="FRK219"/>
      <c r="FRL219"/>
      <c r="FRM219"/>
      <c r="FRN219"/>
      <c r="FRO219"/>
      <c r="FRP219"/>
      <c r="FRQ219"/>
      <c r="FRR219"/>
      <c r="FRS219"/>
      <c r="FRT219"/>
      <c r="FRU219"/>
      <c r="FRV219"/>
      <c r="FRW219"/>
      <c r="FRX219"/>
      <c r="FRY219"/>
      <c r="FRZ219"/>
      <c r="FSA219"/>
      <c r="FSB219"/>
      <c r="FSC219"/>
      <c r="FSD219"/>
      <c r="FSE219"/>
      <c r="FSF219"/>
      <c r="FSG219"/>
      <c r="FSH219"/>
      <c r="FSI219"/>
      <c r="FSJ219"/>
      <c r="FSK219"/>
      <c r="FSL219"/>
      <c r="FSM219"/>
      <c r="FSN219"/>
      <c r="FSO219"/>
      <c r="FSP219"/>
      <c r="FSQ219"/>
      <c r="FSR219"/>
      <c r="FSS219"/>
      <c r="FST219"/>
      <c r="FSU219"/>
      <c r="FSV219"/>
      <c r="FSW219"/>
      <c r="FSX219"/>
      <c r="FSY219"/>
      <c r="FSZ219"/>
      <c r="FTA219"/>
      <c r="FTB219"/>
      <c r="FTC219"/>
      <c r="FTD219"/>
      <c r="FTE219"/>
      <c r="FTF219"/>
      <c r="FTG219"/>
      <c r="FTH219"/>
      <c r="FTI219"/>
      <c r="FTJ219"/>
      <c r="FTK219"/>
      <c r="FTL219"/>
      <c r="FTM219"/>
      <c r="FTN219"/>
      <c r="FTO219"/>
      <c r="FTP219"/>
      <c r="FTQ219"/>
      <c r="FTR219"/>
      <c r="FTS219"/>
      <c r="FTT219"/>
      <c r="FTU219"/>
      <c r="FTV219"/>
      <c r="FTW219"/>
      <c r="FTX219"/>
      <c r="FTY219"/>
      <c r="FTZ219"/>
      <c r="FUA219"/>
      <c r="FUB219"/>
      <c r="FUC219"/>
      <c r="FUD219"/>
      <c r="FUE219"/>
      <c r="FUF219"/>
      <c r="FUG219"/>
      <c r="FUH219"/>
      <c r="FUI219"/>
      <c r="FUJ219"/>
      <c r="FUK219"/>
      <c r="FUL219"/>
      <c r="FUM219"/>
      <c r="FUN219"/>
      <c r="FUO219"/>
      <c r="FUP219"/>
      <c r="FUQ219"/>
      <c r="FUR219"/>
      <c r="FUS219"/>
      <c r="FUT219"/>
      <c r="FUU219"/>
      <c r="FUV219"/>
      <c r="FUW219"/>
      <c r="FUX219"/>
      <c r="FUY219"/>
      <c r="FUZ219"/>
      <c r="FVA219"/>
      <c r="FVB219"/>
      <c r="FVC219"/>
      <c r="FVD219"/>
      <c r="FVE219"/>
      <c r="FVF219"/>
      <c r="FVG219"/>
      <c r="FVH219"/>
      <c r="FVI219"/>
      <c r="FVJ219"/>
      <c r="FVK219"/>
      <c r="FVL219"/>
      <c r="FVM219"/>
      <c r="FVN219"/>
      <c r="FVO219"/>
      <c r="FVP219"/>
      <c r="FVQ219"/>
      <c r="FVR219"/>
      <c r="FVS219"/>
      <c r="FVT219"/>
      <c r="FVU219"/>
      <c r="FVV219"/>
      <c r="FVW219"/>
      <c r="FVX219"/>
      <c r="FVY219"/>
      <c r="FVZ219"/>
      <c r="FWA219"/>
      <c r="FWB219"/>
      <c r="FWC219"/>
      <c r="FWD219"/>
      <c r="FWE219"/>
      <c r="FWF219"/>
      <c r="FWG219"/>
      <c r="FWH219"/>
      <c r="FWI219"/>
      <c r="FWJ219"/>
      <c r="FWK219"/>
      <c r="FWL219"/>
      <c r="FWM219"/>
      <c r="FWN219"/>
      <c r="FWO219"/>
      <c r="FWP219"/>
      <c r="FWQ219"/>
      <c r="FWR219"/>
      <c r="FWS219"/>
      <c r="FWT219"/>
      <c r="FWU219"/>
      <c r="FWV219"/>
      <c r="FWW219"/>
      <c r="FWX219"/>
      <c r="FWY219"/>
      <c r="FWZ219"/>
      <c r="FXA219"/>
      <c r="FXB219"/>
      <c r="FXC219"/>
      <c r="FXD219"/>
      <c r="FXE219"/>
      <c r="FXF219"/>
      <c r="FXG219"/>
      <c r="FXH219"/>
      <c r="FXI219"/>
      <c r="FXJ219"/>
      <c r="FXK219"/>
      <c r="FXL219"/>
      <c r="FXM219"/>
      <c r="FXN219"/>
      <c r="FXO219"/>
      <c r="FXP219"/>
      <c r="FXQ219"/>
      <c r="FXR219"/>
      <c r="FXS219"/>
      <c r="FXT219"/>
      <c r="FXU219"/>
      <c r="FXV219"/>
      <c r="FXW219"/>
      <c r="FXX219"/>
      <c r="FXY219"/>
      <c r="FXZ219"/>
      <c r="FYA219"/>
      <c r="FYB219"/>
      <c r="FYC219"/>
      <c r="FYD219"/>
      <c r="FYE219"/>
      <c r="FYF219"/>
      <c r="FYG219"/>
      <c r="FYH219"/>
      <c r="FYI219"/>
      <c r="FYJ219"/>
      <c r="FYK219"/>
      <c r="FYL219"/>
      <c r="FYM219"/>
      <c r="FYN219"/>
      <c r="FYO219"/>
      <c r="FYP219"/>
      <c r="FYQ219"/>
      <c r="FYR219"/>
      <c r="FYS219"/>
      <c r="FYT219"/>
      <c r="FYU219"/>
      <c r="FYV219"/>
      <c r="FYW219"/>
      <c r="FYX219"/>
      <c r="FYY219"/>
      <c r="FYZ219"/>
      <c r="FZA219"/>
      <c r="FZB219"/>
      <c r="FZC219"/>
      <c r="FZD219"/>
      <c r="FZE219"/>
      <c r="FZF219"/>
      <c r="FZG219"/>
      <c r="FZH219"/>
      <c r="FZI219"/>
      <c r="FZJ219"/>
      <c r="FZK219"/>
      <c r="FZL219"/>
      <c r="FZM219"/>
      <c r="FZN219"/>
      <c r="FZO219"/>
      <c r="FZP219"/>
      <c r="FZQ219"/>
      <c r="FZR219"/>
      <c r="FZS219"/>
      <c r="FZT219"/>
      <c r="FZU219"/>
      <c r="FZV219"/>
      <c r="FZW219"/>
      <c r="FZX219"/>
      <c r="FZY219"/>
      <c r="FZZ219"/>
      <c r="GAA219"/>
      <c r="GAB219"/>
      <c r="GAC219"/>
      <c r="GAD219"/>
      <c r="GAE219"/>
      <c r="GAF219"/>
      <c r="GAG219"/>
      <c r="GAH219"/>
      <c r="GAI219"/>
      <c r="GAJ219"/>
      <c r="GAK219"/>
      <c r="GAL219"/>
      <c r="GAM219"/>
      <c r="GAN219"/>
      <c r="GAO219"/>
      <c r="GAP219"/>
      <c r="GAQ219"/>
      <c r="GAR219"/>
      <c r="GAS219"/>
      <c r="GAT219"/>
      <c r="GAU219"/>
      <c r="GAV219"/>
      <c r="GAW219"/>
      <c r="GAX219"/>
      <c r="GAY219"/>
      <c r="GAZ219"/>
      <c r="GBA219"/>
      <c r="GBB219"/>
      <c r="GBC219"/>
      <c r="GBD219"/>
      <c r="GBE219"/>
      <c r="GBF219"/>
      <c r="GBG219"/>
      <c r="GBH219"/>
      <c r="GBI219"/>
      <c r="GBJ219"/>
      <c r="GBK219"/>
      <c r="GBL219"/>
      <c r="GBM219"/>
      <c r="GBN219"/>
      <c r="GBO219"/>
      <c r="GBP219"/>
      <c r="GBQ219"/>
      <c r="GBR219"/>
      <c r="GBS219"/>
      <c r="GBT219"/>
      <c r="GBU219"/>
      <c r="GBV219"/>
      <c r="GBW219"/>
      <c r="GBX219"/>
      <c r="GBY219"/>
      <c r="GBZ219"/>
      <c r="GCA219"/>
      <c r="GCB219"/>
      <c r="GCC219"/>
      <c r="GCD219"/>
      <c r="GCE219"/>
      <c r="GCF219"/>
      <c r="GCG219"/>
      <c r="GCH219"/>
      <c r="GCI219"/>
      <c r="GCJ219"/>
      <c r="GCK219"/>
      <c r="GCL219"/>
      <c r="GCM219"/>
      <c r="GCN219"/>
      <c r="GCO219"/>
      <c r="GCP219"/>
      <c r="GCQ219"/>
      <c r="GCR219"/>
      <c r="GCS219"/>
      <c r="GCT219"/>
      <c r="GCU219"/>
      <c r="GCV219"/>
      <c r="GCW219"/>
      <c r="GCX219"/>
      <c r="GCY219"/>
      <c r="GCZ219"/>
      <c r="GDA219"/>
      <c r="GDB219"/>
      <c r="GDC219"/>
      <c r="GDD219"/>
      <c r="GDE219"/>
      <c r="GDF219"/>
      <c r="GDG219"/>
      <c r="GDH219"/>
      <c r="GDI219"/>
      <c r="GDJ219"/>
      <c r="GDK219"/>
      <c r="GDL219"/>
      <c r="GDM219"/>
      <c r="GDN219"/>
      <c r="GDO219"/>
      <c r="GDP219"/>
      <c r="GDQ219"/>
      <c r="GDR219"/>
      <c r="GDS219"/>
      <c r="GDT219"/>
      <c r="GDU219"/>
      <c r="GDV219"/>
      <c r="GDW219"/>
      <c r="GDX219"/>
      <c r="GDY219"/>
      <c r="GDZ219"/>
      <c r="GEA219"/>
      <c r="GEB219"/>
      <c r="GEC219"/>
      <c r="GED219"/>
      <c r="GEE219"/>
      <c r="GEF219"/>
      <c r="GEG219"/>
      <c r="GEH219"/>
      <c r="GEI219"/>
      <c r="GEJ219"/>
      <c r="GEK219"/>
      <c r="GEL219"/>
      <c r="GEM219"/>
      <c r="GEN219"/>
      <c r="GEO219"/>
      <c r="GEP219"/>
      <c r="GEQ219"/>
      <c r="GER219"/>
      <c r="GES219"/>
      <c r="GET219"/>
      <c r="GEU219"/>
      <c r="GEV219"/>
      <c r="GEW219"/>
      <c r="GEX219"/>
      <c r="GEY219"/>
      <c r="GEZ219"/>
      <c r="GFA219"/>
      <c r="GFB219"/>
      <c r="GFC219"/>
      <c r="GFD219"/>
      <c r="GFE219"/>
      <c r="GFF219"/>
      <c r="GFG219"/>
      <c r="GFH219"/>
      <c r="GFI219"/>
      <c r="GFJ219"/>
      <c r="GFK219"/>
      <c r="GFL219"/>
      <c r="GFM219"/>
      <c r="GFN219"/>
      <c r="GFO219"/>
      <c r="GFP219"/>
      <c r="GFQ219"/>
      <c r="GFR219"/>
      <c r="GFS219"/>
      <c r="GFT219"/>
      <c r="GFU219"/>
      <c r="GFV219"/>
      <c r="GFW219"/>
      <c r="GFX219"/>
      <c r="GFY219"/>
      <c r="GFZ219"/>
      <c r="GGA219"/>
      <c r="GGB219"/>
      <c r="GGC219"/>
      <c r="GGD219"/>
      <c r="GGE219"/>
      <c r="GGF219"/>
      <c r="GGG219"/>
      <c r="GGH219"/>
      <c r="GGI219"/>
      <c r="GGJ219"/>
      <c r="GGK219"/>
      <c r="GGL219"/>
      <c r="GGM219"/>
      <c r="GGN219"/>
      <c r="GGO219"/>
      <c r="GGP219"/>
      <c r="GGQ219"/>
      <c r="GGR219"/>
      <c r="GGS219"/>
      <c r="GGT219"/>
      <c r="GGU219"/>
      <c r="GGV219"/>
      <c r="GGW219"/>
      <c r="GGX219"/>
      <c r="GGY219"/>
      <c r="GGZ219"/>
      <c r="GHA219"/>
      <c r="GHB219"/>
      <c r="GHC219"/>
      <c r="GHD219"/>
      <c r="GHE219"/>
      <c r="GHF219"/>
      <c r="GHG219"/>
      <c r="GHH219"/>
      <c r="GHI219"/>
      <c r="GHJ219"/>
      <c r="GHK219"/>
      <c r="GHL219"/>
      <c r="GHM219"/>
      <c r="GHN219"/>
      <c r="GHO219"/>
      <c r="GHP219"/>
      <c r="GHQ219"/>
      <c r="GHR219"/>
      <c r="GHS219"/>
      <c r="GHT219"/>
      <c r="GHU219"/>
      <c r="GHV219"/>
      <c r="GHW219"/>
      <c r="GHX219"/>
      <c r="GHY219"/>
      <c r="GHZ219"/>
      <c r="GIA219"/>
      <c r="GIB219"/>
      <c r="GIC219"/>
      <c r="GID219"/>
      <c r="GIE219"/>
      <c r="GIF219"/>
      <c r="GIG219"/>
      <c r="GIH219"/>
      <c r="GII219"/>
      <c r="GIJ219"/>
      <c r="GIK219"/>
      <c r="GIL219"/>
      <c r="GIM219"/>
      <c r="GIN219"/>
      <c r="GIO219"/>
      <c r="GIP219"/>
      <c r="GIQ219"/>
      <c r="GIR219"/>
      <c r="GIS219"/>
      <c r="GIT219"/>
      <c r="GIU219"/>
      <c r="GIV219"/>
      <c r="GIW219"/>
      <c r="GIX219"/>
      <c r="GIY219"/>
      <c r="GIZ219"/>
      <c r="GJA219"/>
      <c r="GJB219"/>
      <c r="GJC219"/>
      <c r="GJD219"/>
      <c r="GJE219"/>
      <c r="GJF219"/>
      <c r="GJG219"/>
      <c r="GJH219"/>
      <c r="GJI219"/>
      <c r="GJJ219"/>
      <c r="GJK219"/>
      <c r="GJL219"/>
      <c r="GJM219"/>
      <c r="GJN219"/>
      <c r="GJO219"/>
      <c r="GJP219"/>
      <c r="GJQ219"/>
      <c r="GJR219"/>
      <c r="GJS219"/>
      <c r="GJT219"/>
      <c r="GJU219"/>
      <c r="GJV219"/>
      <c r="GJW219"/>
      <c r="GJX219"/>
      <c r="GJY219"/>
      <c r="GJZ219"/>
      <c r="GKA219"/>
      <c r="GKB219"/>
      <c r="GKC219"/>
      <c r="GKD219"/>
      <c r="GKE219"/>
      <c r="GKF219"/>
      <c r="GKG219"/>
      <c r="GKH219"/>
      <c r="GKI219"/>
      <c r="GKJ219"/>
      <c r="GKK219"/>
      <c r="GKL219"/>
      <c r="GKM219"/>
      <c r="GKN219"/>
      <c r="GKO219"/>
      <c r="GKP219"/>
      <c r="GKQ219"/>
      <c r="GKR219"/>
      <c r="GKS219"/>
      <c r="GKT219"/>
      <c r="GKU219"/>
      <c r="GKV219"/>
      <c r="GKW219"/>
      <c r="GKX219"/>
      <c r="GKY219"/>
      <c r="GKZ219"/>
      <c r="GLA219"/>
      <c r="GLB219"/>
      <c r="GLC219"/>
      <c r="GLD219"/>
      <c r="GLE219"/>
      <c r="GLF219"/>
      <c r="GLG219"/>
      <c r="GLH219"/>
      <c r="GLI219"/>
      <c r="GLJ219"/>
      <c r="GLK219"/>
      <c r="GLL219"/>
      <c r="GLM219"/>
      <c r="GLN219"/>
      <c r="GLO219"/>
      <c r="GLP219"/>
      <c r="GLQ219"/>
      <c r="GLR219"/>
      <c r="GLS219"/>
      <c r="GLT219"/>
      <c r="GLU219"/>
      <c r="GLV219"/>
      <c r="GLW219"/>
      <c r="GLX219"/>
      <c r="GLY219"/>
      <c r="GLZ219"/>
      <c r="GMA219"/>
      <c r="GMB219"/>
      <c r="GMC219"/>
      <c r="GMD219"/>
      <c r="GME219"/>
      <c r="GMF219"/>
      <c r="GMG219"/>
      <c r="GMH219"/>
      <c r="GMI219"/>
      <c r="GMJ219"/>
      <c r="GMK219"/>
      <c r="GML219"/>
      <c r="GMM219"/>
      <c r="GMN219"/>
      <c r="GMO219"/>
      <c r="GMP219"/>
      <c r="GMQ219"/>
      <c r="GMR219"/>
      <c r="GMS219"/>
      <c r="GMT219"/>
      <c r="GMU219"/>
      <c r="GMV219"/>
      <c r="GMW219"/>
      <c r="GMX219"/>
      <c r="GMY219"/>
      <c r="GMZ219"/>
      <c r="GNA219"/>
      <c r="GNB219"/>
      <c r="GNC219"/>
      <c r="GND219"/>
      <c r="GNE219"/>
      <c r="GNF219"/>
      <c r="GNG219"/>
      <c r="GNH219"/>
      <c r="GNI219"/>
      <c r="GNJ219"/>
      <c r="GNK219"/>
      <c r="GNL219"/>
      <c r="GNM219"/>
      <c r="GNN219"/>
      <c r="GNO219"/>
      <c r="GNP219"/>
      <c r="GNQ219"/>
      <c r="GNR219"/>
      <c r="GNS219"/>
      <c r="GNT219"/>
      <c r="GNU219"/>
      <c r="GNV219"/>
      <c r="GNW219"/>
      <c r="GNX219"/>
      <c r="GNY219"/>
      <c r="GNZ219"/>
      <c r="GOA219"/>
      <c r="GOB219"/>
      <c r="GOC219"/>
      <c r="GOD219"/>
      <c r="GOE219"/>
      <c r="GOF219"/>
      <c r="GOG219"/>
      <c r="GOH219"/>
      <c r="GOI219"/>
      <c r="GOJ219"/>
      <c r="GOK219"/>
      <c r="GOL219"/>
      <c r="GOM219"/>
      <c r="GON219"/>
      <c r="GOO219"/>
      <c r="GOP219"/>
      <c r="GOQ219"/>
      <c r="GOR219"/>
      <c r="GOS219"/>
      <c r="GOT219"/>
      <c r="GOU219"/>
      <c r="GOV219"/>
      <c r="GOW219"/>
      <c r="GOX219"/>
      <c r="GOY219"/>
      <c r="GOZ219"/>
      <c r="GPA219"/>
      <c r="GPB219"/>
      <c r="GPC219"/>
      <c r="GPD219"/>
      <c r="GPE219"/>
      <c r="GPF219"/>
      <c r="GPG219"/>
      <c r="GPH219"/>
      <c r="GPI219"/>
      <c r="GPJ219"/>
      <c r="GPK219"/>
      <c r="GPL219"/>
      <c r="GPM219"/>
      <c r="GPN219"/>
      <c r="GPO219"/>
      <c r="GPP219"/>
      <c r="GPQ219"/>
      <c r="GPR219"/>
      <c r="GPS219"/>
      <c r="GPT219"/>
      <c r="GPU219"/>
      <c r="GPV219"/>
      <c r="GPW219"/>
      <c r="GPX219"/>
      <c r="GPY219"/>
      <c r="GPZ219"/>
      <c r="GQA219"/>
      <c r="GQB219"/>
      <c r="GQC219"/>
      <c r="GQD219"/>
      <c r="GQE219"/>
      <c r="GQF219"/>
      <c r="GQG219"/>
      <c r="GQH219"/>
      <c r="GQI219"/>
      <c r="GQJ219"/>
      <c r="GQK219"/>
      <c r="GQL219"/>
      <c r="GQM219"/>
      <c r="GQN219"/>
      <c r="GQO219"/>
      <c r="GQP219"/>
      <c r="GQQ219"/>
      <c r="GQR219"/>
      <c r="GQS219"/>
      <c r="GQT219"/>
      <c r="GQU219"/>
      <c r="GQV219"/>
      <c r="GQW219"/>
      <c r="GQX219"/>
      <c r="GQY219"/>
      <c r="GQZ219"/>
      <c r="GRA219"/>
      <c r="GRB219"/>
      <c r="GRC219"/>
      <c r="GRD219"/>
      <c r="GRE219"/>
      <c r="GRF219"/>
      <c r="GRG219"/>
      <c r="GRH219"/>
      <c r="GRI219"/>
      <c r="GRJ219"/>
      <c r="GRK219"/>
      <c r="GRL219"/>
      <c r="GRM219"/>
      <c r="GRN219"/>
      <c r="GRO219"/>
      <c r="GRP219"/>
      <c r="GRQ219"/>
      <c r="GRR219"/>
      <c r="GRS219"/>
      <c r="GRT219"/>
      <c r="GRU219"/>
      <c r="GRV219"/>
      <c r="GRW219"/>
      <c r="GRX219"/>
      <c r="GRY219"/>
      <c r="GRZ219"/>
      <c r="GSA219"/>
      <c r="GSB219"/>
      <c r="GSC219"/>
      <c r="GSD219"/>
      <c r="GSE219"/>
      <c r="GSF219"/>
      <c r="GSG219"/>
      <c r="GSH219"/>
      <c r="GSI219"/>
      <c r="GSJ219"/>
      <c r="GSK219"/>
      <c r="GSL219"/>
      <c r="GSM219"/>
      <c r="GSN219"/>
      <c r="GSO219"/>
      <c r="GSP219"/>
      <c r="GSQ219"/>
      <c r="GSR219"/>
      <c r="GSS219"/>
      <c r="GST219"/>
      <c r="GSU219"/>
      <c r="GSV219"/>
      <c r="GSW219"/>
      <c r="GSX219"/>
      <c r="GSY219"/>
      <c r="GSZ219"/>
      <c r="GTA219"/>
      <c r="GTB219"/>
      <c r="GTC219"/>
      <c r="GTD219"/>
      <c r="GTE219"/>
      <c r="GTF219"/>
      <c r="GTG219"/>
      <c r="GTH219"/>
      <c r="GTI219"/>
      <c r="GTJ219"/>
      <c r="GTK219"/>
      <c r="GTL219"/>
      <c r="GTM219"/>
      <c r="GTN219"/>
      <c r="GTO219"/>
      <c r="GTP219"/>
      <c r="GTQ219"/>
      <c r="GTR219"/>
      <c r="GTS219"/>
      <c r="GTT219"/>
      <c r="GTU219"/>
      <c r="GTV219"/>
      <c r="GTW219"/>
      <c r="GTX219"/>
      <c r="GTY219"/>
      <c r="GTZ219"/>
      <c r="GUA219"/>
      <c r="GUB219"/>
      <c r="GUC219"/>
      <c r="GUD219"/>
      <c r="GUE219"/>
      <c r="GUF219"/>
      <c r="GUG219"/>
      <c r="GUH219"/>
      <c r="GUI219"/>
      <c r="GUJ219"/>
      <c r="GUK219"/>
      <c r="GUL219"/>
      <c r="GUM219"/>
      <c r="GUN219"/>
      <c r="GUO219"/>
      <c r="GUP219"/>
      <c r="GUQ219"/>
      <c r="GUR219"/>
      <c r="GUS219"/>
      <c r="GUT219"/>
      <c r="GUU219"/>
      <c r="GUV219"/>
      <c r="GUW219"/>
      <c r="GUX219"/>
      <c r="GUY219"/>
      <c r="GUZ219"/>
      <c r="GVA219"/>
      <c r="GVB219"/>
      <c r="GVC219"/>
      <c r="GVD219"/>
      <c r="GVE219"/>
      <c r="GVF219"/>
      <c r="GVG219"/>
      <c r="GVH219"/>
      <c r="GVI219"/>
      <c r="GVJ219"/>
      <c r="GVK219"/>
      <c r="GVL219"/>
      <c r="GVM219"/>
      <c r="GVN219"/>
      <c r="GVO219"/>
      <c r="GVP219"/>
      <c r="GVQ219"/>
      <c r="GVR219"/>
      <c r="GVS219"/>
      <c r="GVT219"/>
      <c r="GVU219"/>
      <c r="GVV219"/>
      <c r="GVW219"/>
      <c r="GVX219"/>
      <c r="GVY219"/>
      <c r="GVZ219"/>
      <c r="GWA219"/>
      <c r="GWB219"/>
      <c r="GWC219"/>
      <c r="GWD219"/>
      <c r="GWE219"/>
      <c r="GWF219"/>
      <c r="GWG219"/>
      <c r="GWH219"/>
      <c r="GWI219"/>
      <c r="GWJ219"/>
      <c r="GWK219"/>
      <c r="GWL219"/>
      <c r="GWM219"/>
      <c r="GWN219"/>
      <c r="GWO219"/>
      <c r="GWP219"/>
      <c r="GWQ219"/>
      <c r="GWR219"/>
      <c r="GWS219"/>
      <c r="GWT219"/>
      <c r="GWU219"/>
      <c r="GWV219"/>
      <c r="GWW219"/>
      <c r="GWX219"/>
      <c r="GWY219"/>
      <c r="GWZ219"/>
      <c r="GXA219"/>
      <c r="GXB219"/>
      <c r="GXC219"/>
      <c r="GXD219"/>
      <c r="GXE219"/>
      <c r="GXF219"/>
      <c r="GXG219"/>
      <c r="GXH219"/>
      <c r="GXI219"/>
      <c r="GXJ219"/>
      <c r="GXK219"/>
      <c r="GXL219"/>
      <c r="GXM219"/>
      <c r="GXN219"/>
      <c r="GXO219"/>
      <c r="GXP219"/>
      <c r="GXQ219"/>
      <c r="GXR219"/>
      <c r="GXS219"/>
      <c r="GXT219"/>
      <c r="GXU219"/>
      <c r="GXV219"/>
      <c r="GXW219"/>
      <c r="GXX219"/>
      <c r="GXY219"/>
      <c r="GXZ219"/>
      <c r="GYA219"/>
      <c r="GYB219"/>
      <c r="GYC219"/>
      <c r="GYD219"/>
      <c r="GYE219"/>
      <c r="GYF219"/>
      <c r="GYG219"/>
      <c r="GYH219"/>
      <c r="GYI219"/>
      <c r="GYJ219"/>
      <c r="GYK219"/>
      <c r="GYL219"/>
      <c r="GYM219"/>
      <c r="GYN219"/>
      <c r="GYO219"/>
      <c r="GYP219"/>
      <c r="GYQ219"/>
      <c r="GYR219"/>
      <c r="GYS219"/>
      <c r="GYT219"/>
      <c r="GYU219"/>
      <c r="GYV219"/>
      <c r="GYW219"/>
      <c r="GYX219"/>
      <c r="GYY219"/>
      <c r="GYZ219"/>
      <c r="GZA219"/>
      <c r="GZB219"/>
      <c r="GZC219"/>
      <c r="GZD219"/>
      <c r="GZE219"/>
      <c r="GZF219"/>
      <c r="GZG219"/>
      <c r="GZH219"/>
      <c r="GZI219"/>
      <c r="GZJ219"/>
      <c r="GZK219"/>
      <c r="GZL219"/>
      <c r="GZM219"/>
      <c r="GZN219"/>
      <c r="GZO219"/>
      <c r="GZP219"/>
      <c r="GZQ219"/>
      <c r="GZR219"/>
      <c r="GZS219"/>
      <c r="GZT219"/>
      <c r="GZU219"/>
      <c r="GZV219"/>
      <c r="GZW219"/>
      <c r="GZX219"/>
      <c r="GZY219"/>
      <c r="GZZ219"/>
      <c r="HAA219"/>
      <c r="HAB219"/>
      <c r="HAC219"/>
      <c r="HAD219"/>
      <c r="HAE219"/>
      <c r="HAF219"/>
      <c r="HAG219"/>
      <c r="HAH219"/>
      <c r="HAI219"/>
      <c r="HAJ219"/>
      <c r="HAK219"/>
      <c r="HAL219"/>
      <c r="HAM219"/>
      <c r="HAN219"/>
      <c r="HAO219"/>
      <c r="HAP219"/>
      <c r="HAQ219"/>
      <c r="HAR219"/>
      <c r="HAS219"/>
      <c r="HAT219"/>
      <c r="HAU219"/>
      <c r="HAV219"/>
      <c r="HAW219"/>
      <c r="HAX219"/>
      <c r="HAY219"/>
      <c r="HAZ219"/>
      <c r="HBA219"/>
      <c r="HBB219"/>
      <c r="HBC219"/>
      <c r="HBD219"/>
      <c r="HBE219"/>
      <c r="HBF219"/>
      <c r="HBG219"/>
      <c r="HBH219"/>
      <c r="HBI219"/>
      <c r="HBJ219"/>
      <c r="HBK219"/>
      <c r="HBL219"/>
      <c r="HBM219"/>
      <c r="HBN219"/>
      <c r="HBO219"/>
      <c r="HBP219"/>
      <c r="HBQ219"/>
      <c r="HBR219"/>
      <c r="HBS219"/>
      <c r="HBT219"/>
      <c r="HBU219"/>
      <c r="HBV219"/>
      <c r="HBW219"/>
      <c r="HBX219"/>
      <c r="HBY219"/>
      <c r="HBZ219"/>
      <c r="HCA219"/>
      <c r="HCB219"/>
      <c r="HCC219"/>
      <c r="HCD219"/>
      <c r="HCE219"/>
      <c r="HCF219"/>
      <c r="HCG219"/>
      <c r="HCH219"/>
      <c r="HCI219"/>
      <c r="HCJ219"/>
      <c r="HCK219"/>
      <c r="HCL219"/>
      <c r="HCM219"/>
      <c r="HCN219"/>
      <c r="HCO219"/>
      <c r="HCP219"/>
      <c r="HCQ219"/>
      <c r="HCR219"/>
      <c r="HCS219"/>
      <c r="HCT219"/>
      <c r="HCU219"/>
      <c r="HCV219"/>
      <c r="HCW219"/>
      <c r="HCX219"/>
      <c r="HCY219"/>
      <c r="HCZ219"/>
      <c r="HDA219"/>
      <c r="HDB219"/>
      <c r="HDC219"/>
      <c r="HDD219"/>
      <c r="HDE219"/>
      <c r="HDF219"/>
      <c r="HDG219"/>
      <c r="HDH219"/>
      <c r="HDI219"/>
      <c r="HDJ219"/>
      <c r="HDK219"/>
      <c r="HDL219"/>
      <c r="HDM219"/>
      <c r="HDN219"/>
      <c r="HDO219"/>
      <c r="HDP219"/>
      <c r="HDQ219"/>
      <c r="HDR219"/>
      <c r="HDS219"/>
      <c r="HDT219"/>
      <c r="HDU219"/>
      <c r="HDV219"/>
      <c r="HDW219"/>
      <c r="HDX219"/>
      <c r="HDY219"/>
      <c r="HDZ219"/>
      <c r="HEA219"/>
      <c r="HEB219"/>
      <c r="HEC219"/>
      <c r="HED219"/>
      <c r="HEE219"/>
      <c r="HEF219"/>
      <c r="HEG219"/>
      <c r="HEH219"/>
      <c r="HEI219"/>
      <c r="HEJ219"/>
      <c r="HEK219"/>
      <c r="HEL219"/>
      <c r="HEM219"/>
      <c r="HEN219"/>
      <c r="HEO219"/>
      <c r="HEP219"/>
      <c r="HEQ219"/>
      <c r="HER219"/>
      <c r="HES219"/>
      <c r="HET219"/>
      <c r="HEU219"/>
      <c r="HEV219"/>
      <c r="HEW219"/>
      <c r="HEX219"/>
      <c r="HEY219"/>
      <c r="HEZ219"/>
      <c r="HFA219"/>
      <c r="HFB219"/>
      <c r="HFC219"/>
      <c r="HFD219"/>
      <c r="HFE219"/>
      <c r="HFF219"/>
      <c r="HFG219"/>
      <c r="HFH219"/>
      <c r="HFI219"/>
      <c r="HFJ219"/>
      <c r="HFK219"/>
      <c r="HFL219"/>
      <c r="HFM219"/>
      <c r="HFN219"/>
      <c r="HFO219"/>
      <c r="HFP219"/>
      <c r="HFQ219"/>
      <c r="HFR219"/>
      <c r="HFS219"/>
      <c r="HFT219"/>
      <c r="HFU219"/>
      <c r="HFV219"/>
      <c r="HFW219"/>
      <c r="HFX219"/>
      <c r="HFY219"/>
      <c r="HFZ219"/>
      <c r="HGA219"/>
      <c r="HGB219"/>
      <c r="HGC219"/>
      <c r="HGD219"/>
      <c r="HGE219"/>
      <c r="HGF219"/>
      <c r="HGG219"/>
      <c r="HGH219"/>
      <c r="HGI219"/>
      <c r="HGJ219"/>
      <c r="HGK219"/>
      <c r="HGL219"/>
      <c r="HGM219"/>
      <c r="HGN219"/>
      <c r="HGO219"/>
      <c r="HGP219"/>
      <c r="HGQ219"/>
      <c r="HGR219"/>
      <c r="HGS219"/>
      <c r="HGT219"/>
      <c r="HGU219"/>
      <c r="HGV219"/>
      <c r="HGW219"/>
      <c r="HGX219"/>
      <c r="HGY219"/>
      <c r="HGZ219"/>
      <c r="HHA219"/>
      <c r="HHB219"/>
      <c r="HHC219"/>
      <c r="HHD219"/>
      <c r="HHE219"/>
      <c r="HHF219"/>
      <c r="HHG219"/>
      <c r="HHH219"/>
      <c r="HHI219"/>
      <c r="HHJ219"/>
      <c r="HHK219"/>
      <c r="HHL219"/>
      <c r="HHM219"/>
      <c r="HHN219"/>
      <c r="HHO219"/>
      <c r="HHP219"/>
      <c r="HHQ219"/>
      <c r="HHR219"/>
      <c r="HHS219"/>
      <c r="HHT219"/>
      <c r="HHU219"/>
      <c r="HHV219"/>
      <c r="HHW219"/>
      <c r="HHX219"/>
      <c r="HHY219"/>
      <c r="HHZ219"/>
      <c r="HIA219"/>
      <c r="HIB219"/>
      <c r="HIC219"/>
      <c r="HID219"/>
      <c r="HIE219"/>
      <c r="HIF219"/>
      <c r="HIG219"/>
      <c r="HIH219"/>
      <c r="HII219"/>
      <c r="HIJ219"/>
      <c r="HIK219"/>
      <c r="HIL219"/>
      <c r="HIM219"/>
      <c r="HIN219"/>
      <c r="HIO219"/>
      <c r="HIP219"/>
      <c r="HIQ219"/>
      <c r="HIR219"/>
      <c r="HIS219"/>
      <c r="HIT219"/>
      <c r="HIU219"/>
      <c r="HIV219"/>
      <c r="HIW219"/>
      <c r="HIX219"/>
      <c r="HIY219"/>
      <c r="HIZ219"/>
      <c r="HJA219"/>
      <c r="HJB219"/>
      <c r="HJC219"/>
      <c r="HJD219"/>
      <c r="HJE219"/>
      <c r="HJF219"/>
      <c r="HJG219"/>
      <c r="HJH219"/>
      <c r="HJI219"/>
      <c r="HJJ219"/>
      <c r="HJK219"/>
      <c r="HJL219"/>
      <c r="HJM219"/>
      <c r="HJN219"/>
      <c r="HJO219"/>
      <c r="HJP219"/>
      <c r="HJQ219"/>
      <c r="HJR219"/>
      <c r="HJS219"/>
      <c r="HJT219"/>
      <c r="HJU219"/>
      <c r="HJV219"/>
      <c r="HJW219"/>
      <c r="HJX219"/>
      <c r="HJY219"/>
      <c r="HJZ219"/>
      <c r="HKA219"/>
      <c r="HKB219"/>
      <c r="HKC219"/>
      <c r="HKD219"/>
      <c r="HKE219"/>
      <c r="HKF219"/>
      <c r="HKG219"/>
      <c r="HKH219"/>
      <c r="HKI219"/>
      <c r="HKJ219"/>
      <c r="HKK219"/>
      <c r="HKL219"/>
      <c r="HKM219"/>
      <c r="HKN219"/>
      <c r="HKO219"/>
      <c r="HKP219"/>
      <c r="HKQ219"/>
      <c r="HKR219"/>
      <c r="HKS219"/>
      <c r="HKT219"/>
      <c r="HKU219"/>
      <c r="HKV219"/>
      <c r="HKW219"/>
      <c r="HKX219"/>
      <c r="HKY219"/>
      <c r="HKZ219"/>
      <c r="HLA219"/>
      <c r="HLB219"/>
      <c r="HLC219"/>
      <c r="HLD219"/>
      <c r="HLE219"/>
      <c r="HLF219"/>
      <c r="HLG219"/>
      <c r="HLH219"/>
      <c r="HLI219"/>
      <c r="HLJ219"/>
      <c r="HLK219"/>
      <c r="HLL219"/>
      <c r="HLM219"/>
      <c r="HLN219"/>
      <c r="HLO219"/>
      <c r="HLP219"/>
      <c r="HLQ219"/>
      <c r="HLR219"/>
      <c r="HLS219"/>
      <c r="HLT219"/>
      <c r="HLU219"/>
      <c r="HLV219"/>
      <c r="HLW219"/>
      <c r="HLX219"/>
      <c r="HLY219"/>
      <c r="HLZ219"/>
      <c r="HMA219"/>
      <c r="HMB219"/>
      <c r="HMC219"/>
      <c r="HMD219"/>
      <c r="HME219"/>
      <c r="HMF219"/>
      <c r="HMG219"/>
      <c r="HMH219"/>
      <c r="HMI219"/>
      <c r="HMJ219"/>
      <c r="HMK219"/>
      <c r="HML219"/>
      <c r="HMM219"/>
      <c r="HMN219"/>
      <c r="HMO219"/>
      <c r="HMP219"/>
      <c r="HMQ219"/>
      <c r="HMR219"/>
      <c r="HMS219"/>
      <c r="HMT219"/>
      <c r="HMU219"/>
      <c r="HMV219"/>
      <c r="HMW219"/>
      <c r="HMX219"/>
      <c r="HMY219"/>
      <c r="HMZ219"/>
      <c r="HNA219"/>
      <c r="HNB219"/>
      <c r="HNC219"/>
      <c r="HND219"/>
      <c r="HNE219"/>
      <c r="HNF219"/>
      <c r="HNG219"/>
      <c r="HNH219"/>
      <c r="HNI219"/>
      <c r="HNJ219"/>
      <c r="HNK219"/>
      <c r="HNL219"/>
      <c r="HNM219"/>
      <c r="HNN219"/>
      <c r="HNO219"/>
      <c r="HNP219"/>
      <c r="HNQ219"/>
      <c r="HNR219"/>
      <c r="HNS219"/>
      <c r="HNT219"/>
      <c r="HNU219"/>
      <c r="HNV219"/>
      <c r="HNW219"/>
      <c r="HNX219"/>
      <c r="HNY219"/>
      <c r="HNZ219"/>
      <c r="HOA219"/>
      <c r="HOB219"/>
      <c r="HOC219"/>
      <c r="HOD219"/>
      <c r="HOE219"/>
      <c r="HOF219"/>
      <c r="HOG219"/>
      <c r="HOH219"/>
      <c r="HOI219"/>
      <c r="HOJ219"/>
      <c r="HOK219"/>
      <c r="HOL219"/>
      <c r="HOM219"/>
      <c r="HON219"/>
      <c r="HOO219"/>
      <c r="HOP219"/>
      <c r="HOQ219"/>
      <c r="HOR219"/>
      <c r="HOS219"/>
      <c r="HOT219"/>
      <c r="HOU219"/>
      <c r="HOV219"/>
      <c r="HOW219"/>
      <c r="HOX219"/>
      <c r="HOY219"/>
      <c r="HOZ219"/>
      <c r="HPA219"/>
      <c r="HPB219"/>
      <c r="HPC219"/>
      <c r="HPD219"/>
      <c r="HPE219"/>
      <c r="HPF219"/>
      <c r="HPG219"/>
      <c r="HPH219"/>
      <c r="HPI219"/>
      <c r="HPJ219"/>
      <c r="HPK219"/>
      <c r="HPL219"/>
      <c r="HPM219"/>
      <c r="HPN219"/>
      <c r="HPO219"/>
      <c r="HPP219"/>
      <c r="HPQ219"/>
      <c r="HPR219"/>
      <c r="HPS219"/>
      <c r="HPT219"/>
      <c r="HPU219"/>
      <c r="HPV219"/>
      <c r="HPW219"/>
      <c r="HPX219"/>
      <c r="HPY219"/>
      <c r="HPZ219"/>
      <c r="HQA219"/>
      <c r="HQB219"/>
      <c r="HQC219"/>
      <c r="HQD219"/>
      <c r="HQE219"/>
      <c r="HQF219"/>
      <c r="HQG219"/>
      <c r="HQH219"/>
      <c r="HQI219"/>
      <c r="HQJ219"/>
      <c r="HQK219"/>
      <c r="HQL219"/>
      <c r="HQM219"/>
      <c r="HQN219"/>
      <c r="HQO219"/>
      <c r="HQP219"/>
      <c r="HQQ219"/>
      <c r="HQR219"/>
      <c r="HQS219"/>
      <c r="HQT219"/>
      <c r="HQU219"/>
      <c r="HQV219"/>
      <c r="HQW219"/>
      <c r="HQX219"/>
      <c r="HQY219"/>
      <c r="HQZ219"/>
      <c r="HRA219"/>
      <c r="HRB219"/>
      <c r="HRC219"/>
      <c r="HRD219"/>
      <c r="HRE219"/>
      <c r="HRF219"/>
      <c r="HRG219"/>
      <c r="HRH219"/>
      <c r="HRI219"/>
      <c r="HRJ219"/>
      <c r="HRK219"/>
      <c r="HRL219"/>
      <c r="HRM219"/>
      <c r="HRN219"/>
      <c r="HRO219"/>
      <c r="HRP219"/>
      <c r="HRQ219"/>
      <c r="HRR219"/>
      <c r="HRS219"/>
      <c r="HRT219"/>
      <c r="HRU219"/>
      <c r="HRV219"/>
      <c r="HRW219"/>
      <c r="HRX219"/>
      <c r="HRY219"/>
      <c r="HRZ219"/>
      <c r="HSA219"/>
      <c r="HSB219"/>
      <c r="HSC219"/>
      <c r="HSD219"/>
      <c r="HSE219"/>
      <c r="HSF219"/>
      <c r="HSG219"/>
      <c r="HSH219"/>
      <c r="HSI219"/>
      <c r="HSJ219"/>
      <c r="HSK219"/>
      <c r="HSL219"/>
      <c r="HSM219"/>
      <c r="HSN219"/>
      <c r="HSO219"/>
      <c r="HSP219"/>
      <c r="HSQ219"/>
      <c r="HSR219"/>
      <c r="HSS219"/>
      <c r="HST219"/>
      <c r="HSU219"/>
      <c r="HSV219"/>
      <c r="HSW219"/>
      <c r="HSX219"/>
      <c r="HSY219"/>
      <c r="HSZ219"/>
      <c r="HTA219"/>
      <c r="HTB219"/>
      <c r="HTC219"/>
      <c r="HTD219"/>
      <c r="HTE219"/>
      <c r="HTF219"/>
      <c r="HTG219"/>
      <c r="HTH219"/>
      <c r="HTI219"/>
      <c r="HTJ219"/>
      <c r="HTK219"/>
      <c r="HTL219"/>
      <c r="HTM219"/>
      <c r="HTN219"/>
      <c r="HTO219"/>
      <c r="HTP219"/>
      <c r="HTQ219"/>
      <c r="HTR219"/>
      <c r="HTS219"/>
      <c r="HTT219"/>
      <c r="HTU219"/>
      <c r="HTV219"/>
      <c r="HTW219"/>
      <c r="HTX219"/>
      <c r="HTY219"/>
      <c r="HTZ219"/>
      <c r="HUA219"/>
      <c r="HUB219"/>
      <c r="HUC219"/>
      <c r="HUD219"/>
      <c r="HUE219"/>
      <c r="HUF219"/>
      <c r="HUG219"/>
      <c r="HUH219"/>
      <c r="HUI219"/>
      <c r="HUJ219"/>
      <c r="HUK219"/>
      <c r="HUL219"/>
      <c r="HUM219"/>
      <c r="HUN219"/>
      <c r="HUO219"/>
      <c r="HUP219"/>
      <c r="HUQ219"/>
      <c r="HUR219"/>
      <c r="HUS219"/>
      <c r="HUT219"/>
      <c r="HUU219"/>
      <c r="HUV219"/>
      <c r="HUW219"/>
      <c r="HUX219"/>
      <c r="HUY219"/>
      <c r="HUZ219"/>
      <c r="HVA219"/>
      <c r="HVB219"/>
      <c r="HVC219"/>
      <c r="HVD219"/>
      <c r="HVE219"/>
      <c r="HVF219"/>
      <c r="HVG219"/>
      <c r="HVH219"/>
      <c r="HVI219"/>
      <c r="HVJ219"/>
      <c r="HVK219"/>
      <c r="HVL219"/>
      <c r="HVM219"/>
      <c r="HVN219"/>
      <c r="HVO219"/>
      <c r="HVP219"/>
      <c r="HVQ219"/>
      <c r="HVR219"/>
      <c r="HVS219"/>
      <c r="HVT219"/>
      <c r="HVU219"/>
      <c r="HVV219"/>
      <c r="HVW219"/>
      <c r="HVX219"/>
      <c r="HVY219"/>
      <c r="HVZ219"/>
      <c r="HWA219"/>
      <c r="HWB219"/>
      <c r="HWC219"/>
      <c r="HWD219"/>
      <c r="HWE219"/>
      <c r="HWF219"/>
      <c r="HWG219"/>
      <c r="HWH219"/>
      <c r="HWI219"/>
      <c r="HWJ219"/>
      <c r="HWK219"/>
      <c r="HWL219"/>
      <c r="HWM219"/>
      <c r="HWN219"/>
      <c r="HWO219"/>
      <c r="HWP219"/>
      <c r="HWQ219"/>
      <c r="HWR219"/>
      <c r="HWS219"/>
      <c r="HWT219"/>
      <c r="HWU219"/>
      <c r="HWV219"/>
      <c r="HWW219"/>
      <c r="HWX219"/>
      <c r="HWY219"/>
      <c r="HWZ219"/>
      <c r="HXA219"/>
      <c r="HXB219"/>
      <c r="HXC219"/>
      <c r="HXD219"/>
      <c r="HXE219"/>
      <c r="HXF219"/>
      <c r="HXG219"/>
      <c r="HXH219"/>
      <c r="HXI219"/>
      <c r="HXJ219"/>
      <c r="HXK219"/>
      <c r="HXL219"/>
      <c r="HXM219"/>
      <c r="HXN219"/>
      <c r="HXO219"/>
      <c r="HXP219"/>
      <c r="HXQ219"/>
      <c r="HXR219"/>
      <c r="HXS219"/>
      <c r="HXT219"/>
      <c r="HXU219"/>
      <c r="HXV219"/>
      <c r="HXW219"/>
      <c r="HXX219"/>
      <c r="HXY219"/>
      <c r="HXZ219"/>
      <c r="HYA219"/>
      <c r="HYB219"/>
      <c r="HYC219"/>
      <c r="HYD219"/>
      <c r="HYE219"/>
      <c r="HYF219"/>
      <c r="HYG219"/>
      <c r="HYH219"/>
      <c r="HYI219"/>
      <c r="HYJ219"/>
      <c r="HYK219"/>
      <c r="HYL219"/>
      <c r="HYM219"/>
      <c r="HYN219"/>
      <c r="HYO219"/>
      <c r="HYP219"/>
      <c r="HYQ219"/>
      <c r="HYR219"/>
      <c r="HYS219"/>
      <c r="HYT219"/>
      <c r="HYU219"/>
      <c r="HYV219"/>
      <c r="HYW219"/>
      <c r="HYX219"/>
      <c r="HYY219"/>
      <c r="HYZ219"/>
      <c r="HZA219"/>
      <c r="HZB219"/>
      <c r="HZC219"/>
      <c r="HZD219"/>
      <c r="HZE219"/>
      <c r="HZF219"/>
      <c r="HZG219"/>
      <c r="HZH219"/>
      <c r="HZI219"/>
      <c r="HZJ219"/>
      <c r="HZK219"/>
      <c r="HZL219"/>
      <c r="HZM219"/>
      <c r="HZN219"/>
      <c r="HZO219"/>
      <c r="HZP219"/>
      <c r="HZQ219"/>
      <c r="HZR219"/>
      <c r="HZS219"/>
      <c r="HZT219"/>
      <c r="HZU219"/>
      <c r="HZV219"/>
      <c r="HZW219"/>
      <c r="HZX219"/>
      <c r="HZY219"/>
      <c r="HZZ219"/>
      <c r="IAA219"/>
      <c r="IAB219"/>
      <c r="IAC219"/>
      <c r="IAD219"/>
      <c r="IAE219"/>
      <c r="IAF219"/>
      <c r="IAG219"/>
      <c r="IAH219"/>
      <c r="IAI219"/>
      <c r="IAJ219"/>
      <c r="IAK219"/>
      <c r="IAL219"/>
      <c r="IAM219"/>
      <c r="IAN219"/>
      <c r="IAO219"/>
      <c r="IAP219"/>
      <c r="IAQ219"/>
      <c r="IAR219"/>
      <c r="IAS219"/>
      <c r="IAT219"/>
      <c r="IAU219"/>
      <c r="IAV219"/>
      <c r="IAW219"/>
      <c r="IAX219"/>
      <c r="IAY219"/>
      <c r="IAZ219"/>
      <c r="IBA219"/>
      <c r="IBB219"/>
      <c r="IBC219"/>
      <c r="IBD219"/>
      <c r="IBE219"/>
      <c r="IBF219"/>
      <c r="IBG219"/>
      <c r="IBH219"/>
      <c r="IBI219"/>
      <c r="IBJ219"/>
      <c r="IBK219"/>
      <c r="IBL219"/>
      <c r="IBM219"/>
      <c r="IBN219"/>
      <c r="IBO219"/>
      <c r="IBP219"/>
      <c r="IBQ219"/>
      <c r="IBR219"/>
      <c r="IBS219"/>
      <c r="IBT219"/>
      <c r="IBU219"/>
      <c r="IBV219"/>
      <c r="IBW219"/>
      <c r="IBX219"/>
      <c r="IBY219"/>
      <c r="IBZ219"/>
      <c r="ICA219"/>
      <c r="ICB219"/>
      <c r="ICC219"/>
      <c r="ICD219"/>
      <c r="ICE219"/>
      <c r="ICF219"/>
      <c r="ICG219"/>
      <c r="ICH219"/>
      <c r="ICI219"/>
      <c r="ICJ219"/>
      <c r="ICK219"/>
      <c r="ICL219"/>
      <c r="ICM219"/>
      <c r="ICN219"/>
      <c r="ICO219"/>
      <c r="ICP219"/>
      <c r="ICQ219"/>
      <c r="ICR219"/>
      <c r="ICS219"/>
      <c r="ICT219"/>
      <c r="ICU219"/>
      <c r="ICV219"/>
      <c r="ICW219"/>
      <c r="ICX219"/>
      <c r="ICY219"/>
      <c r="ICZ219"/>
      <c r="IDA219"/>
      <c r="IDB219"/>
      <c r="IDC219"/>
      <c r="IDD219"/>
      <c r="IDE219"/>
      <c r="IDF219"/>
      <c r="IDG219"/>
      <c r="IDH219"/>
      <c r="IDI219"/>
      <c r="IDJ219"/>
      <c r="IDK219"/>
      <c r="IDL219"/>
      <c r="IDM219"/>
      <c r="IDN219"/>
      <c r="IDO219"/>
      <c r="IDP219"/>
      <c r="IDQ219"/>
      <c r="IDR219"/>
      <c r="IDS219"/>
      <c r="IDT219"/>
      <c r="IDU219"/>
      <c r="IDV219"/>
      <c r="IDW219"/>
      <c r="IDX219"/>
      <c r="IDY219"/>
      <c r="IDZ219"/>
      <c r="IEA219"/>
      <c r="IEB219"/>
      <c r="IEC219"/>
      <c r="IED219"/>
      <c r="IEE219"/>
      <c r="IEF219"/>
      <c r="IEG219"/>
      <c r="IEH219"/>
      <c r="IEI219"/>
      <c r="IEJ219"/>
      <c r="IEK219"/>
      <c r="IEL219"/>
      <c r="IEM219"/>
      <c r="IEN219"/>
      <c r="IEO219"/>
      <c r="IEP219"/>
      <c r="IEQ219"/>
      <c r="IER219"/>
      <c r="IES219"/>
      <c r="IET219"/>
      <c r="IEU219"/>
      <c r="IEV219"/>
      <c r="IEW219"/>
      <c r="IEX219"/>
      <c r="IEY219"/>
      <c r="IEZ219"/>
      <c r="IFA219"/>
      <c r="IFB219"/>
      <c r="IFC219"/>
      <c r="IFD219"/>
      <c r="IFE219"/>
      <c r="IFF219"/>
      <c r="IFG219"/>
      <c r="IFH219"/>
      <c r="IFI219"/>
      <c r="IFJ219"/>
      <c r="IFK219"/>
      <c r="IFL219"/>
      <c r="IFM219"/>
      <c r="IFN219"/>
      <c r="IFO219"/>
      <c r="IFP219"/>
      <c r="IFQ219"/>
      <c r="IFR219"/>
      <c r="IFS219"/>
      <c r="IFT219"/>
      <c r="IFU219"/>
      <c r="IFV219"/>
      <c r="IFW219"/>
      <c r="IFX219"/>
      <c r="IFY219"/>
      <c r="IFZ219"/>
      <c r="IGA219"/>
      <c r="IGB219"/>
      <c r="IGC219"/>
      <c r="IGD219"/>
      <c r="IGE219"/>
      <c r="IGF219"/>
      <c r="IGG219"/>
      <c r="IGH219"/>
      <c r="IGI219"/>
      <c r="IGJ219"/>
      <c r="IGK219"/>
      <c r="IGL219"/>
      <c r="IGM219"/>
      <c r="IGN219"/>
      <c r="IGO219"/>
      <c r="IGP219"/>
      <c r="IGQ219"/>
      <c r="IGR219"/>
      <c r="IGS219"/>
      <c r="IGT219"/>
      <c r="IGU219"/>
      <c r="IGV219"/>
      <c r="IGW219"/>
      <c r="IGX219"/>
      <c r="IGY219"/>
      <c r="IGZ219"/>
      <c r="IHA219"/>
      <c r="IHB219"/>
      <c r="IHC219"/>
      <c r="IHD219"/>
      <c r="IHE219"/>
      <c r="IHF219"/>
      <c r="IHG219"/>
      <c r="IHH219"/>
      <c r="IHI219"/>
      <c r="IHJ219"/>
      <c r="IHK219"/>
      <c r="IHL219"/>
      <c r="IHM219"/>
      <c r="IHN219"/>
      <c r="IHO219"/>
      <c r="IHP219"/>
      <c r="IHQ219"/>
      <c r="IHR219"/>
      <c r="IHS219"/>
      <c r="IHT219"/>
      <c r="IHU219"/>
      <c r="IHV219"/>
      <c r="IHW219"/>
      <c r="IHX219"/>
      <c r="IHY219"/>
      <c r="IHZ219"/>
      <c r="IIA219"/>
      <c r="IIB219"/>
      <c r="IIC219"/>
      <c r="IID219"/>
      <c r="IIE219"/>
      <c r="IIF219"/>
      <c r="IIG219"/>
      <c r="IIH219"/>
      <c r="III219"/>
      <c r="IIJ219"/>
      <c r="IIK219"/>
      <c r="IIL219"/>
      <c r="IIM219"/>
      <c r="IIN219"/>
      <c r="IIO219"/>
      <c r="IIP219"/>
      <c r="IIQ219"/>
      <c r="IIR219"/>
      <c r="IIS219"/>
      <c r="IIT219"/>
      <c r="IIU219"/>
      <c r="IIV219"/>
      <c r="IIW219"/>
      <c r="IIX219"/>
      <c r="IIY219"/>
      <c r="IIZ219"/>
      <c r="IJA219"/>
      <c r="IJB219"/>
      <c r="IJC219"/>
      <c r="IJD219"/>
      <c r="IJE219"/>
      <c r="IJF219"/>
      <c r="IJG219"/>
      <c r="IJH219"/>
      <c r="IJI219"/>
      <c r="IJJ219"/>
      <c r="IJK219"/>
      <c r="IJL219"/>
      <c r="IJM219"/>
      <c r="IJN219"/>
      <c r="IJO219"/>
      <c r="IJP219"/>
      <c r="IJQ219"/>
      <c r="IJR219"/>
      <c r="IJS219"/>
      <c r="IJT219"/>
      <c r="IJU219"/>
      <c r="IJV219"/>
      <c r="IJW219"/>
      <c r="IJX219"/>
      <c r="IJY219"/>
      <c r="IJZ219"/>
      <c r="IKA219"/>
      <c r="IKB219"/>
      <c r="IKC219"/>
      <c r="IKD219"/>
      <c r="IKE219"/>
      <c r="IKF219"/>
      <c r="IKG219"/>
      <c r="IKH219"/>
      <c r="IKI219"/>
      <c r="IKJ219"/>
      <c r="IKK219"/>
      <c r="IKL219"/>
      <c r="IKM219"/>
      <c r="IKN219"/>
      <c r="IKO219"/>
      <c r="IKP219"/>
      <c r="IKQ219"/>
      <c r="IKR219"/>
      <c r="IKS219"/>
      <c r="IKT219"/>
      <c r="IKU219"/>
      <c r="IKV219"/>
      <c r="IKW219"/>
      <c r="IKX219"/>
      <c r="IKY219"/>
      <c r="IKZ219"/>
      <c r="ILA219"/>
      <c r="ILB219"/>
      <c r="ILC219"/>
      <c r="ILD219"/>
      <c r="ILE219"/>
      <c r="ILF219"/>
      <c r="ILG219"/>
      <c r="ILH219"/>
      <c r="ILI219"/>
      <c r="ILJ219"/>
      <c r="ILK219"/>
      <c r="ILL219"/>
      <c r="ILM219"/>
      <c r="ILN219"/>
      <c r="ILO219"/>
      <c r="ILP219"/>
      <c r="ILQ219"/>
      <c r="ILR219"/>
      <c r="ILS219"/>
      <c r="ILT219"/>
      <c r="ILU219"/>
      <c r="ILV219"/>
      <c r="ILW219"/>
      <c r="ILX219"/>
      <c r="ILY219"/>
      <c r="ILZ219"/>
      <c r="IMA219"/>
      <c r="IMB219"/>
      <c r="IMC219"/>
      <c r="IMD219"/>
      <c r="IME219"/>
      <c r="IMF219"/>
      <c r="IMG219"/>
      <c r="IMH219"/>
      <c r="IMI219"/>
      <c r="IMJ219"/>
      <c r="IMK219"/>
      <c r="IML219"/>
      <c r="IMM219"/>
      <c r="IMN219"/>
      <c r="IMO219"/>
      <c r="IMP219"/>
      <c r="IMQ219"/>
      <c r="IMR219"/>
      <c r="IMS219"/>
      <c r="IMT219"/>
      <c r="IMU219"/>
      <c r="IMV219"/>
      <c r="IMW219"/>
      <c r="IMX219"/>
      <c r="IMY219"/>
      <c r="IMZ219"/>
      <c r="INA219"/>
      <c r="INB219"/>
      <c r="INC219"/>
      <c r="IND219"/>
      <c r="INE219"/>
      <c r="INF219"/>
      <c r="ING219"/>
      <c r="INH219"/>
      <c r="INI219"/>
      <c r="INJ219"/>
      <c r="INK219"/>
      <c r="INL219"/>
      <c r="INM219"/>
      <c r="INN219"/>
      <c r="INO219"/>
      <c r="INP219"/>
      <c r="INQ219"/>
      <c r="INR219"/>
      <c r="INS219"/>
      <c r="INT219"/>
      <c r="INU219"/>
      <c r="INV219"/>
      <c r="INW219"/>
      <c r="INX219"/>
      <c r="INY219"/>
      <c r="INZ219"/>
      <c r="IOA219"/>
      <c r="IOB219"/>
      <c r="IOC219"/>
      <c r="IOD219"/>
      <c r="IOE219"/>
      <c r="IOF219"/>
      <c r="IOG219"/>
      <c r="IOH219"/>
      <c r="IOI219"/>
      <c r="IOJ219"/>
      <c r="IOK219"/>
      <c r="IOL219"/>
      <c r="IOM219"/>
      <c r="ION219"/>
      <c r="IOO219"/>
      <c r="IOP219"/>
      <c r="IOQ219"/>
      <c r="IOR219"/>
      <c r="IOS219"/>
      <c r="IOT219"/>
      <c r="IOU219"/>
      <c r="IOV219"/>
      <c r="IOW219"/>
      <c r="IOX219"/>
      <c r="IOY219"/>
      <c r="IOZ219"/>
      <c r="IPA219"/>
      <c r="IPB219"/>
      <c r="IPC219"/>
      <c r="IPD219"/>
      <c r="IPE219"/>
      <c r="IPF219"/>
      <c r="IPG219"/>
      <c r="IPH219"/>
      <c r="IPI219"/>
      <c r="IPJ219"/>
      <c r="IPK219"/>
      <c r="IPL219"/>
      <c r="IPM219"/>
      <c r="IPN219"/>
      <c r="IPO219"/>
      <c r="IPP219"/>
      <c r="IPQ219"/>
      <c r="IPR219"/>
      <c r="IPS219"/>
      <c r="IPT219"/>
      <c r="IPU219"/>
      <c r="IPV219"/>
      <c r="IPW219"/>
      <c r="IPX219"/>
      <c r="IPY219"/>
      <c r="IPZ219"/>
      <c r="IQA219"/>
      <c r="IQB219"/>
      <c r="IQC219"/>
      <c r="IQD219"/>
      <c r="IQE219"/>
      <c r="IQF219"/>
      <c r="IQG219"/>
      <c r="IQH219"/>
      <c r="IQI219"/>
      <c r="IQJ219"/>
      <c r="IQK219"/>
      <c r="IQL219"/>
      <c r="IQM219"/>
      <c r="IQN219"/>
      <c r="IQO219"/>
      <c r="IQP219"/>
      <c r="IQQ219"/>
      <c r="IQR219"/>
      <c r="IQS219"/>
      <c r="IQT219"/>
      <c r="IQU219"/>
      <c r="IQV219"/>
      <c r="IQW219"/>
      <c r="IQX219"/>
      <c r="IQY219"/>
      <c r="IQZ219"/>
      <c r="IRA219"/>
      <c r="IRB219"/>
      <c r="IRC219"/>
      <c r="IRD219"/>
      <c r="IRE219"/>
      <c r="IRF219"/>
      <c r="IRG219"/>
      <c r="IRH219"/>
      <c r="IRI219"/>
      <c r="IRJ219"/>
      <c r="IRK219"/>
      <c r="IRL219"/>
      <c r="IRM219"/>
      <c r="IRN219"/>
      <c r="IRO219"/>
      <c r="IRP219"/>
      <c r="IRQ219"/>
      <c r="IRR219"/>
      <c r="IRS219"/>
      <c r="IRT219"/>
      <c r="IRU219"/>
      <c r="IRV219"/>
      <c r="IRW219"/>
      <c r="IRX219"/>
      <c r="IRY219"/>
      <c r="IRZ219"/>
      <c r="ISA219"/>
      <c r="ISB219"/>
      <c r="ISC219"/>
      <c r="ISD219"/>
      <c r="ISE219"/>
      <c r="ISF219"/>
      <c r="ISG219"/>
      <c r="ISH219"/>
      <c r="ISI219"/>
      <c r="ISJ219"/>
      <c r="ISK219"/>
      <c r="ISL219"/>
      <c r="ISM219"/>
      <c r="ISN219"/>
      <c r="ISO219"/>
      <c r="ISP219"/>
      <c r="ISQ219"/>
      <c r="ISR219"/>
      <c r="ISS219"/>
      <c r="IST219"/>
      <c r="ISU219"/>
      <c r="ISV219"/>
      <c r="ISW219"/>
      <c r="ISX219"/>
      <c r="ISY219"/>
      <c r="ISZ219"/>
      <c r="ITA219"/>
      <c r="ITB219"/>
      <c r="ITC219"/>
      <c r="ITD219"/>
      <c r="ITE219"/>
      <c r="ITF219"/>
      <c r="ITG219"/>
      <c r="ITH219"/>
      <c r="ITI219"/>
      <c r="ITJ219"/>
      <c r="ITK219"/>
      <c r="ITL219"/>
      <c r="ITM219"/>
      <c r="ITN219"/>
      <c r="ITO219"/>
      <c r="ITP219"/>
      <c r="ITQ219"/>
      <c r="ITR219"/>
      <c r="ITS219"/>
      <c r="ITT219"/>
      <c r="ITU219"/>
      <c r="ITV219"/>
      <c r="ITW219"/>
      <c r="ITX219"/>
      <c r="ITY219"/>
      <c r="ITZ219"/>
      <c r="IUA219"/>
      <c r="IUB219"/>
      <c r="IUC219"/>
      <c r="IUD219"/>
      <c r="IUE219"/>
      <c r="IUF219"/>
      <c r="IUG219"/>
      <c r="IUH219"/>
      <c r="IUI219"/>
      <c r="IUJ219"/>
      <c r="IUK219"/>
      <c r="IUL219"/>
      <c r="IUM219"/>
      <c r="IUN219"/>
      <c r="IUO219"/>
      <c r="IUP219"/>
      <c r="IUQ219"/>
      <c r="IUR219"/>
      <c r="IUS219"/>
      <c r="IUT219"/>
      <c r="IUU219"/>
      <c r="IUV219"/>
      <c r="IUW219"/>
      <c r="IUX219"/>
      <c r="IUY219"/>
      <c r="IUZ219"/>
      <c r="IVA219"/>
      <c r="IVB219"/>
      <c r="IVC219"/>
      <c r="IVD219"/>
      <c r="IVE219"/>
      <c r="IVF219"/>
      <c r="IVG219"/>
      <c r="IVH219"/>
      <c r="IVI219"/>
      <c r="IVJ219"/>
      <c r="IVK219"/>
      <c r="IVL219"/>
      <c r="IVM219"/>
      <c r="IVN219"/>
      <c r="IVO219"/>
      <c r="IVP219"/>
      <c r="IVQ219"/>
      <c r="IVR219"/>
      <c r="IVS219"/>
      <c r="IVT219"/>
      <c r="IVU219"/>
      <c r="IVV219"/>
      <c r="IVW219"/>
      <c r="IVX219"/>
      <c r="IVY219"/>
      <c r="IVZ219"/>
      <c r="IWA219"/>
      <c r="IWB219"/>
      <c r="IWC219"/>
      <c r="IWD219"/>
      <c r="IWE219"/>
      <c r="IWF219"/>
      <c r="IWG219"/>
      <c r="IWH219"/>
      <c r="IWI219"/>
      <c r="IWJ219"/>
      <c r="IWK219"/>
      <c r="IWL219"/>
      <c r="IWM219"/>
      <c r="IWN219"/>
      <c r="IWO219"/>
      <c r="IWP219"/>
      <c r="IWQ219"/>
      <c r="IWR219"/>
      <c r="IWS219"/>
      <c r="IWT219"/>
      <c r="IWU219"/>
      <c r="IWV219"/>
      <c r="IWW219"/>
      <c r="IWX219"/>
      <c r="IWY219"/>
      <c r="IWZ219"/>
      <c r="IXA219"/>
      <c r="IXB219"/>
      <c r="IXC219"/>
      <c r="IXD219"/>
      <c r="IXE219"/>
      <c r="IXF219"/>
      <c r="IXG219"/>
      <c r="IXH219"/>
      <c r="IXI219"/>
      <c r="IXJ219"/>
      <c r="IXK219"/>
      <c r="IXL219"/>
      <c r="IXM219"/>
      <c r="IXN219"/>
      <c r="IXO219"/>
      <c r="IXP219"/>
      <c r="IXQ219"/>
      <c r="IXR219"/>
      <c r="IXS219"/>
      <c r="IXT219"/>
      <c r="IXU219"/>
      <c r="IXV219"/>
      <c r="IXW219"/>
      <c r="IXX219"/>
      <c r="IXY219"/>
      <c r="IXZ219"/>
      <c r="IYA219"/>
      <c r="IYB219"/>
      <c r="IYC219"/>
      <c r="IYD219"/>
      <c r="IYE219"/>
      <c r="IYF219"/>
      <c r="IYG219"/>
      <c r="IYH219"/>
      <c r="IYI219"/>
      <c r="IYJ219"/>
      <c r="IYK219"/>
      <c r="IYL219"/>
      <c r="IYM219"/>
      <c r="IYN219"/>
      <c r="IYO219"/>
      <c r="IYP219"/>
      <c r="IYQ219"/>
      <c r="IYR219"/>
      <c r="IYS219"/>
      <c r="IYT219"/>
      <c r="IYU219"/>
      <c r="IYV219"/>
      <c r="IYW219"/>
      <c r="IYX219"/>
      <c r="IYY219"/>
      <c r="IYZ219"/>
      <c r="IZA219"/>
      <c r="IZB219"/>
      <c r="IZC219"/>
      <c r="IZD219"/>
      <c r="IZE219"/>
      <c r="IZF219"/>
      <c r="IZG219"/>
      <c r="IZH219"/>
      <c r="IZI219"/>
      <c r="IZJ219"/>
      <c r="IZK219"/>
      <c r="IZL219"/>
      <c r="IZM219"/>
      <c r="IZN219"/>
      <c r="IZO219"/>
      <c r="IZP219"/>
      <c r="IZQ219"/>
      <c r="IZR219"/>
      <c r="IZS219"/>
      <c r="IZT219"/>
      <c r="IZU219"/>
      <c r="IZV219"/>
      <c r="IZW219"/>
      <c r="IZX219"/>
      <c r="IZY219"/>
      <c r="IZZ219"/>
      <c r="JAA219"/>
      <c r="JAB219"/>
      <c r="JAC219"/>
      <c r="JAD219"/>
      <c r="JAE219"/>
      <c r="JAF219"/>
      <c r="JAG219"/>
      <c r="JAH219"/>
      <c r="JAI219"/>
      <c r="JAJ219"/>
      <c r="JAK219"/>
      <c r="JAL219"/>
      <c r="JAM219"/>
      <c r="JAN219"/>
      <c r="JAO219"/>
      <c r="JAP219"/>
      <c r="JAQ219"/>
      <c r="JAR219"/>
      <c r="JAS219"/>
      <c r="JAT219"/>
      <c r="JAU219"/>
      <c r="JAV219"/>
      <c r="JAW219"/>
      <c r="JAX219"/>
      <c r="JAY219"/>
      <c r="JAZ219"/>
      <c r="JBA219"/>
      <c r="JBB219"/>
      <c r="JBC219"/>
      <c r="JBD219"/>
      <c r="JBE219"/>
      <c r="JBF219"/>
      <c r="JBG219"/>
      <c r="JBH219"/>
      <c r="JBI219"/>
      <c r="JBJ219"/>
      <c r="JBK219"/>
      <c r="JBL219"/>
      <c r="JBM219"/>
      <c r="JBN219"/>
      <c r="JBO219"/>
      <c r="JBP219"/>
      <c r="JBQ219"/>
      <c r="JBR219"/>
      <c r="JBS219"/>
      <c r="JBT219"/>
      <c r="JBU219"/>
      <c r="JBV219"/>
      <c r="JBW219"/>
      <c r="JBX219"/>
      <c r="JBY219"/>
      <c r="JBZ219"/>
      <c r="JCA219"/>
      <c r="JCB219"/>
      <c r="JCC219"/>
      <c r="JCD219"/>
      <c r="JCE219"/>
      <c r="JCF219"/>
      <c r="JCG219"/>
      <c r="JCH219"/>
      <c r="JCI219"/>
      <c r="JCJ219"/>
      <c r="JCK219"/>
      <c r="JCL219"/>
      <c r="JCM219"/>
      <c r="JCN219"/>
      <c r="JCO219"/>
      <c r="JCP219"/>
      <c r="JCQ219"/>
      <c r="JCR219"/>
      <c r="JCS219"/>
      <c r="JCT219"/>
      <c r="JCU219"/>
      <c r="JCV219"/>
      <c r="JCW219"/>
      <c r="JCX219"/>
      <c r="JCY219"/>
      <c r="JCZ219"/>
      <c r="JDA219"/>
      <c r="JDB219"/>
      <c r="JDC219"/>
      <c r="JDD219"/>
      <c r="JDE219"/>
      <c r="JDF219"/>
      <c r="JDG219"/>
      <c r="JDH219"/>
      <c r="JDI219"/>
      <c r="JDJ219"/>
      <c r="JDK219"/>
      <c r="JDL219"/>
      <c r="JDM219"/>
      <c r="JDN219"/>
      <c r="JDO219"/>
      <c r="JDP219"/>
      <c r="JDQ219"/>
      <c r="JDR219"/>
      <c r="JDS219"/>
      <c r="JDT219"/>
      <c r="JDU219"/>
      <c r="JDV219"/>
      <c r="JDW219"/>
      <c r="JDX219"/>
      <c r="JDY219"/>
      <c r="JDZ219"/>
      <c r="JEA219"/>
      <c r="JEB219"/>
      <c r="JEC219"/>
      <c r="JED219"/>
      <c r="JEE219"/>
      <c r="JEF219"/>
      <c r="JEG219"/>
      <c r="JEH219"/>
      <c r="JEI219"/>
      <c r="JEJ219"/>
      <c r="JEK219"/>
      <c r="JEL219"/>
      <c r="JEM219"/>
      <c r="JEN219"/>
      <c r="JEO219"/>
      <c r="JEP219"/>
      <c r="JEQ219"/>
      <c r="JER219"/>
      <c r="JES219"/>
      <c r="JET219"/>
      <c r="JEU219"/>
      <c r="JEV219"/>
      <c r="JEW219"/>
      <c r="JEX219"/>
      <c r="JEY219"/>
      <c r="JEZ219"/>
      <c r="JFA219"/>
      <c r="JFB219"/>
      <c r="JFC219"/>
      <c r="JFD219"/>
      <c r="JFE219"/>
      <c r="JFF219"/>
      <c r="JFG219"/>
      <c r="JFH219"/>
      <c r="JFI219"/>
      <c r="JFJ219"/>
      <c r="JFK219"/>
      <c r="JFL219"/>
      <c r="JFM219"/>
      <c r="JFN219"/>
      <c r="JFO219"/>
      <c r="JFP219"/>
      <c r="JFQ219"/>
      <c r="JFR219"/>
      <c r="JFS219"/>
      <c r="JFT219"/>
      <c r="JFU219"/>
      <c r="JFV219"/>
      <c r="JFW219"/>
      <c r="JFX219"/>
      <c r="JFY219"/>
      <c r="JFZ219"/>
      <c r="JGA219"/>
      <c r="JGB219"/>
      <c r="JGC219"/>
      <c r="JGD219"/>
      <c r="JGE219"/>
      <c r="JGF219"/>
      <c r="JGG219"/>
      <c r="JGH219"/>
      <c r="JGI219"/>
      <c r="JGJ219"/>
      <c r="JGK219"/>
      <c r="JGL219"/>
      <c r="JGM219"/>
      <c r="JGN219"/>
      <c r="JGO219"/>
      <c r="JGP219"/>
      <c r="JGQ219"/>
      <c r="JGR219"/>
      <c r="JGS219"/>
      <c r="JGT219"/>
      <c r="JGU219"/>
      <c r="JGV219"/>
      <c r="JGW219"/>
      <c r="JGX219"/>
      <c r="JGY219"/>
      <c r="JGZ219"/>
      <c r="JHA219"/>
      <c r="JHB219"/>
      <c r="JHC219"/>
      <c r="JHD219"/>
      <c r="JHE219"/>
      <c r="JHF219"/>
      <c r="JHG219"/>
      <c r="JHH219"/>
      <c r="JHI219"/>
      <c r="JHJ219"/>
      <c r="JHK219"/>
      <c r="JHL219"/>
      <c r="JHM219"/>
      <c r="JHN219"/>
      <c r="JHO219"/>
      <c r="JHP219"/>
      <c r="JHQ219"/>
      <c r="JHR219"/>
      <c r="JHS219"/>
      <c r="JHT219"/>
      <c r="JHU219"/>
      <c r="JHV219"/>
      <c r="JHW219"/>
      <c r="JHX219"/>
      <c r="JHY219"/>
      <c r="JHZ219"/>
      <c r="JIA219"/>
      <c r="JIB219"/>
      <c r="JIC219"/>
      <c r="JID219"/>
      <c r="JIE219"/>
      <c r="JIF219"/>
      <c r="JIG219"/>
      <c r="JIH219"/>
      <c r="JII219"/>
      <c r="JIJ219"/>
      <c r="JIK219"/>
      <c r="JIL219"/>
      <c r="JIM219"/>
      <c r="JIN219"/>
      <c r="JIO219"/>
      <c r="JIP219"/>
      <c r="JIQ219"/>
      <c r="JIR219"/>
      <c r="JIS219"/>
      <c r="JIT219"/>
      <c r="JIU219"/>
      <c r="JIV219"/>
      <c r="JIW219"/>
      <c r="JIX219"/>
      <c r="JIY219"/>
      <c r="JIZ219"/>
      <c r="JJA219"/>
      <c r="JJB219"/>
      <c r="JJC219"/>
      <c r="JJD219"/>
      <c r="JJE219"/>
      <c r="JJF219"/>
      <c r="JJG219"/>
      <c r="JJH219"/>
      <c r="JJI219"/>
      <c r="JJJ219"/>
      <c r="JJK219"/>
      <c r="JJL219"/>
      <c r="JJM219"/>
      <c r="JJN219"/>
      <c r="JJO219"/>
      <c r="JJP219"/>
      <c r="JJQ219"/>
      <c r="JJR219"/>
      <c r="JJS219"/>
      <c r="JJT219"/>
      <c r="JJU219"/>
      <c r="JJV219"/>
      <c r="JJW219"/>
      <c r="JJX219"/>
      <c r="JJY219"/>
      <c r="JJZ219"/>
      <c r="JKA219"/>
      <c r="JKB219"/>
      <c r="JKC219"/>
      <c r="JKD219"/>
      <c r="JKE219"/>
      <c r="JKF219"/>
      <c r="JKG219"/>
      <c r="JKH219"/>
      <c r="JKI219"/>
      <c r="JKJ219"/>
      <c r="JKK219"/>
      <c r="JKL219"/>
      <c r="JKM219"/>
      <c r="JKN219"/>
      <c r="JKO219"/>
      <c r="JKP219"/>
      <c r="JKQ219"/>
      <c r="JKR219"/>
      <c r="JKS219"/>
      <c r="JKT219"/>
      <c r="JKU219"/>
      <c r="JKV219"/>
      <c r="JKW219"/>
      <c r="JKX219"/>
      <c r="JKY219"/>
      <c r="JKZ219"/>
      <c r="JLA219"/>
      <c r="JLB219"/>
      <c r="JLC219"/>
      <c r="JLD219"/>
      <c r="JLE219"/>
      <c r="JLF219"/>
      <c r="JLG219"/>
      <c r="JLH219"/>
      <c r="JLI219"/>
      <c r="JLJ219"/>
      <c r="JLK219"/>
      <c r="JLL219"/>
      <c r="JLM219"/>
      <c r="JLN219"/>
      <c r="JLO219"/>
      <c r="JLP219"/>
      <c r="JLQ219"/>
      <c r="JLR219"/>
      <c r="JLS219"/>
      <c r="JLT219"/>
      <c r="JLU219"/>
      <c r="JLV219"/>
      <c r="JLW219"/>
      <c r="JLX219"/>
      <c r="JLY219"/>
      <c r="JLZ219"/>
      <c r="JMA219"/>
      <c r="JMB219"/>
      <c r="JMC219"/>
      <c r="JMD219"/>
      <c r="JME219"/>
      <c r="JMF219"/>
      <c r="JMG219"/>
      <c r="JMH219"/>
      <c r="JMI219"/>
      <c r="JMJ219"/>
      <c r="JMK219"/>
      <c r="JML219"/>
      <c r="JMM219"/>
      <c r="JMN219"/>
      <c r="JMO219"/>
      <c r="JMP219"/>
      <c r="JMQ219"/>
      <c r="JMR219"/>
      <c r="JMS219"/>
      <c r="JMT219"/>
      <c r="JMU219"/>
      <c r="JMV219"/>
      <c r="JMW219"/>
      <c r="JMX219"/>
      <c r="JMY219"/>
      <c r="JMZ219"/>
      <c r="JNA219"/>
      <c r="JNB219"/>
      <c r="JNC219"/>
      <c r="JND219"/>
      <c r="JNE219"/>
      <c r="JNF219"/>
      <c r="JNG219"/>
      <c r="JNH219"/>
      <c r="JNI219"/>
      <c r="JNJ219"/>
      <c r="JNK219"/>
      <c r="JNL219"/>
      <c r="JNM219"/>
      <c r="JNN219"/>
      <c r="JNO219"/>
      <c r="JNP219"/>
      <c r="JNQ219"/>
      <c r="JNR219"/>
      <c r="JNS219"/>
      <c r="JNT219"/>
      <c r="JNU219"/>
      <c r="JNV219"/>
      <c r="JNW219"/>
      <c r="JNX219"/>
      <c r="JNY219"/>
      <c r="JNZ219"/>
      <c r="JOA219"/>
      <c r="JOB219"/>
      <c r="JOC219"/>
      <c r="JOD219"/>
      <c r="JOE219"/>
      <c r="JOF219"/>
      <c r="JOG219"/>
      <c r="JOH219"/>
      <c r="JOI219"/>
      <c r="JOJ219"/>
      <c r="JOK219"/>
      <c r="JOL219"/>
      <c r="JOM219"/>
      <c r="JON219"/>
      <c r="JOO219"/>
      <c r="JOP219"/>
      <c r="JOQ219"/>
      <c r="JOR219"/>
      <c r="JOS219"/>
      <c r="JOT219"/>
      <c r="JOU219"/>
      <c r="JOV219"/>
      <c r="JOW219"/>
      <c r="JOX219"/>
      <c r="JOY219"/>
      <c r="JOZ219"/>
      <c r="JPA219"/>
      <c r="JPB219"/>
      <c r="JPC219"/>
      <c r="JPD219"/>
      <c r="JPE219"/>
      <c r="JPF219"/>
      <c r="JPG219"/>
      <c r="JPH219"/>
      <c r="JPI219"/>
      <c r="JPJ219"/>
      <c r="JPK219"/>
      <c r="JPL219"/>
      <c r="JPM219"/>
      <c r="JPN219"/>
      <c r="JPO219"/>
      <c r="JPP219"/>
      <c r="JPQ219"/>
      <c r="JPR219"/>
      <c r="JPS219"/>
      <c r="JPT219"/>
      <c r="JPU219"/>
      <c r="JPV219"/>
      <c r="JPW219"/>
      <c r="JPX219"/>
      <c r="JPY219"/>
      <c r="JPZ219"/>
      <c r="JQA219"/>
      <c r="JQB219"/>
      <c r="JQC219"/>
      <c r="JQD219"/>
      <c r="JQE219"/>
      <c r="JQF219"/>
      <c r="JQG219"/>
      <c r="JQH219"/>
      <c r="JQI219"/>
      <c r="JQJ219"/>
      <c r="JQK219"/>
      <c r="JQL219"/>
      <c r="JQM219"/>
      <c r="JQN219"/>
      <c r="JQO219"/>
      <c r="JQP219"/>
      <c r="JQQ219"/>
      <c r="JQR219"/>
      <c r="JQS219"/>
      <c r="JQT219"/>
      <c r="JQU219"/>
      <c r="JQV219"/>
      <c r="JQW219"/>
      <c r="JQX219"/>
      <c r="JQY219"/>
      <c r="JQZ219"/>
      <c r="JRA219"/>
      <c r="JRB219"/>
      <c r="JRC219"/>
      <c r="JRD219"/>
      <c r="JRE219"/>
      <c r="JRF219"/>
      <c r="JRG219"/>
      <c r="JRH219"/>
      <c r="JRI219"/>
      <c r="JRJ219"/>
      <c r="JRK219"/>
      <c r="JRL219"/>
      <c r="JRM219"/>
      <c r="JRN219"/>
      <c r="JRO219"/>
      <c r="JRP219"/>
      <c r="JRQ219"/>
      <c r="JRR219"/>
      <c r="JRS219"/>
      <c r="JRT219"/>
      <c r="JRU219"/>
      <c r="JRV219"/>
      <c r="JRW219"/>
      <c r="JRX219"/>
      <c r="JRY219"/>
      <c r="JRZ219"/>
      <c r="JSA219"/>
      <c r="JSB219"/>
      <c r="JSC219"/>
      <c r="JSD219"/>
      <c r="JSE219"/>
      <c r="JSF219"/>
      <c r="JSG219"/>
      <c r="JSH219"/>
      <c r="JSI219"/>
      <c r="JSJ219"/>
      <c r="JSK219"/>
      <c r="JSL219"/>
      <c r="JSM219"/>
      <c r="JSN219"/>
      <c r="JSO219"/>
      <c r="JSP219"/>
      <c r="JSQ219"/>
      <c r="JSR219"/>
      <c r="JSS219"/>
      <c r="JST219"/>
      <c r="JSU219"/>
      <c r="JSV219"/>
      <c r="JSW219"/>
      <c r="JSX219"/>
      <c r="JSY219"/>
      <c r="JSZ219"/>
      <c r="JTA219"/>
      <c r="JTB219"/>
      <c r="JTC219"/>
      <c r="JTD219"/>
      <c r="JTE219"/>
      <c r="JTF219"/>
      <c r="JTG219"/>
      <c r="JTH219"/>
      <c r="JTI219"/>
      <c r="JTJ219"/>
      <c r="JTK219"/>
      <c r="JTL219"/>
      <c r="JTM219"/>
      <c r="JTN219"/>
      <c r="JTO219"/>
      <c r="JTP219"/>
      <c r="JTQ219"/>
      <c r="JTR219"/>
      <c r="JTS219"/>
      <c r="JTT219"/>
      <c r="JTU219"/>
      <c r="JTV219"/>
      <c r="JTW219"/>
      <c r="JTX219"/>
      <c r="JTY219"/>
      <c r="JTZ219"/>
      <c r="JUA219"/>
      <c r="JUB219"/>
      <c r="JUC219"/>
      <c r="JUD219"/>
      <c r="JUE219"/>
      <c r="JUF219"/>
      <c r="JUG219"/>
      <c r="JUH219"/>
      <c r="JUI219"/>
      <c r="JUJ219"/>
      <c r="JUK219"/>
      <c r="JUL219"/>
      <c r="JUM219"/>
      <c r="JUN219"/>
      <c r="JUO219"/>
      <c r="JUP219"/>
      <c r="JUQ219"/>
      <c r="JUR219"/>
      <c r="JUS219"/>
      <c r="JUT219"/>
      <c r="JUU219"/>
      <c r="JUV219"/>
      <c r="JUW219"/>
      <c r="JUX219"/>
      <c r="JUY219"/>
      <c r="JUZ219"/>
      <c r="JVA219"/>
      <c r="JVB219"/>
      <c r="JVC219"/>
      <c r="JVD219"/>
      <c r="JVE219"/>
      <c r="JVF219"/>
      <c r="JVG219"/>
      <c r="JVH219"/>
      <c r="JVI219"/>
      <c r="JVJ219"/>
      <c r="JVK219"/>
      <c r="JVL219"/>
      <c r="JVM219"/>
      <c r="JVN219"/>
      <c r="JVO219"/>
      <c r="JVP219"/>
      <c r="JVQ219"/>
      <c r="JVR219"/>
      <c r="JVS219"/>
      <c r="JVT219"/>
      <c r="JVU219"/>
      <c r="JVV219"/>
      <c r="JVW219"/>
      <c r="JVX219"/>
      <c r="JVY219"/>
      <c r="JVZ219"/>
      <c r="JWA219"/>
      <c r="JWB219"/>
      <c r="JWC219"/>
      <c r="JWD219"/>
      <c r="JWE219"/>
      <c r="JWF219"/>
      <c r="JWG219"/>
      <c r="JWH219"/>
      <c r="JWI219"/>
      <c r="JWJ219"/>
      <c r="JWK219"/>
      <c r="JWL219"/>
      <c r="JWM219"/>
      <c r="JWN219"/>
      <c r="JWO219"/>
      <c r="JWP219"/>
      <c r="JWQ219"/>
      <c r="JWR219"/>
      <c r="JWS219"/>
      <c r="JWT219"/>
      <c r="JWU219"/>
      <c r="JWV219"/>
      <c r="JWW219"/>
      <c r="JWX219"/>
      <c r="JWY219"/>
      <c r="JWZ219"/>
      <c r="JXA219"/>
      <c r="JXB219"/>
      <c r="JXC219"/>
      <c r="JXD219"/>
      <c r="JXE219"/>
      <c r="JXF219"/>
      <c r="JXG219"/>
      <c r="JXH219"/>
      <c r="JXI219"/>
      <c r="JXJ219"/>
      <c r="JXK219"/>
      <c r="JXL219"/>
      <c r="JXM219"/>
      <c r="JXN219"/>
      <c r="JXO219"/>
      <c r="JXP219"/>
      <c r="JXQ219"/>
      <c r="JXR219"/>
      <c r="JXS219"/>
      <c r="JXT219"/>
      <c r="JXU219"/>
      <c r="JXV219"/>
      <c r="JXW219"/>
      <c r="JXX219"/>
      <c r="JXY219"/>
      <c r="JXZ219"/>
      <c r="JYA219"/>
      <c r="JYB219"/>
      <c r="JYC219"/>
      <c r="JYD219"/>
      <c r="JYE219"/>
      <c r="JYF219"/>
      <c r="JYG219"/>
      <c r="JYH219"/>
      <c r="JYI219"/>
      <c r="JYJ219"/>
      <c r="JYK219"/>
      <c r="JYL219"/>
      <c r="JYM219"/>
      <c r="JYN219"/>
      <c r="JYO219"/>
      <c r="JYP219"/>
      <c r="JYQ219"/>
      <c r="JYR219"/>
      <c r="JYS219"/>
      <c r="JYT219"/>
      <c r="JYU219"/>
      <c r="JYV219"/>
      <c r="JYW219"/>
      <c r="JYX219"/>
      <c r="JYY219"/>
      <c r="JYZ219"/>
      <c r="JZA219"/>
      <c r="JZB219"/>
      <c r="JZC219"/>
      <c r="JZD219"/>
      <c r="JZE219"/>
      <c r="JZF219"/>
      <c r="JZG219"/>
      <c r="JZH219"/>
      <c r="JZI219"/>
      <c r="JZJ219"/>
      <c r="JZK219"/>
      <c r="JZL219"/>
      <c r="JZM219"/>
      <c r="JZN219"/>
      <c r="JZO219"/>
      <c r="JZP219"/>
      <c r="JZQ219"/>
      <c r="JZR219"/>
      <c r="JZS219"/>
      <c r="JZT219"/>
      <c r="JZU219"/>
      <c r="JZV219"/>
      <c r="JZW219"/>
      <c r="JZX219"/>
      <c r="JZY219"/>
      <c r="JZZ219"/>
      <c r="KAA219"/>
      <c r="KAB219"/>
      <c r="KAC219"/>
      <c r="KAD219"/>
      <c r="KAE219"/>
      <c r="KAF219"/>
      <c r="KAG219"/>
      <c r="KAH219"/>
      <c r="KAI219"/>
      <c r="KAJ219"/>
      <c r="KAK219"/>
      <c r="KAL219"/>
      <c r="KAM219"/>
      <c r="KAN219"/>
      <c r="KAO219"/>
      <c r="KAP219"/>
      <c r="KAQ219"/>
      <c r="KAR219"/>
      <c r="KAS219"/>
      <c r="KAT219"/>
      <c r="KAU219"/>
      <c r="KAV219"/>
      <c r="KAW219"/>
      <c r="KAX219"/>
      <c r="KAY219"/>
      <c r="KAZ219"/>
      <c r="KBA219"/>
      <c r="KBB219"/>
      <c r="KBC219"/>
      <c r="KBD219"/>
      <c r="KBE219"/>
      <c r="KBF219"/>
      <c r="KBG219"/>
      <c r="KBH219"/>
      <c r="KBI219"/>
      <c r="KBJ219"/>
      <c r="KBK219"/>
      <c r="KBL219"/>
      <c r="KBM219"/>
      <c r="KBN219"/>
      <c r="KBO219"/>
      <c r="KBP219"/>
      <c r="KBQ219"/>
      <c r="KBR219"/>
      <c r="KBS219"/>
      <c r="KBT219"/>
      <c r="KBU219"/>
      <c r="KBV219"/>
      <c r="KBW219"/>
      <c r="KBX219"/>
      <c r="KBY219"/>
      <c r="KBZ219"/>
      <c r="KCA219"/>
      <c r="KCB219"/>
      <c r="KCC219"/>
      <c r="KCD219"/>
      <c r="KCE219"/>
      <c r="KCF219"/>
      <c r="KCG219"/>
      <c r="KCH219"/>
      <c r="KCI219"/>
      <c r="KCJ219"/>
      <c r="KCK219"/>
      <c r="KCL219"/>
      <c r="KCM219"/>
      <c r="KCN219"/>
      <c r="KCO219"/>
      <c r="KCP219"/>
      <c r="KCQ219"/>
      <c r="KCR219"/>
      <c r="KCS219"/>
      <c r="KCT219"/>
      <c r="KCU219"/>
      <c r="KCV219"/>
      <c r="KCW219"/>
      <c r="KCX219"/>
      <c r="KCY219"/>
      <c r="KCZ219"/>
      <c r="KDA219"/>
      <c r="KDB219"/>
      <c r="KDC219"/>
      <c r="KDD219"/>
      <c r="KDE219"/>
      <c r="KDF219"/>
      <c r="KDG219"/>
      <c r="KDH219"/>
      <c r="KDI219"/>
      <c r="KDJ219"/>
      <c r="KDK219"/>
      <c r="KDL219"/>
      <c r="KDM219"/>
      <c r="KDN219"/>
      <c r="KDO219"/>
      <c r="KDP219"/>
      <c r="KDQ219"/>
      <c r="KDR219"/>
      <c r="KDS219"/>
      <c r="KDT219"/>
      <c r="KDU219"/>
      <c r="KDV219"/>
      <c r="KDW219"/>
      <c r="KDX219"/>
      <c r="KDY219"/>
      <c r="KDZ219"/>
      <c r="KEA219"/>
      <c r="KEB219"/>
      <c r="KEC219"/>
      <c r="KED219"/>
      <c r="KEE219"/>
      <c r="KEF219"/>
      <c r="KEG219"/>
      <c r="KEH219"/>
      <c r="KEI219"/>
      <c r="KEJ219"/>
      <c r="KEK219"/>
      <c r="KEL219"/>
      <c r="KEM219"/>
      <c r="KEN219"/>
      <c r="KEO219"/>
      <c r="KEP219"/>
      <c r="KEQ219"/>
      <c r="KER219"/>
      <c r="KES219"/>
      <c r="KET219"/>
      <c r="KEU219"/>
      <c r="KEV219"/>
      <c r="KEW219"/>
      <c r="KEX219"/>
      <c r="KEY219"/>
      <c r="KEZ219"/>
      <c r="KFA219"/>
      <c r="KFB219"/>
      <c r="KFC219"/>
      <c r="KFD219"/>
      <c r="KFE219"/>
      <c r="KFF219"/>
      <c r="KFG219"/>
      <c r="KFH219"/>
      <c r="KFI219"/>
      <c r="KFJ219"/>
      <c r="KFK219"/>
      <c r="KFL219"/>
      <c r="KFM219"/>
      <c r="KFN219"/>
      <c r="KFO219"/>
      <c r="KFP219"/>
      <c r="KFQ219"/>
      <c r="KFR219"/>
      <c r="KFS219"/>
      <c r="KFT219"/>
      <c r="KFU219"/>
      <c r="KFV219"/>
      <c r="KFW219"/>
      <c r="KFX219"/>
      <c r="KFY219"/>
      <c r="KFZ219"/>
      <c r="KGA219"/>
      <c r="KGB219"/>
      <c r="KGC219"/>
      <c r="KGD219"/>
      <c r="KGE219"/>
      <c r="KGF219"/>
      <c r="KGG219"/>
      <c r="KGH219"/>
      <c r="KGI219"/>
      <c r="KGJ219"/>
      <c r="KGK219"/>
      <c r="KGL219"/>
      <c r="KGM219"/>
      <c r="KGN219"/>
      <c r="KGO219"/>
      <c r="KGP219"/>
      <c r="KGQ219"/>
      <c r="KGR219"/>
      <c r="KGS219"/>
      <c r="KGT219"/>
      <c r="KGU219"/>
      <c r="KGV219"/>
      <c r="KGW219"/>
      <c r="KGX219"/>
      <c r="KGY219"/>
      <c r="KGZ219"/>
      <c r="KHA219"/>
      <c r="KHB219"/>
      <c r="KHC219"/>
      <c r="KHD219"/>
      <c r="KHE219"/>
      <c r="KHF219"/>
      <c r="KHG219"/>
      <c r="KHH219"/>
      <c r="KHI219"/>
      <c r="KHJ219"/>
      <c r="KHK219"/>
      <c r="KHL219"/>
      <c r="KHM219"/>
      <c r="KHN219"/>
      <c r="KHO219"/>
      <c r="KHP219"/>
      <c r="KHQ219"/>
      <c r="KHR219"/>
      <c r="KHS219"/>
      <c r="KHT219"/>
      <c r="KHU219"/>
      <c r="KHV219"/>
      <c r="KHW219"/>
      <c r="KHX219"/>
      <c r="KHY219"/>
      <c r="KHZ219"/>
      <c r="KIA219"/>
      <c r="KIB219"/>
      <c r="KIC219"/>
      <c r="KID219"/>
      <c r="KIE219"/>
      <c r="KIF219"/>
      <c r="KIG219"/>
      <c r="KIH219"/>
      <c r="KII219"/>
      <c r="KIJ219"/>
      <c r="KIK219"/>
      <c r="KIL219"/>
      <c r="KIM219"/>
      <c r="KIN219"/>
      <c r="KIO219"/>
      <c r="KIP219"/>
      <c r="KIQ219"/>
      <c r="KIR219"/>
      <c r="KIS219"/>
      <c r="KIT219"/>
      <c r="KIU219"/>
      <c r="KIV219"/>
      <c r="KIW219"/>
      <c r="KIX219"/>
      <c r="KIY219"/>
      <c r="KIZ219"/>
      <c r="KJA219"/>
      <c r="KJB219"/>
      <c r="KJC219"/>
      <c r="KJD219"/>
      <c r="KJE219"/>
      <c r="KJF219"/>
      <c r="KJG219"/>
      <c r="KJH219"/>
      <c r="KJI219"/>
      <c r="KJJ219"/>
      <c r="KJK219"/>
      <c r="KJL219"/>
      <c r="KJM219"/>
      <c r="KJN219"/>
      <c r="KJO219"/>
      <c r="KJP219"/>
      <c r="KJQ219"/>
      <c r="KJR219"/>
      <c r="KJS219"/>
      <c r="KJT219"/>
      <c r="KJU219"/>
      <c r="KJV219"/>
      <c r="KJW219"/>
      <c r="KJX219"/>
      <c r="KJY219"/>
      <c r="KJZ219"/>
      <c r="KKA219"/>
      <c r="KKB219"/>
      <c r="KKC219"/>
      <c r="KKD219"/>
      <c r="KKE219"/>
      <c r="KKF219"/>
      <c r="KKG219"/>
      <c r="KKH219"/>
      <c r="KKI219"/>
      <c r="KKJ219"/>
      <c r="KKK219"/>
      <c r="KKL219"/>
      <c r="KKM219"/>
      <c r="KKN219"/>
      <c r="KKO219"/>
      <c r="KKP219"/>
      <c r="KKQ219"/>
      <c r="KKR219"/>
      <c r="KKS219"/>
      <c r="KKT219"/>
      <c r="KKU219"/>
      <c r="KKV219"/>
      <c r="KKW219"/>
      <c r="KKX219"/>
      <c r="KKY219"/>
      <c r="KKZ219"/>
      <c r="KLA219"/>
      <c r="KLB219"/>
      <c r="KLC219"/>
      <c r="KLD219"/>
      <c r="KLE219"/>
      <c r="KLF219"/>
      <c r="KLG219"/>
      <c r="KLH219"/>
      <c r="KLI219"/>
      <c r="KLJ219"/>
      <c r="KLK219"/>
      <c r="KLL219"/>
      <c r="KLM219"/>
      <c r="KLN219"/>
      <c r="KLO219"/>
      <c r="KLP219"/>
      <c r="KLQ219"/>
      <c r="KLR219"/>
      <c r="KLS219"/>
      <c r="KLT219"/>
      <c r="KLU219"/>
      <c r="KLV219"/>
      <c r="KLW219"/>
      <c r="KLX219"/>
      <c r="KLY219"/>
      <c r="KLZ219"/>
      <c r="KMA219"/>
      <c r="KMB219"/>
      <c r="KMC219"/>
      <c r="KMD219"/>
      <c r="KME219"/>
      <c r="KMF219"/>
      <c r="KMG219"/>
      <c r="KMH219"/>
      <c r="KMI219"/>
      <c r="KMJ219"/>
      <c r="KMK219"/>
      <c r="KML219"/>
      <c r="KMM219"/>
      <c r="KMN219"/>
      <c r="KMO219"/>
      <c r="KMP219"/>
      <c r="KMQ219"/>
      <c r="KMR219"/>
      <c r="KMS219"/>
      <c r="KMT219"/>
      <c r="KMU219"/>
      <c r="KMV219"/>
      <c r="KMW219"/>
      <c r="KMX219"/>
      <c r="KMY219"/>
      <c r="KMZ219"/>
      <c r="KNA219"/>
      <c r="KNB219"/>
      <c r="KNC219"/>
      <c r="KND219"/>
      <c r="KNE219"/>
      <c r="KNF219"/>
      <c r="KNG219"/>
      <c r="KNH219"/>
      <c r="KNI219"/>
      <c r="KNJ219"/>
      <c r="KNK219"/>
      <c r="KNL219"/>
      <c r="KNM219"/>
      <c r="KNN219"/>
      <c r="KNO219"/>
      <c r="KNP219"/>
      <c r="KNQ219"/>
      <c r="KNR219"/>
      <c r="KNS219"/>
      <c r="KNT219"/>
      <c r="KNU219"/>
      <c r="KNV219"/>
      <c r="KNW219"/>
      <c r="KNX219"/>
      <c r="KNY219"/>
      <c r="KNZ219"/>
      <c r="KOA219"/>
      <c r="KOB219"/>
      <c r="KOC219"/>
      <c r="KOD219"/>
      <c r="KOE219"/>
      <c r="KOF219"/>
      <c r="KOG219"/>
      <c r="KOH219"/>
      <c r="KOI219"/>
      <c r="KOJ219"/>
      <c r="KOK219"/>
      <c r="KOL219"/>
      <c r="KOM219"/>
      <c r="KON219"/>
      <c r="KOO219"/>
      <c r="KOP219"/>
      <c r="KOQ219"/>
      <c r="KOR219"/>
      <c r="KOS219"/>
      <c r="KOT219"/>
      <c r="KOU219"/>
      <c r="KOV219"/>
      <c r="KOW219"/>
      <c r="KOX219"/>
      <c r="KOY219"/>
      <c r="KOZ219"/>
      <c r="KPA219"/>
      <c r="KPB219"/>
      <c r="KPC219"/>
      <c r="KPD219"/>
      <c r="KPE219"/>
      <c r="KPF219"/>
      <c r="KPG219"/>
      <c r="KPH219"/>
      <c r="KPI219"/>
      <c r="KPJ219"/>
      <c r="KPK219"/>
      <c r="KPL219"/>
      <c r="KPM219"/>
      <c r="KPN219"/>
      <c r="KPO219"/>
      <c r="KPP219"/>
      <c r="KPQ219"/>
      <c r="KPR219"/>
      <c r="KPS219"/>
      <c r="KPT219"/>
      <c r="KPU219"/>
      <c r="KPV219"/>
      <c r="KPW219"/>
      <c r="KPX219"/>
      <c r="KPY219"/>
      <c r="KPZ219"/>
      <c r="KQA219"/>
      <c r="KQB219"/>
      <c r="KQC219"/>
      <c r="KQD219"/>
      <c r="KQE219"/>
      <c r="KQF219"/>
      <c r="KQG219"/>
      <c r="KQH219"/>
      <c r="KQI219"/>
      <c r="KQJ219"/>
      <c r="KQK219"/>
      <c r="KQL219"/>
      <c r="KQM219"/>
      <c r="KQN219"/>
      <c r="KQO219"/>
      <c r="KQP219"/>
      <c r="KQQ219"/>
      <c r="KQR219"/>
      <c r="KQS219"/>
      <c r="KQT219"/>
      <c r="KQU219"/>
      <c r="KQV219"/>
      <c r="KQW219"/>
      <c r="KQX219"/>
      <c r="KQY219"/>
      <c r="KQZ219"/>
      <c r="KRA219"/>
      <c r="KRB219"/>
      <c r="KRC219"/>
      <c r="KRD219"/>
      <c r="KRE219"/>
      <c r="KRF219"/>
      <c r="KRG219"/>
      <c r="KRH219"/>
      <c r="KRI219"/>
      <c r="KRJ219"/>
      <c r="KRK219"/>
      <c r="KRL219"/>
      <c r="KRM219"/>
      <c r="KRN219"/>
      <c r="KRO219"/>
      <c r="KRP219"/>
      <c r="KRQ219"/>
      <c r="KRR219"/>
      <c r="KRS219"/>
      <c r="KRT219"/>
      <c r="KRU219"/>
      <c r="KRV219"/>
      <c r="KRW219"/>
      <c r="KRX219"/>
      <c r="KRY219"/>
      <c r="KRZ219"/>
      <c r="KSA219"/>
      <c r="KSB219"/>
      <c r="KSC219"/>
      <c r="KSD219"/>
      <c r="KSE219"/>
      <c r="KSF219"/>
      <c r="KSG219"/>
      <c r="KSH219"/>
      <c r="KSI219"/>
      <c r="KSJ219"/>
      <c r="KSK219"/>
      <c r="KSL219"/>
      <c r="KSM219"/>
      <c r="KSN219"/>
      <c r="KSO219"/>
      <c r="KSP219"/>
      <c r="KSQ219"/>
      <c r="KSR219"/>
      <c r="KSS219"/>
      <c r="KST219"/>
      <c r="KSU219"/>
      <c r="KSV219"/>
      <c r="KSW219"/>
      <c r="KSX219"/>
      <c r="KSY219"/>
      <c r="KSZ219"/>
      <c r="KTA219"/>
      <c r="KTB219"/>
      <c r="KTC219"/>
      <c r="KTD219"/>
      <c r="KTE219"/>
      <c r="KTF219"/>
      <c r="KTG219"/>
      <c r="KTH219"/>
      <c r="KTI219"/>
      <c r="KTJ219"/>
      <c r="KTK219"/>
      <c r="KTL219"/>
      <c r="KTM219"/>
      <c r="KTN219"/>
      <c r="KTO219"/>
      <c r="KTP219"/>
      <c r="KTQ219"/>
      <c r="KTR219"/>
      <c r="KTS219"/>
      <c r="KTT219"/>
      <c r="KTU219"/>
      <c r="KTV219"/>
      <c r="KTW219"/>
      <c r="KTX219"/>
      <c r="KTY219"/>
      <c r="KTZ219"/>
      <c r="KUA219"/>
      <c r="KUB219"/>
      <c r="KUC219"/>
      <c r="KUD219"/>
      <c r="KUE219"/>
      <c r="KUF219"/>
      <c r="KUG219"/>
      <c r="KUH219"/>
      <c r="KUI219"/>
      <c r="KUJ219"/>
      <c r="KUK219"/>
      <c r="KUL219"/>
      <c r="KUM219"/>
      <c r="KUN219"/>
      <c r="KUO219"/>
      <c r="KUP219"/>
      <c r="KUQ219"/>
      <c r="KUR219"/>
      <c r="KUS219"/>
      <c r="KUT219"/>
      <c r="KUU219"/>
      <c r="KUV219"/>
      <c r="KUW219"/>
      <c r="KUX219"/>
      <c r="KUY219"/>
      <c r="KUZ219"/>
      <c r="KVA219"/>
      <c r="KVB219"/>
      <c r="KVC219"/>
      <c r="KVD219"/>
      <c r="KVE219"/>
      <c r="KVF219"/>
      <c r="KVG219"/>
      <c r="KVH219"/>
      <c r="KVI219"/>
      <c r="KVJ219"/>
      <c r="KVK219"/>
      <c r="KVL219"/>
      <c r="KVM219"/>
      <c r="KVN219"/>
      <c r="KVO219"/>
      <c r="KVP219"/>
      <c r="KVQ219"/>
      <c r="KVR219"/>
      <c r="KVS219"/>
      <c r="KVT219"/>
      <c r="KVU219"/>
      <c r="KVV219"/>
      <c r="KVW219"/>
      <c r="KVX219"/>
      <c r="KVY219"/>
      <c r="KVZ219"/>
      <c r="KWA219"/>
      <c r="KWB219"/>
      <c r="KWC219"/>
      <c r="KWD219"/>
      <c r="KWE219"/>
      <c r="KWF219"/>
      <c r="KWG219"/>
      <c r="KWH219"/>
      <c r="KWI219"/>
      <c r="KWJ219"/>
      <c r="KWK219"/>
      <c r="KWL219"/>
      <c r="KWM219"/>
      <c r="KWN219"/>
      <c r="KWO219"/>
      <c r="KWP219"/>
      <c r="KWQ219"/>
      <c r="KWR219"/>
      <c r="KWS219"/>
      <c r="KWT219"/>
      <c r="KWU219"/>
      <c r="KWV219"/>
      <c r="KWW219"/>
      <c r="KWX219"/>
      <c r="KWY219"/>
      <c r="KWZ219"/>
      <c r="KXA219"/>
      <c r="KXB219"/>
      <c r="KXC219"/>
      <c r="KXD219"/>
      <c r="KXE219"/>
      <c r="KXF219"/>
      <c r="KXG219"/>
      <c r="KXH219"/>
      <c r="KXI219"/>
      <c r="KXJ219"/>
      <c r="KXK219"/>
      <c r="KXL219"/>
      <c r="KXM219"/>
      <c r="KXN219"/>
      <c r="KXO219"/>
      <c r="KXP219"/>
      <c r="KXQ219"/>
      <c r="KXR219"/>
      <c r="KXS219"/>
      <c r="KXT219"/>
      <c r="KXU219"/>
      <c r="KXV219"/>
      <c r="KXW219"/>
      <c r="KXX219"/>
      <c r="KXY219"/>
      <c r="KXZ219"/>
      <c r="KYA219"/>
      <c r="KYB219"/>
      <c r="KYC219"/>
      <c r="KYD219"/>
      <c r="KYE219"/>
      <c r="KYF219"/>
      <c r="KYG219"/>
      <c r="KYH219"/>
      <c r="KYI219"/>
      <c r="KYJ219"/>
      <c r="KYK219"/>
      <c r="KYL219"/>
      <c r="KYM219"/>
      <c r="KYN219"/>
      <c r="KYO219"/>
      <c r="KYP219"/>
      <c r="KYQ219"/>
      <c r="KYR219"/>
      <c r="KYS219"/>
      <c r="KYT219"/>
      <c r="KYU219"/>
      <c r="KYV219"/>
      <c r="KYW219"/>
      <c r="KYX219"/>
      <c r="KYY219"/>
      <c r="KYZ219"/>
      <c r="KZA219"/>
      <c r="KZB219"/>
      <c r="KZC219"/>
      <c r="KZD219"/>
      <c r="KZE219"/>
      <c r="KZF219"/>
      <c r="KZG219"/>
      <c r="KZH219"/>
      <c r="KZI219"/>
      <c r="KZJ219"/>
      <c r="KZK219"/>
      <c r="KZL219"/>
      <c r="KZM219"/>
      <c r="KZN219"/>
      <c r="KZO219"/>
      <c r="KZP219"/>
      <c r="KZQ219"/>
      <c r="KZR219"/>
      <c r="KZS219"/>
      <c r="KZT219"/>
      <c r="KZU219"/>
      <c r="KZV219"/>
      <c r="KZW219"/>
      <c r="KZX219"/>
      <c r="KZY219"/>
      <c r="KZZ219"/>
      <c r="LAA219"/>
      <c r="LAB219"/>
      <c r="LAC219"/>
      <c r="LAD219"/>
      <c r="LAE219"/>
      <c r="LAF219"/>
      <c r="LAG219"/>
      <c r="LAH219"/>
      <c r="LAI219"/>
      <c r="LAJ219"/>
      <c r="LAK219"/>
      <c r="LAL219"/>
      <c r="LAM219"/>
      <c r="LAN219"/>
      <c r="LAO219"/>
      <c r="LAP219"/>
      <c r="LAQ219"/>
      <c r="LAR219"/>
      <c r="LAS219"/>
      <c r="LAT219"/>
      <c r="LAU219"/>
      <c r="LAV219"/>
      <c r="LAW219"/>
      <c r="LAX219"/>
      <c r="LAY219"/>
      <c r="LAZ219"/>
      <c r="LBA219"/>
      <c r="LBB219"/>
      <c r="LBC219"/>
      <c r="LBD219"/>
      <c r="LBE219"/>
      <c r="LBF219"/>
      <c r="LBG219"/>
      <c r="LBH219"/>
      <c r="LBI219"/>
      <c r="LBJ219"/>
      <c r="LBK219"/>
      <c r="LBL219"/>
      <c r="LBM219"/>
      <c r="LBN219"/>
      <c r="LBO219"/>
      <c r="LBP219"/>
      <c r="LBQ219"/>
      <c r="LBR219"/>
      <c r="LBS219"/>
      <c r="LBT219"/>
      <c r="LBU219"/>
      <c r="LBV219"/>
      <c r="LBW219"/>
      <c r="LBX219"/>
      <c r="LBY219"/>
      <c r="LBZ219"/>
      <c r="LCA219"/>
      <c r="LCB219"/>
      <c r="LCC219"/>
      <c r="LCD219"/>
      <c r="LCE219"/>
      <c r="LCF219"/>
      <c r="LCG219"/>
      <c r="LCH219"/>
      <c r="LCI219"/>
      <c r="LCJ219"/>
      <c r="LCK219"/>
      <c r="LCL219"/>
      <c r="LCM219"/>
      <c r="LCN219"/>
      <c r="LCO219"/>
      <c r="LCP219"/>
      <c r="LCQ219"/>
      <c r="LCR219"/>
      <c r="LCS219"/>
      <c r="LCT219"/>
      <c r="LCU219"/>
      <c r="LCV219"/>
      <c r="LCW219"/>
      <c r="LCX219"/>
      <c r="LCY219"/>
      <c r="LCZ219"/>
      <c r="LDA219"/>
      <c r="LDB219"/>
      <c r="LDC219"/>
      <c r="LDD219"/>
      <c r="LDE219"/>
      <c r="LDF219"/>
      <c r="LDG219"/>
      <c r="LDH219"/>
      <c r="LDI219"/>
      <c r="LDJ219"/>
      <c r="LDK219"/>
      <c r="LDL219"/>
      <c r="LDM219"/>
      <c r="LDN219"/>
      <c r="LDO219"/>
      <c r="LDP219"/>
      <c r="LDQ219"/>
      <c r="LDR219"/>
      <c r="LDS219"/>
      <c r="LDT219"/>
      <c r="LDU219"/>
      <c r="LDV219"/>
      <c r="LDW219"/>
      <c r="LDX219"/>
      <c r="LDY219"/>
      <c r="LDZ219"/>
      <c r="LEA219"/>
      <c r="LEB219"/>
      <c r="LEC219"/>
      <c r="LED219"/>
      <c r="LEE219"/>
      <c r="LEF219"/>
      <c r="LEG219"/>
      <c r="LEH219"/>
      <c r="LEI219"/>
      <c r="LEJ219"/>
      <c r="LEK219"/>
      <c r="LEL219"/>
      <c r="LEM219"/>
      <c r="LEN219"/>
      <c r="LEO219"/>
      <c r="LEP219"/>
      <c r="LEQ219"/>
      <c r="LER219"/>
      <c r="LES219"/>
      <c r="LET219"/>
      <c r="LEU219"/>
      <c r="LEV219"/>
      <c r="LEW219"/>
      <c r="LEX219"/>
      <c r="LEY219"/>
      <c r="LEZ219"/>
      <c r="LFA219"/>
      <c r="LFB219"/>
      <c r="LFC219"/>
      <c r="LFD219"/>
      <c r="LFE219"/>
      <c r="LFF219"/>
      <c r="LFG219"/>
      <c r="LFH219"/>
      <c r="LFI219"/>
      <c r="LFJ219"/>
      <c r="LFK219"/>
      <c r="LFL219"/>
      <c r="LFM219"/>
      <c r="LFN219"/>
      <c r="LFO219"/>
      <c r="LFP219"/>
      <c r="LFQ219"/>
      <c r="LFR219"/>
      <c r="LFS219"/>
      <c r="LFT219"/>
      <c r="LFU219"/>
      <c r="LFV219"/>
      <c r="LFW219"/>
      <c r="LFX219"/>
      <c r="LFY219"/>
      <c r="LFZ219"/>
      <c r="LGA219"/>
      <c r="LGB219"/>
      <c r="LGC219"/>
      <c r="LGD219"/>
      <c r="LGE219"/>
      <c r="LGF219"/>
      <c r="LGG219"/>
      <c r="LGH219"/>
      <c r="LGI219"/>
      <c r="LGJ219"/>
      <c r="LGK219"/>
      <c r="LGL219"/>
      <c r="LGM219"/>
      <c r="LGN219"/>
      <c r="LGO219"/>
      <c r="LGP219"/>
      <c r="LGQ219"/>
      <c r="LGR219"/>
      <c r="LGS219"/>
      <c r="LGT219"/>
      <c r="LGU219"/>
      <c r="LGV219"/>
      <c r="LGW219"/>
      <c r="LGX219"/>
      <c r="LGY219"/>
      <c r="LGZ219"/>
      <c r="LHA219"/>
      <c r="LHB219"/>
      <c r="LHC219"/>
      <c r="LHD219"/>
      <c r="LHE219"/>
      <c r="LHF219"/>
      <c r="LHG219"/>
      <c r="LHH219"/>
      <c r="LHI219"/>
      <c r="LHJ219"/>
      <c r="LHK219"/>
      <c r="LHL219"/>
      <c r="LHM219"/>
      <c r="LHN219"/>
      <c r="LHO219"/>
      <c r="LHP219"/>
      <c r="LHQ219"/>
      <c r="LHR219"/>
      <c r="LHS219"/>
      <c r="LHT219"/>
      <c r="LHU219"/>
      <c r="LHV219"/>
      <c r="LHW219"/>
      <c r="LHX219"/>
      <c r="LHY219"/>
      <c r="LHZ219"/>
      <c r="LIA219"/>
      <c r="LIB219"/>
      <c r="LIC219"/>
      <c r="LID219"/>
      <c r="LIE219"/>
      <c r="LIF219"/>
      <c r="LIG219"/>
      <c r="LIH219"/>
      <c r="LII219"/>
      <c r="LIJ219"/>
      <c r="LIK219"/>
      <c r="LIL219"/>
      <c r="LIM219"/>
      <c r="LIN219"/>
      <c r="LIO219"/>
      <c r="LIP219"/>
      <c r="LIQ219"/>
      <c r="LIR219"/>
      <c r="LIS219"/>
      <c r="LIT219"/>
      <c r="LIU219"/>
      <c r="LIV219"/>
      <c r="LIW219"/>
      <c r="LIX219"/>
      <c r="LIY219"/>
      <c r="LIZ219"/>
      <c r="LJA219"/>
      <c r="LJB219"/>
      <c r="LJC219"/>
      <c r="LJD219"/>
      <c r="LJE219"/>
      <c r="LJF219"/>
      <c r="LJG219"/>
      <c r="LJH219"/>
      <c r="LJI219"/>
      <c r="LJJ219"/>
      <c r="LJK219"/>
      <c r="LJL219"/>
      <c r="LJM219"/>
      <c r="LJN219"/>
      <c r="LJO219"/>
      <c r="LJP219"/>
      <c r="LJQ219"/>
      <c r="LJR219"/>
      <c r="LJS219"/>
      <c r="LJT219"/>
      <c r="LJU219"/>
      <c r="LJV219"/>
      <c r="LJW219"/>
      <c r="LJX219"/>
      <c r="LJY219"/>
      <c r="LJZ219"/>
      <c r="LKA219"/>
      <c r="LKB219"/>
      <c r="LKC219"/>
      <c r="LKD219"/>
      <c r="LKE219"/>
      <c r="LKF219"/>
      <c r="LKG219"/>
      <c r="LKH219"/>
      <c r="LKI219"/>
      <c r="LKJ219"/>
      <c r="LKK219"/>
      <c r="LKL219"/>
      <c r="LKM219"/>
      <c r="LKN219"/>
      <c r="LKO219"/>
      <c r="LKP219"/>
      <c r="LKQ219"/>
      <c r="LKR219"/>
      <c r="LKS219"/>
      <c r="LKT219"/>
      <c r="LKU219"/>
      <c r="LKV219"/>
      <c r="LKW219"/>
      <c r="LKX219"/>
      <c r="LKY219"/>
      <c r="LKZ219"/>
      <c r="LLA219"/>
      <c r="LLB219"/>
      <c r="LLC219"/>
      <c r="LLD219"/>
      <c r="LLE219"/>
      <c r="LLF219"/>
      <c r="LLG219"/>
      <c r="LLH219"/>
      <c r="LLI219"/>
      <c r="LLJ219"/>
      <c r="LLK219"/>
      <c r="LLL219"/>
      <c r="LLM219"/>
      <c r="LLN219"/>
      <c r="LLO219"/>
      <c r="LLP219"/>
      <c r="LLQ219"/>
      <c r="LLR219"/>
      <c r="LLS219"/>
      <c r="LLT219"/>
      <c r="LLU219"/>
      <c r="LLV219"/>
      <c r="LLW219"/>
      <c r="LLX219"/>
      <c r="LLY219"/>
      <c r="LLZ219"/>
      <c r="LMA219"/>
      <c r="LMB219"/>
      <c r="LMC219"/>
      <c r="LMD219"/>
      <c r="LME219"/>
      <c r="LMF219"/>
      <c r="LMG219"/>
      <c r="LMH219"/>
      <c r="LMI219"/>
      <c r="LMJ219"/>
      <c r="LMK219"/>
      <c r="LML219"/>
      <c r="LMM219"/>
      <c r="LMN219"/>
      <c r="LMO219"/>
      <c r="LMP219"/>
      <c r="LMQ219"/>
      <c r="LMR219"/>
      <c r="LMS219"/>
      <c r="LMT219"/>
      <c r="LMU219"/>
      <c r="LMV219"/>
      <c r="LMW219"/>
      <c r="LMX219"/>
      <c r="LMY219"/>
      <c r="LMZ219"/>
      <c r="LNA219"/>
      <c r="LNB219"/>
      <c r="LNC219"/>
      <c r="LND219"/>
      <c r="LNE219"/>
      <c r="LNF219"/>
      <c r="LNG219"/>
      <c r="LNH219"/>
      <c r="LNI219"/>
      <c r="LNJ219"/>
      <c r="LNK219"/>
      <c r="LNL219"/>
      <c r="LNM219"/>
      <c r="LNN219"/>
      <c r="LNO219"/>
      <c r="LNP219"/>
      <c r="LNQ219"/>
      <c r="LNR219"/>
      <c r="LNS219"/>
      <c r="LNT219"/>
      <c r="LNU219"/>
      <c r="LNV219"/>
      <c r="LNW219"/>
      <c r="LNX219"/>
      <c r="LNY219"/>
      <c r="LNZ219"/>
      <c r="LOA219"/>
      <c r="LOB219"/>
      <c r="LOC219"/>
      <c r="LOD219"/>
      <c r="LOE219"/>
      <c r="LOF219"/>
      <c r="LOG219"/>
      <c r="LOH219"/>
      <c r="LOI219"/>
      <c r="LOJ219"/>
      <c r="LOK219"/>
      <c r="LOL219"/>
      <c r="LOM219"/>
      <c r="LON219"/>
      <c r="LOO219"/>
      <c r="LOP219"/>
      <c r="LOQ219"/>
      <c r="LOR219"/>
      <c r="LOS219"/>
      <c r="LOT219"/>
      <c r="LOU219"/>
      <c r="LOV219"/>
      <c r="LOW219"/>
      <c r="LOX219"/>
      <c r="LOY219"/>
      <c r="LOZ219"/>
      <c r="LPA219"/>
      <c r="LPB219"/>
      <c r="LPC219"/>
      <c r="LPD219"/>
      <c r="LPE219"/>
      <c r="LPF219"/>
      <c r="LPG219"/>
      <c r="LPH219"/>
      <c r="LPI219"/>
      <c r="LPJ219"/>
      <c r="LPK219"/>
      <c r="LPL219"/>
      <c r="LPM219"/>
      <c r="LPN219"/>
      <c r="LPO219"/>
      <c r="LPP219"/>
      <c r="LPQ219"/>
      <c r="LPR219"/>
      <c r="LPS219"/>
      <c r="LPT219"/>
      <c r="LPU219"/>
      <c r="LPV219"/>
      <c r="LPW219"/>
      <c r="LPX219"/>
      <c r="LPY219"/>
      <c r="LPZ219"/>
      <c r="LQA219"/>
      <c r="LQB219"/>
      <c r="LQC219"/>
      <c r="LQD219"/>
      <c r="LQE219"/>
      <c r="LQF219"/>
      <c r="LQG219"/>
      <c r="LQH219"/>
      <c r="LQI219"/>
      <c r="LQJ219"/>
      <c r="LQK219"/>
      <c r="LQL219"/>
      <c r="LQM219"/>
      <c r="LQN219"/>
      <c r="LQO219"/>
      <c r="LQP219"/>
      <c r="LQQ219"/>
      <c r="LQR219"/>
      <c r="LQS219"/>
      <c r="LQT219"/>
      <c r="LQU219"/>
      <c r="LQV219"/>
      <c r="LQW219"/>
      <c r="LQX219"/>
      <c r="LQY219"/>
      <c r="LQZ219"/>
      <c r="LRA219"/>
      <c r="LRB219"/>
      <c r="LRC219"/>
      <c r="LRD219"/>
      <c r="LRE219"/>
      <c r="LRF219"/>
      <c r="LRG219"/>
      <c r="LRH219"/>
      <c r="LRI219"/>
      <c r="LRJ219"/>
      <c r="LRK219"/>
      <c r="LRL219"/>
      <c r="LRM219"/>
      <c r="LRN219"/>
      <c r="LRO219"/>
      <c r="LRP219"/>
      <c r="LRQ219"/>
      <c r="LRR219"/>
      <c r="LRS219"/>
      <c r="LRT219"/>
      <c r="LRU219"/>
      <c r="LRV219"/>
      <c r="LRW219"/>
      <c r="LRX219"/>
      <c r="LRY219"/>
      <c r="LRZ219"/>
      <c r="LSA219"/>
      <c r="LSB219"/>
      <c r="LSC219"/>
      <c r="LSD219"/>
      <c r="LSE219"/>
      <c r="LSF219"/>
      <c r="LSG219"/>
      <c r="LSH219"/>
      <c r="LSI219"/>
      <c r="LSJ219"/>
      <c r="LSK219"/>
      <c r="LSL219"/>
      <c r="LSM219"/>
      <c r="LSN219"/>
      <c r="LSO219"/>
      <c r="LSP219"/>
      <c r="LSQ219"/>
      <c r="LSR219"/>
      <c r="LSS219"/>
      <c r="LST219"/>
      <c r="LSU219"/>
      <c r="LSV219"/>
      <c r="LSW219"/>
      <c r="LSX219"/>
      <c r="LSY219"/>
      <c r="LSZ219"/>
      <c r="LTA219"/>
      <c r="LTB219"/>
      <c r="LTC219"/>
      <c r="LTD219"/>
      <c r="LTE219"/>
      <c r="LTF219"/>
      <c r="LTG219"/>
      <c r="LTH219"/>
      <c r="LTI219"/>
      <c r="LTJ219"/>
      <c r="LTK219"/>
      <c r="LTL219"/>
      <c r="LTM219"/>
      <c r="LTN219"/>
      <c r="LTO219"/>
      <c r="LTP219"/>
      <c r="LTQ219"/>
      <c r="LTR219"/>
      <c r="LTS219"/>
      <c r="LTT219"/>
      <c r="LTU219"/>
      <c r="LTV219"/>
      <c r="LTW219"/>
      <c r="LTX219"/>
      <c r="LTY219"/>
      <c r="LTZ219"/>
      <c r="LUA219"/>
      <c r="LUB219"/>
      <c r="LUC219"/>
      <c r="LUD219"/>
      <c r="LUE219"/>
      <c r="LUF219"/>
      <c r="LUG219"/>
      <c r="LUH219"/>
      <c r="LUI219"/>
      <c r="LUJ219"/>
      <c r="LUK219"/>
      <c r="LUL219"/>
      <c r="LUM219"/>
      <c r="LUN219"/>
      <c r="LUO219"/>
      <c r="LUP219"/>
      <c r="LUQ219"/>
      <c r="LUR219"/>
      <c r="LUS219"/>
      <c r="LUT219"/>
      <c r="LUU219"/>
      <c r="LUV219"/>
      <c r="LUW219"/>
      <c r="LUX219"/>
      <c r="LUY219"/>
      <c r="LUZ219"/>
      <c r="LVA219"/>
      <c r="LVB219"/>
      <c r="LVC219"/>
      <c r="LVD219"/>
      <c r="LVE219"/>
      <c r="LVF219"/>
      <c r="LVG219"/>
      <c r="LVH219"/>
      <c r="LVI219"/>
      <c r="LVJ219"/>
      <c r="LVK219"/>
      <c r="LVL219"/>
      <c r="LVM219"/>
      <c r="LVN219"/>
      <c r="LVO219"/>
      <c r="LVP219"/>
      <c r="LVQ219"/>
      <c r="LVR219"/>
      <c r="LVS219"/>
      <c r="LVT219"/>
      <c r="LVU219"/>
      <c r="LVV219"/>
      <c r="LVW219"/>
      <c r="LVX219"/>
      <c r="LVY219"/>
      <c r="LVZ219"/>
      <c r="LWA219"/>
      <c r="LWB219"/>
      <c r="LWC219"/>
      <c r="LWD219"/>
      <c r="LWE219"/>
      <c r="LWF219"/>
      <c r="LWG219"/>
      <c r="LWH219"/>
      <c r="LWI219"/>
      <c r="LWJ219"/>
      <c r="LWK219"/>
      <c r="LWL219"/>
      <c r="LWM219"/>
      <c r="LWN219"/>
      <c r="LWO219"/>
      <c r="LWP219"/>
      <c r="LWQ219"/>
      <c r="LWR219"/>
      <c r="LWS219"/>
      <c r="LWT219"/>
      <c r="LWU219"/>
      <c r="LWV219"/>
      <c r="LWW219"/>
      <c r="LWX219"/>
      <c r="LWY219"/>
      <c r="LWZ219"/>
      <c r="LXA219"/>
      <c r="LXB219"/>
      <c r="LXC219"/>
      <c r="LXD219"/>
      <c r="LXE219"/>
      <c r="LXF219"/>
      <c r="LXG219"/>
      <c r="LXH219"/>
      <c r="LXI219"/>
      <c r="LXJ219"/>
      <c r="LXK219"/>
      <c r="LXL219"/>
      <c r="LXM219"/>
      <c r="LXN219"/>
      <c r="LXO219"/>
      <c r="LXP219"/>
      <c r="LXQ219"/>
      <c r="LXR219"/>
      <c r="LXS219"/>
      <c r="LXT219"/>
      <c r="LXU219"/>
      <c r="LXV219"/>
      <c r="LXW219"/>
      <c r="LXX219"/>
      <c r="LXY219"/>
      <c r="LXZ219"/>
      <c r="LYA219"/>
      <c r="LYB219"/>
      <c r="LYC219"/>
      <c r="LYD219"/>
      <c r="LYE219"/>
      <c r="LYF219"/>
      <c r="LYG219"/>
      <c r="LYH219"/>
      <c r="LYI219"/>
      <c r="LYJ219"/>
      <c r="LYK219"/>
      <c r="LYL219"/>
      <c r="LYM219"/>
      <c r="LYN219"/>
      <c r="LYO219"/>
      <c r="LYP219"/>
      <c r="LYQ219"/>
      <c r="LYR219"/>
      <c r="LYS219"/>
      <c r="LYT219"/>
      <c r="LYU219"/>
      <c r="LYV219"/>
      <c r="LYW219"/>
      <c r="LYX219"/>
      <c r="LYY219"/>
      <c r="LYZ219"/>
      <c r="LZA219"/>
      <c r="LZB219"/>
      <c r="LZC219"/>
      <c r="LZD219"/>
      <c r="LZE219"/>
      <c r="LZF219"/>
      <c r="LZG219"/>
      <c r="LZH219"/>
      <c r="LZI219"/>
      <c r="LZJ219"/>
      <c r="LZK219"/>
      <c r="LZL219"/>
      <c r="LZM219"/>
      <c r="LZN219"/>
      <c r="LZO219"/>
      <c r="LZP219"/>
      <c r="LZQ219"/>
      <c r="LZR219"/>
      <c r="LZS219"/>
      <c r="LZT219"/>
      <c r="LZU219"/>
      <c r="LZV219"/>
      <c r="LZW219"/>
      <c r="LZX219"/>
      <c r="LZY219"/>
      <c r="LZZ219"/>
      <c r="MAA219"/>
      <c r="MAB219"/>
      <c r="MAC219"/>
      <c r="MAD219"/>
      <c r="MAE219"/>
      <c r="MAF219"/>
      <c r="MAG219"/>
      <c r="MAH219"/>
      <c r="MAI219"/>
      <c r="MAJ219"/>
      <c r="MAK219"/>
      <c r="MAL219"/>
      <c r="MAM219"/>
      <c r="MAN219"/>
      <c r="MAO219"/>
      <c r="MAP219"/>
      <c r="MAQ219"/>
      <c r="MAR219"/>
      <c r="MAS219"/>
      <c r="MAT219"/>
      <c r="MAU219"/>
      <c r="MAV219"/>
      <c r="MAW219"/>
      <c r="MAX219"/>
      <c r="MAY219"/>
      <c r="MAZ219"/>
      <c r="MBA219"/>
      <c r="MBB219"/>
      <c r="MBC219"/>
      <c r="MBD219"/>
      <c r="MBE219"/>
      <c r="MBF219"/>
      <c r="MBG219"/>
      <c r="MBH219"/>
      <c r="MBI219"/>
      <c r="MBJ219"/>
      <c r="MBK219"/>
      <c r="MBL219"/>
      <c r="MBM219"/>
      <c r="MBN219"/>
      <c r="MBO219"/>
      <c r="MBP219"/>
      <c r="MBQ219"/>
      <c r="MBR219"/>
      <c r="MBS219"/>
      <c r="MBT219"/>
      <c r="MBU219"/>
      <c r="MBV219"/>
      <c r="MBW219"/>
      <c r="MBX219"/>
      <c r="MBY219"/>
      <c r="MBZ219"/>
      <c r="MCA219"/>
      <c r="MCB219"/>
      <c r="MCC219"/>
      <c r="MCD219"/>
      <c r="MCE219"/>
      <c r="MCF219"/>
      <c r="MCG219"/>
      <c r="MCH219"/>
      <c r="MCI219"/>
      <c r="MCJ219"/>
      <c r="MCK219"/>
      <c r="MCL219"/>
      <c r="MCM219"/>
      <c r="MCN219"/>
      <c r="MCO219"/>
      <c r="MCP219"/>
      <c r="MCQ219"/>
      <c r="MCR219"/>
      <c r="MCS219"/>
      <c r="MCT219"/>
      <c r="MCU219"/>
      <c r="MCV219"/>
      <c r="MCW219"/>
      <c r="MCX219"/>
      <c r="MCY219"/>
      <c r="MCZ219"/>
      <c r="MDA219"/>
      <c r="MDB219"/>
      <c r="MDC219"/>
      <c r="MDD219"/>
      <c r="MDE219"/>
      <c r="MDF219"/>
      <c r="MDG219"/>
      <c r="MDH219"/>
      <c r="MDI219"/>
      <c r="MDJ219"/>
      <c r="MDK219"/>
      <c r="MDL219"/>
      <c r="MDM219"/>
      <c r="MDN219"/>
      <c r="MDO219"/>
      <c r="MDP219"/>
      <c r="MDQ219"/>
      <c r="MDR219"/>
      <c r="MDS219"/>
      <c r="MDT219"/>
      <c r="MDU219"/>
      <c r="MDV219"/>
      <c r="MDW219"/>
      <c r="MDX219"/>
      <c r="MDY219"/>
      <c r="MDZ219"/>
      <c r="MEA219"/>
      <c r="MEB219"/>
      <c r="MEC219"/>
      <c r="MED219"/>
      <c r="MEE219"/>
      <c r="MEF219"/>
      <c r="MEG219"/>
      <c r="MEH219"/>
      <c r="MEI219"/>
      <c r="MEJ219"/>
      <c r="MEK219"/>
      <c r="MEL219"/>
      <c r="MEM219"/>
      <c r="MEN219"/>
      <c r="MEO219"/>
      <c r="MEP219"/>
      <c r="MEQ219"/>
      <c r="MER219"/>
      <c r="MES219"/>
      <c r="MET219"/>
      <c r="MEU219"/>
      <c r="MEV219"/>
      <c r="MEW219"/>
      <c r="MEX219"/>
      <c r="MEY219"/>
      <c r="MEZ219"/>
      <c r="MFA219"/>
      <c r="MFB219"/>
      <c r="MFC219"/>
      <c r="MFD219"/>
      <c r="MFE219"/>
      <c r="MFF219"/>
      <c r="MFG219"/>
      <c r="MFH219"/>
      <c r="MFI219"/>
      <c r="MFJ219"/>
      <c r="MFK219"/>
      <c r="MFL219"/>
      <c r="MFM219"/>
      <c r="MFN219"/>
      <c r="MFO219"/>
      <c r="MFP219"/>
      <c r="MFQ219"/>
      <c r="MFR219"/>
      <c r="MFS219"/>
      <c r="MFT219"/>
      <c r="MFU219"/>
      <c r="MFV219"/>
      <c r="MFW219"/>
      <c r="MFX219"/>
      <c r="MFY219"/>
      <c r="MFZ219"/>
      <c r="MGA219"/>
      <c r="MGB219"/>
      <c r="MGC219"/>
      <c r="MGD219"/>
      <c r="MGE219"/>
      <c r="MGF219"/>
      <c r="MGG219"/>
      <c r="MGH219"/>
      <c r="MGI219"/>
      <c r="MGJ219"/>
      <c r="MGK219"/>
      <c r="MGL219"/>
      <c r="MGM219"/>
      <c r="MGN219"/>
      <c r="MGO219"/>
      <c r="MGP219"/>
      <c r="MGQ219"/>
      <c r="MGR219"/>
      <c r="MGS219"/>
      <c r="MGT219"/>
      <c r="MGU219"/>
      <c r="MGV219"/>
      <c r="MGW219"/>
      <c r="MGX219"/>
      <c r="MGY219"/>
      <c r="MGZ219"/>
      <c r="MHA219"/>
      <c r="MHB219"/>
      <c r="MHC219"/>
      <c r="MHD219"/>
      <c r="MHE219"/>
      <c r="MHF219"/>
      <c r="MHG219"/>
      <c r="MHH219"/>
      <c r="MHI219"/>
      <c r="MHJ219"/>
      <c r="MHK219"/>
      <c r="MHL219"/>
      <c r="MHM219"/>
      <c r="MHN219"/>
      <c r="MHO219"/>
      <c r="MHP219"/>
      <c r="MHQ219"/>
      <c r="MHR219"/>
      <c r="MHS219"/>
      <c r="MHT219"/>
      <c r="MHU219"/>
      <c r="MHV219"/>
      <c r="MHW219"/>
      <c r="MHX219"/>
      <c r="MHY219"/>
      <c r="MHZ219"/>
      <c r="MIA219"/>
      <c r="MIB219"/>
      <c r="MIC219"/>
      <c r="MID219"/>
      <c r="MIE219"/>
      <c r="MIF219"/>
      <c r="MIG219"/>
      <c r="MIH219"/>
      <c r="MII219"/>
      <c r="MIJ219"/>
      <c r="MIK219"/>
      <c r="MIL219"/>
      <c r="MIM219"/>
      <c r="MIN219"/>
      <c r="MIO219"/>
      <c r="MIP219"/>
      <c r="MIQ219"/>
      <c r="MIR219"/>
      <c r="MIS219"/>
      <c r="MIT219"/>
      <c r="MIU219"/>
      <c r="MIV219"/>
      <c r="MIW219"/>
      <c r="MIX219"/>
      <c r="MIY219"/>
      <c r="MIZ219"/>
      <c r="MJA219"/>
      <c r="MJB219"/>
      <c r="MJC219"/>
      <c r="MJD219"/>
      <c r="MJE219"/>
      <c r="MJF219"/>
      <c r="MJG219"/>
      <c r="MJH219"/>
      <c r="MJI219"/>
      <c r="MJJ219"/>
      <c r="MJK219"/>
      <c r="MJL219"/>
      <c r="MJM219"/>
      <c r="MJN219"/>
      <c r="MJO219"/>
      <c r="MJP219"/>
      <c r="MJQ219"/>
      <c r="MJR219"/>
      <c r="MJS219"/>
      <c r="MJT219"/>
      <c r="MJU219"/>
      <c r="MJV219"/>
      <c r="MJW219"/>
      <c r="MJX219"/>
      <c r="MJY219"/>
      <c r="MJZ219"/>
      <c r="MKA219"/>
      <c r="MKB219"/>
      <c r="MKC219"/>
      <c r="MKD219"/>
      <c r="MKE219"/>
      <c r="MKF219"/>
      <c r="MKG219"/>
      <c r="MKH219"/>
      <c r="MKI219"/>
      <c r="MKJ219"/>
      <c r="MKK219"/>
      <c r="MKL219"/>
      <c r="MKM219"/>
      <c r="MKN219"/>
      <c r="MKO219"/>
      <c r="MKP219"/>
      <c r="MKQ219"/>
      <c r="MKR219"/>
      <c r="MKS219"/>
      <c r="MKT219"/>
      <c r="MKU219"/>
      <c r="MKV219"/>
      <c r="MKW219"/>
      <c r="MKX219"/>
      <c r="MKY219"/>
      <c r="MKZ219"/>
      <c r="MLA219"/>
      <c r="MLB219"/>
      <c r="MLC219"/>
      <c r="MLD219"/>
      <c r="MLE219"/>
      <c r="MLF219"/>
      <c r="MLG219"/>
      <c r="MLH219"/>
      <c r="MLI219"/>
      <c r="MLJ219"/>
      <c r="MLK219"/>
      <c r="MLL219"/>
      <c r="MLM219"/>
      <c r="MLN219"/>
      <c r="MLO219"/>
      <c r="MLP219"/>
      <c r="MLQ219"/>
      <c r="MLR219"/>
      <c r="MLS219"/>
      <c r="MLT219"/>
      <c r="MLU219"/>
      <c r="MLV219"/>
      <c r="MLW219"/>
      <c r="MLX219"/>
      <c r="MLY219"/>
      <c r="MLZ219"/>
      <c r="MMA219"/>
      <c r="MMB219"/>
      <c r="MMC219"/>
      <c r="MMD219"/>
      <c r="MME219"/>
      <c r="MMF219"/>
      <c r="MMG219"/>
      <c r="MMH219"/>
      <c r="MMI219"/>
      <c r="MMJ219"/>
      <c r="MMK219"/>
      <c r="MML219"/>
      <c r="MMM219"/>
      <c r="MMN219"/>
      <c r="MMO219"/>
      <c r="MMP219"/>
      <c r="MMQ219"/>
      <c r="MMR219"/>
      <c r="MMS219"/>
      <c r="MMT219"/>
      <c r="MMU219"/>
      <c r="MMV219"/>
      <c r="MMW219"/>
      <c r="MMX219"/>
      <c r="MMY219"/>
      <c r="MMZ219"/>
      <c r="MNA219"/>
      <c r="MNB219"/>
      <c r="MNC219"/>
      <c r="MND219"/>
      <c r="MNE219"/>
      <c r="MNF219"/>
      <c r="MNG219"/>
      <c r="MNH219"/>
      <c r="MNI219"/>
      <c r="MNJ219"/>
      <c r="MNK219"/>
      <c r="MNL219"/>
      <c r="MNM219"/>
      <c r="MNN219"/>
      <c r="MNO219"/>
      <c r="MNP219"/>
      <c r="MNQ219"/>
      <c r="MNR219"/>
      <c r="MNS219"/>
      <c r="MNT219"/>
      <c r="MNU219"/>
      <c r="MNV219"/>
      <c r="MNW219"/>
      <c r="MNX219"/>
      <c r="MNY219"/>
      <c r="MNZ219"/>
      <c r="MOA219"/>
      <c r="MOB219"/>
      <c r="MOC219"/>
      <c r="MOD219"/>
      <c r="MOE219"/>
      <c r="MOF219"/>
      <c r="MOG219"/>
      <c r="MOH219"/>
      <c r="MOI219"/>
      <c r="MOJ219"/>
      <c r="MOK219"/>
      <c r="MOL219"/>
      <c r="MOM219"/>
      <c r="MON219"/>
      <c r="MOO219"/>
      <c r="MOP219"/>
      <c r="MOQ219"/>
      <c r="MOR219"/>
      <c r="MOS219"/>
      <c r="MOT219"/>
      <c r="MOU219"/>
      <c r="MOV219"/>
      <c r="MOW219"/>
      <c r="MOX219"/>
      <c r="MOY219"/>
      <c r="MOZ219"/>
      <c r="MPA219"/>
      <c r="MPB219"/>
      <c r="MPC219"/>
      <c r="MPD219"/>
      <c r="MPE219"/>
      <c r="MPF219"/>
      <c r="MPG219"/>
      <c r="MPH219"/>
      <c r="MPI219"/>
      <c r="MPJ219"/>
      <c r="MPK219"/>
      <c r="MPL219"/>
      <c r="MPM219"/>
      <c r="MPN219"/>
      <c r="MPO219"/>
      <c r="MPP219"/>
      <c r="MPQ219"/>
      <c r="MPR219"/>
      <c r="MPS219"/>
      <c r="MPT219"/>
      <c r="MPU219"/>
      <c r="MPV219"/>
      <c r="MPW219"/>
      <c r="MPX219"/>
      <c r="MPY219"/>
      <c r="MPZ219"/>
      <c r="MQA219"/>
      <c r="MQB219"/>
      <c r="MQC219"/>
      <c r="MQD219"/>
      <c r="MQE219"/>
      <c r="MQF219"/>
      <c r="MQG219"/>
      <c r="MQH219"/>
      <c r="MQI219"/>
      <c r="MQJ219"/>
      <c r="MQK219"/>
      <c r="MQL219"/>
      <c r="MQM219"/>
      <c r="MQN219"/>
      <c r="MQO219"/>
      <c r="MQP219"/>
      <c r="MQQ219"/>
      <c r="MQR219"/>
      <c r="MQS219"/>
      <c r="MQT219"/>
      <c r="MQU219"/>
      <c r="MQV219"/>
      <c r="MQW219"/>
      <c r="MQX219"/>
      <c r="MQY219"/>
      <c r="MQZ219"/>
      <c r="MRA219"/>
      <c r="MRB219"/>
      <c r="MRC219"/>
      <c r="MRD219"/>
      <c r="MRE219"/>
      <c r="MRF219"/>
      <c r="MRG219"/>
      <c r="MRH219"/>
      <c r="MRI219"/>
      <c r="MRJ219"/>
      <c r="MRK219"/>
      <c r="MRL219"/>
      <c r="MRM219"/>
      <c r="MRN219"/>
      <c r="MRO219"/>
      <c r="MRP219"/>
      <c r="MRQ219"/>
      <c r="MRR219"/>
      <c r="MRS219"/>
      <c r="MRT219"/>
      <c r="MRU219"/>
      <c r="MRV219"/>
      <c r="MRW219"/>
      <c r="MRX219"/>
      <c r="MRY219"/>
      <c r="MRZ219"/>
      <c r="MSA219"/>
      <c r="MSB219"/>
      <c r="MSC219"/>
      <c r="MSD219"/>
      <c r="MSE219"/>
      <c r="MSF219"/>
      <c r="MSG219"/>
      <c r="MSH219"/>
      <c r="MSI219"/>
      <c r="MSJ219"/>
      <c r="MSK219"/>
      <c r="MSL219"/>
      <c r="MSM219"/>
      <c r="MSN219"/>
      <c r="MSO219"/>
      <c r="MSP219"/>
      <c r="MSQ219"/>
      <c r="MSR219"/>
      <c r="MSS219"/>
      <c r="MST219"/>
      <c r="MSU219"/>
      <c r="MSV219"/>
      <c r="MSW219"/>
      <c r="MSX219"/>
      <c r="MSY219"/>
      <c r="MSZ219"/>
      <c r="MTA219"/>
      <c r="MTB219"/>
      <c r="MTC219"/>
      <c r="MTD219"/>
      <c r="MTE219"/>
      <c r="MTF219"/>
      <c r="MTG219"/>
      <c r="MTH219"/>
      <c r="MTI219"/>
      <c r="MTJ219"/>
      <c r="MTK219"/>
      <c r="MTL219"/>
      <c r="MTM219"/>
      <c r="MTN219"/>
      <c r="MTO219"/>
      <c r="MTP219"/>
      <c r="MTQ219"/>
      <c r="MTR219"/>
      <c r="MTS219"/>
      <c r="MTT219"/>
      <c r="MTU219"/>
      <c r="MTV219"/>
      <c r="MTW219"/>
      <c r="MTX219"/>
      <c r="MTY219"/>
      <c r="MTZ219"/>
      <c r="MUA219"/>
      <c r="MUB219"/>
      <c r="MUC219"/>
      <c r="MUD219"/>
      <c r="MUE219"/>
      <c r="MUF219"/>
      <c r="MUG219"/>
      <c r="MUH219"/>
      <c r="MUI219"/>
      <c r="MUJ219"/>
      <c r="MUK219"/>
      <c r="MUL219"/>
      <c r="MUM219"/>
      <c r="MUN219"/>
      <c r="MUO219"/>
      <c r="MUP219"/>
      <c r="MUQ219"/>
      <c r="MUR219"/>
      <c r="MUS219"/>
      <c r="MUT219"/>
      <c r="MUU219"/>
      <c r="MUV219"/>
      <c r="MUW219"/>
      <c r="MUX219"/>
      <c r="MUY219"/>
      <c r="MUZ219"/>
      <c r="MVA219"/>
      <c r="MVB219"/>
      <c r="MVC219"/>
      <c r="MVD219"/>
      <c r="MVE219"/>
      <c r="MVF219"/>
      <c r="MVG219"/>
      <c r="MVH219"/>
      <c r="MVI219"/>
      <c r="MVJ219"/>
      <c r="MVK219"/>
      <c r="MVL219"/>
      <c r="MVM219"/>
      <c r="MVN219"/>
      <c r="MVO219"/>
      <c r="MVP219"/>
      <c r="MVQ219"/>
      <c r="MVR219"/>
      <c r="MVS219"/>
      <c r="MVT219"/>
      <c r="MVU219"/>
      <c r="MVV219"/>
      <c r="MVW219"/>
      <c r="MVX219"/>
      <c r="MVY219"/>
      <c r="MVZ219"/>
      <c r="MWA219"/>
      <c r="MWB219"/>
      <c r="MWC219"/>
      <c r="MWD219"/>
      <c r="MWE219"/>
      <c r="MWF219"/>
      <c r="MWG219"/>
      <c r="MWH219"/>
      <c r="MWI219"/>
      <c r="MWJ219"/>
      <c r="MWK219"/>
      <c r="MWL219"/>
      <c r="MWM219"/>
      <c r="MWN219"/>
      <c r="MWO219"/>
      <c r="MWP219"/>
      <c r="MWQ219"/>
      <c r="MWR219"/>
      <c r="MWS219"/>
      <c r="MWT219"/>
      <c r="MWU219"/>
      <c r="MWV219"/>
      <c r="MWW219"/>
      <c r="MWX219"/>
      <c r="MWY219"/>
      <c r="MWZ219"/>
      <c r="MXA219"/>
      <c r="MXB219"/>
      <c r="MXC219"/>
      <c r="MXD219"/>
      <c r="MXE219"/>
      <c r="MXF219"/>
      <c r="MXG219"/>
      <c r="MXH219"/>
      <c r="MXI219"/>
      <c r="MXJ219"/>
      <c r="MXK219"/>
      <c r="MXL219"/>
      <c r="MXM219"/>
      <c r="MXN219"/>
      <c r="MXO219"/>
      <c r="MXP219"/>
      <c r="MXQ219"/>
      <c r="MXR219"/>
      <c r="MXS219"/>
      <c r="MXT219"/>
      <c r="MXU219"/>
      <c r="MXV219"/>
      <c r="MXW219"/>
      <c r="MXX219"/>
      <c r="MXY219"/>
      <c r="MXZ219"/>
      <c r="MYA219"/>
      <c r="MYB219"/>
      <c r="MYC219"/>
      <c r="MYD219"/>
      <c r="MYE219"/>
      <c r="MYF219"/>
      <c r="MYG219"/>
      <c r="MYH219"/>
      <c r="MYI219"/>
      <c r="MYJ219"/>
      <c r="MYK219"/>
      <c r="MYL219"/>
      <c r="MYM219"/>
      <c r="MYN219"/>
      <c r="MYO219"/>
      <c r="MYP219"/>
      <c r="MYQ219"/>
      <c r="MYR219"/>
      <c r="MYS219"/>
      <c r="MYT219"/>
      <c r="MYU219"/>
      <c r="MYV219"/>
      <c r="MYW219"/>
      <c r="MYX219"/>
      <c r="MYY219"/>
      <c r="MYZ219"/>
      <c r="MZA219"/>
      <c r="MZB219"/>
      <c r="MZC219"/>
      <c r="MZD219"/>
      <c r="MZE219"/>
      <c r="MZF219"/>
      <c r="MZG219"/>
      <c r="MZH219"/>
      <c r="MZI219"/>
      <c r="MZJ219"/>
      <c r="MZK219"/>
      <c r="MZL219"/>
      <c r="MZM219"/>
      <c r="MZN219"/>
      <c r="MZO219"/>
      <c r="MZP219"/>
      <c r="MZQ219"/>
      <c r="MZR219"/>
      <c r="MZS219"/>
      <c r="MZT219"/>
      <c r="MZU219"/>
      <c r="MZV219"/>
      <c r="MZW219"/>
      <c r="MZX219"/>
      <c r="MZY219"/>
      <c r="MZZ219"/>
      <c r="NAA219"/>
      <c r="NAB219"/>
      <c r="NAC219"/>
      <c r="NAD219"/>
      <c r="NAE219"/>
      <c r="NAF219"/>
      <c r="NAG219"/>
      <c r="NAH219"/>
      <c r="NAI219"/>
      <c r="NAJ219"/>
      <c r="NAK219"/>
      <c r="NAL219"/>
      <c r="NAM219"/>
      <c r="NAN219"/>
      <c r="NAO219"/>
      <c r="NAP219"/>
      <c r="NAQ219"/>
      <c r="NAR219"/>
      <c r="NAS219"/>
      <c r="NAT219"/>
      <c r="NAU219"/>
      <c r="NAV219"/>
      <c r="NAW219"/>
      <c r="NAX219"/>
      <c r="NAY219"/>
      <c r="NAZ219"/>
      <c r="NBA219"/>
      <c r="NBB219"/>
      <c r="NBC219"/>
      <c r="NBD219"/>
      <c r="NBE219"/>
      <c r="NBF219"/>
      <c r="NBG219"/>
      <c r="NBH219"/>
      <c r="NBI219"/>
      <c r="NBJ219"/>
      <c r="NBK219"/>
      <c r="NBL219"/>
      <c r="NBM219"/>
      <c r="NBN219"/>
      <c r="NBO219"/>
      <c r="NBP219"/>
      <c r="NBQ219"/>
      <c r="NBR219"/>
      <c r="NBS219"/>
      <c r="NBT219"/>
      <c r="NBU219"/>
      <c r="NBV219"/>
      <c r="NBW219"/>
      <c r="NBX219"/>
      <c r="NBY219"/>
      <c r="NBZ219"/>
      <c r="NCA219"/>
      <c r="NCB219"/>
      <c r="NCC219"/>
      <c r="NCD219"/>
      <c r="NCE219"/>
      <c r="NCF219"/>
      <c r="NCG219"/>
      <c r="NCH219"/>
      <c r="NCI219"/>
      <c r="NCJ219"/>
      <c r="NCK219"/>
      <c r="NCL219"/>
      <c r="NCM219"/>
      <c r="NCN219"/>
      <c r="NCO219"/>
      <c r="NCP219"/>
      <c r="NCQ219"/>
      <c r="NCR219"/>
      <c r="NCS219"/>
      <c r="NCT219"/>
      <c r="NCU219"/>
      <c r="NCV219"/>
      <c r="NCW219"/>
      <c r="NCX219"/>
      <c r="NCY219"/>
      <c r="NCZ219"/>
      <c r="NDA219"/>
      <c r="NDB219"/>
      <c r="NDC219"/>
      <c r="NDD219"/>
      <c r="NDE219"/>
      <c r="NDF219"/>
      <c r="NDG219"/>
      <c r="NDH219"/>
      <c r="NDI219"/>
      <c r="NDJ219"/>
      <c r="NDK219"/>
      <c r="NDL219"/>
      <c r="NDM219"/>
      <c r="NDN219"/>
      <c r="NDO219"/>
      <c r="NDP219"/>
      <c r="NDQ219"/>
      <c r="NDR219"/>
      <c r="NDS219"/>
      <c r="NDT219"/>
      <c r="NDU219"/>
      <c r="NDV219"/>
      <c r="NDW219"/>
      <c r="NDX219"/>
      <c r="NDY219"/>
      <c r="NDZ219"/>
      <c r="NEA219"/>
      <c r="NEB219"/>
      <c r="NEC219"/>
      <c r="NED219"/>
      <c r="NEE219"/>
      <c r="NEF219"/>
      <c r="NEG219"/>
      <c r="NEH219"/>
      <c r="NEI219"/>
      <c r="NEJ219"/>
      <c r="NEK219"/>
      <c r="NEL219"/>
      <c r="NEM219"/>
      <c r="NEN219"/>
      <c r="NEO219"/>
      <c r="NEP219"/>
      <c r="NEQ219"/>
      <c r="NER219"/>
      <c r="NES219"/>
      <c r="NET219"/>
      <c r="NEU219"/>
      <c r="NEV219"/>
      <c r="NEW219"/>
      <c r="NEX219"/>
      <c r="NEY219"/>
      <c r="NEZ219"/>
      <c r="NFA219"/>
      <c r="NFB219"/>
      <c r="NFC219"/>
      <c r="NFD219"/>
      <c r="NFE219"/>
      <c r="NFF219"/>
      <c r="NFG219"/>
      <c r="NFH219"/>
      <c r="NFI219"/>
      <c r="NFJ219"/>
      <c r="NFK219"/>
      <c r="NFL219"/>
      <c r="NFM219"/>
      <c r="NFN219"/>
      <c r="NFO219"/>
      <c r="NFP219"/>
      <c r="NFQ219"/>
      <c r="NFR219"/>
      <c r="NFS219"/>
      <c r="NFT219"/>
      <c r="NFU219"/>
      <c r="NFV219"/>
      <c r="NFW219"/>
      <c r="NFX219"/>
      <c r="NFY219"/>
      <c r="NFZ219"/>
      <c r="NGA219"/>
      <c r="NGB219"/>
      <c r="NGC219"/>
      <c r="NGD219"/>
      <c r="NGE219"/>
      <c r="NGF219"/>
      <c r="NGG219"/>
      <c r="NGH219"/>
      <c r="NGI219"/>
      <c r="NGJ219"/>
      <c r="NGK219"/>
      <c r="NGL219"/>
      <c r="NGM219"/>
      <c r="NGN219"/>
      <c r="NGO219"/>
      <c r="NGP219"/>
      <c r="NGQ219"/>
      <c r="NGR219"/>
      <c r="NGS219"/>
      <c r="NGT219"/>
      <c r="NGU219"/>
      <c r="NGV219"/>
      <c r="NGW219"/>
      <c r="NGX219"/>
      <c r="NGY219"/>
      <c r="NGZ219"/>
      <c r="NHA219"/>
      <c r="NHB219"/>
      <c r="NHC219"/>
      <c r="NHD219"/>
      <c r="NHE219"/>
      <c r="NHF219"/>
      <c r="NHG219"/>
      <c r="NHH219"/>
      <c r="NHI219"/>
      <c r="NHJ219"/>
      <c r="NHK219"/>
      <c r="NHL219"/>
      <c r="NHM219"/>
      <c r="NHN219"/>
      <c r="NHO219"/>
      <c r="NHP219"/>
      <c r="NHQ219"/>
      <c r="NHR219"/>
      <c r="NHS219"/>
      <c r="NHT219"/>
      <c r="NHU219"/>
      <c r="NHV219"/>
      <c r="NHW219"/>
      <c r="NHX219"/>
      <c r="NHY219"/>
      <c r="NHZ219"/>
      <c r="NIA219"/>
      <c r="NIB219"/>
      <c r="NIC219"/>
      <c r="NID219"/>
      <c r="NIE219"/>
      <c r="NIF219"/>
      <c r="NIG219"/>
      <c r="NIH219"/>
      <c r="NII219"/>
      <c r="NIJ219"/>
      <c r="NIK219"/>
      <c r="NIL219"/>
      <c r="NIM219"/>
      <c r="NIN219"/>
      <c r="NIO219"/>
      <c r="NIP219"/>
      <c r="NIQ219"/>
      <c r="NIR219"/>
      <c r="NIS219"/>
      <c r="NIT219"/>
      <c r="NIU219"/>
      <c r="NIV219"/>
      <c r="NIW219"/>
      <c r="NIX219"/>
      <c r="NIY219"/>
      <c r="NIZ219"/>
      <c r="NJA219"/>
      <c r="NJB219"/>
      <c r="NJC219"/>
      <c r="NJD219"/>
      <c r="NJE219"/>
      <c r="NJF219"/>
      <c r="NJG219"/>
      <c r="NJH219"/>
      <c r="NJI219"/>
      <c r="NJJ219"/>
      <c r="NJK219"/>
      <c r="NJL219"/>
      <c r="NJM219"/>
      <c r="NJN219"/>
      <c r="NJO219"/>
      <c r="NJP219"/>
      <c r="NJQ219"/>
      <c r="NJR219"/>
      <c r="NJS219"/>
      <c r="NJT219"/>
      <c r="NJU219"/>
      <c r="NJV219"/>
      <c r="NJW219"/>
      <c r="NJX219"/>
      <c r="NJY219"/>
      <c r="NJZ219"/>
      <c r="NKA219"/>
      <c r="NKB219"/>
      <c r="NKC219"/>
      <c r="NKD219"/>
      <c r="NKE219"/>
      <c r="NKF219"/>
      <c r="NKG219"/>
      <c r="NKH219"/>
      <c r="NKI219"/>
      <c r="NKJ219"/>
      <c r="NKK219"/>
      <c r="NKL219"/>
      <c r="NKM219"/>
      <c r="NKN219"/>
      <c r="NKO219"/>
      <c r="NKP219"/>
      <c r="NKQ219"/>
      <c r="NKR219"/>
      <c r="NKS219"/>
      <c r="NKT219"/>
      <c r="NKU219"/>
      <c r="NKV219"/>
      <c r="NKW219"/>
      <c r="NKX219"/>
      <c r="NKY219"/>
      <c r="NKZ219"/>
      <c r="NLA219"/>
      <c r="NLB219"/>
      <c r="NLC219"/>
      <c r="NLD219"/>
      <c r="NLE219"/>
      <c r="NLF219"/>
      <c r="NLG219"/>
      <c r="NLH219"/>
      <c r="NLI219"/>
      <c r="NLJ219"/>
      <c r="NLK219"/>
      <c r="NLL219"/>
      <c r="NLM219"/>
      <c r="NLN219"/>
      <c r="NLO219"/>
      <c r="NLP219"/>
      <c r="NLQ219"/>
      <c r="NLR219"/>
      <c r="NLS219"/>
      <c r="NLT219"/>
      <c r="NLU219"/>
      <c r="NLV219"/>
      <c r="NLW219"/>
      <c r="NLX219"/>
      <c r="NLY219"/>
      <c r="NLZ219"/>
      <c r="NMA219"/>
      <c r="NMB219"/>
      <c r="NMC219"/>
      <c r="NMD219"/>
      <c r="NME219"/>
      <c r="NMF219"/>
      <c r="NMG219"/>
      <c r="NMH219"/>
      <c r="NMI219"/>
      <c r="NMJ219"/>
      <c r="NMK219"/>
      <c r="NML219"/>
      <c r="NMM219"/>
      <c r="NMN219"/>
      <c r="NMO219"/>
      <c r="NMP219"/>
      <c r="NMQ219"/>
      <c r="NMR219"/>
      <c r="NMS219"/>
      <c r="NMT219"/>
      <c r="NMU219"/>
      <c r="NMV219"/>
      <c r="NMW219"/>
      <c r="NMX219"/>
      <c r="NMY219"/>
      <c r="NMZ219"/>
      <c r="NNA219"/>
      <c r="NNB219"/>
      <c r="NNC219"/>
      <c r="NND219"/>
      <c r="NNE219"/>
      <c r="NNF219"/>
      <c r="NNG219"/>
      <c r="NNH219"/>
      <c r="NNI219"/>
      <c r="NNJ219"/>
      <c r="NNK219"/>
      <c r="NNL219"/>
      <c r="NNM219"/>
      <c r="NNN219"/>
      <c r="NNO219"/>
      <c r="NNP219"/>
      <c r="NNQ219"/>
      <c r="NNR219"/>
      <c r="NNS219"/>
      <c r="NNT219"/>
      <c r="NNU219"/>
      <c r="NNV219"/>
      <c r="NNW219"/>
      <c r="NNX219"/>
      <c r="NNY219"/>
      <c r="NNZ219"/>
      <c r="NOA219"/>
      <c r="NOB219"/>
      <c r="NOC219"/>
      <c r="NOD219"/>
      <c r="NOE219"/>
      <c r="NOF219"/>
      <c r="NOG219"/>
      <c r="NOH219"/>
      <c r="NOI219"/>
      <c r="NOJ219"/>
      <c r="NOK219"/>
      <c r="NOL219"/>
      <c r="NOM219"/>
      <c r="NON219"/>
      <c r="NOO219"/>
      <c r="NOP219"/>
      <c r="NOQ219"/>
      <c r="NOR219"/>
      <c r="NOS219"/>
      <c r="NOT219"/>
      <c r="NOU219"/>
      <c r="NOV219"/>
      <c r="NOW219"/>
      <c r="NOX219"/>
      <c r="NOY219"/>
      <c r="NOZ219"/>
      <c r="NPA219"/>
      <c r="NPB219"/>
      <c r="NPC219"/>
      <c r="NPD219"/>
      <c r="NPE219"/>
      <c r="NPF219"/>
      <c r="NPG219"/>
      <c r="NPH219"/>
      <c r="NPI219"/>
      <c r="NPJ219"/>
      <c r="NPK219"/>
      <c r="NPL219"/>
      <c r="NPM219"/>
      <c r="NPN219"/>
      <c r="NPO219"/>
      <c r="NPP219"/>
      <c r="NPQ219"/>
      <c r="NPR219"/>
      <c r="NPS219"/>
      <c r="NPT219"/>
      <c r="NPU219"/>
      <c r="NPV219"/>
      <c r="NPW219"/>
      <c r="NPX219"/>
      <c r="NPY219"/>
      <c r="NPZ219"/>
      <c r="NQA219"/>
      <c r="NQB219"/>
      <c r="NQC219"/>
      <c r="NQD219"/>
      <c r="NQE219"/>
      <c r="NQF219"/>
      <c r="NQG219"/>
      <c r="NQH219"/>
      <c r="NQI219"/>
      <c r="NQJ219"/>
      <c r="NQK219"/>
      <c r="NQL219"/>
      <c r="NQM219"/>
      <c r="NQN219"/>
      <c r="NQO219"/>
      <c r="NQP219"/>
      <c r="NQQ219"/>
      <c r="NQR219"/>
      <c r="NQS219"/>
      <c r="NQT219"/>
      <c r="NQU219"/>
      <c r="NQV219"/>
      <c r="NQW219"/>
      <c r="NQX219"/>
      <c r="NQY219"/>
      <c r="NQZ219"/>
      <c r="NRA219"/>
      <c r="NRB219"/>
      <c r="NRC219"/>
      <c r="NRD219"/>
      <c r="NRE219"/>
      <c r="NRF219"/>
      <c r="NRG219"/>
      <c r="NRH219"/>
      <c r="NRI219"/>
      <c r="NRJ219"/>
      <c r="NRK219"/>
      <c r="NRL219"/>
      <c r="NRM219"/>
      <c r="NRN219"/>
      <c r="NRO219"/>
      <c r="NRP219"/>
      <c r="NRQ219"/>
      <c r="NRR219"/>
      <c r="NRS219"/>
      <c r="NRT219"/>
      <c r="NRU219"/>
      <c r="NRV219"/>
      <c r="NRW219"/>
      <c r="NRX219"/>
      <c r="NRY219"/>
      <c r="NRZ219"/>
      <c r="NSA219"/>
      <c r="NSB219"/>
      <c r="NSC219"/>
      <c r="NSD219"/>
      <c r="NSE219"/>
      <c r="NSF219"/>
      <c r="NSG219"/>
      <c r="NSH219"/>
      <c r="NSI219"/>
      <c r="NSJ219"/>
      <c r="NSK219"/>
      <c r="NSL219"/>
      <c r="NSM219"/>
      <c r="NSN219"/>
      <c r="NSO219"/>
      <c r="NSP219"/>
      <c r="NSQ219"/>
      <c r="NSR219"/>
      <c r="NSS219"/>
      <c r="NST219"/>
      <c r="NSU219"/>
      <c r="NSV219"/>
      <c r="NSW219"/>
      <c r="NSX219"/>
      <c r="NSY219"/>
      <c r="NSZ219"/>
      <c r="NTA219"/>
      <c r="NTB219"/>
      <c r="NTC219"/>
      <c r="NTD219"/>
      <c r="NTE219"/>
      <c r="NTF219"/>
      <c r="NTG219"/>
      <c r="NTH219"/>
      <c r="NTI219"/>
      <c r="NTJ219"/>
      <c r="NTK219"/>
      <c r="NTL219"/>
      <c r="NTM219"/>
      <c r="NTN219"/>
      <c r="NTO219"/>
      <c r="NTP219"/>
      <c r="NTQ219"/>
      <c r="NTR219"/>
      <c r="NTS219"/>
      <c r="NTT219"/>
      <c r="NTU219"/>
      <c r="NTV219"/>
      <c r="NTW219"/>
      <c r="NTX219"/>
      <c r="NTY219"/>
      <c r="NTZ219"/>
      <c r="NUA219"/>
      <c r="NUB219"/>
      <c r="NUC219"/>
      <c r="NUD219"/>
      <c r="NUE219"/>
      <c r="NUF219"/>
      <c r="NUG219"/>
      <c r="NUH219"/>
      <c r="NUI219"/>
      <c r="NUJ219"/>
      <c r="NUK219"/>
      <c r="NUL219"/>
      <c r="NUM219"/>
      <c r="NUN219"/>
      <c r="NUO219"/>
      <c r="NUP219"/>
      <c r="NUQ219"/>
      <c r="NUR219"/>
      <c r="NUS219"/>
      <c r="NUT219"/>
      <c r="NUU219"/>
      <c r="NUV219"/>
      <c r="NUW219"/>
      <c r="NUX219"/>
      <c r="NUY219"/>
      <c r="NUZ219"/>
      <c r="NVA219"/>
      <c r="NVB219"/>
      <c r="NVC219"/>
      <c r="NVD219"/>
      <c r="NVE219"/>
      <c r="NVF219"/>
      <c r="NVG219"/>
      <c r="NVH219"/>
      <c r="NVI219"/>
      <c r="NVJ219"/>
      <c r="NVK219"/>
      <c r="NVL219"/>
      <c r="NVM219"/>
      <c r="NVN219"/>
      <c r="NVO219"/>
      <c r="NVP219"/>
      <c r="NVQ219"/>
      <c r="NVR219"/>
      <c r="NVS219"/>
      <c r="NVT219"/>
      <c r="NVU219"/>
      <c r="NVV219"/>
      <c r="NVW219"/>
      <c r="NVX219"/>
      <c r="NVY219"/>
      <c r="NVZ219"/>
      <c r="NWA219"/>
      <c r="NWB219"/>
      <c r="NWC219"/>
      <c r="NWD219"/>
      <c r="NWE219"/>
      <c r="NWF219"/>
      <c r="NWG219"/>
      <c r="NWH219"/>
      <c r="NWI219"/>
      <c r="NWJ219"/>
      <c r="NWK219"/>
      <c r="NWL219"/>
      <c r="NWM219"/>
      <c r="NWN219"/>
      <c r="NWO219"/>
      <c r="NWP219"/>
      <c r="NWQ219"/>
      <c r="NWR219"/>
      <c r="NWS219"/>
      <c r="NWT219"/>
      <c r="NWU219"/>
      <c r="NWV219"/>
      <c r="NWW219"/>
      <c r="NWX219"/>
      <c r="NWY219"/>
      <c r="NWZ219"/>
      <c r="NXA219"/>
      <c r="NXB219"/>
      <c r="NXC219"/>
      <c r="NXD219"/>
      <c r="NXE219"/>
      <c r="NXF219"/>
      <c r="NXG219"/>
      <c r="NXH219"/>
      <c r="NXI219"/>
      <c r="NXJ219"/>
      <c r="NXK219"/>
      <c r="NXL219"/>
      <c r="NXM219"/>
      <c r="NXN219"/>
      <c r="NXO219"/>
      <c r="NXP219"/>
      <c r="NXQ219"/>
      <c r="NXR219"/>
      <c r="NXS219"/>
      <c r="NXT219"/>
      <c r="NXU219"/>
      <c r="NXV219"/>
      <c r="NXW219"/>
      <c r="NXX219"/>
      <c r="NXY219"/>
      <c r="NXZ219"/>
      <c r="NYA219"/>
      <c r="NYB219"/>
      <c r="NYC219"/>
      <c r="NYD219"/>
      <c r="NYE219"/>
      <c r="NYF219"/>
      <c r="NYG219"/>
      <c r="NYH219"/>
      <c r="NYI219"/>
      <c r="NYJ219"/>
      <c r="NYK219"/>
      <c r="NYL219"/>
      <c r="NYM219"/>
      <c r="NYN219"/>
      <c r="NYO219"/>
      <c r="NYP219"/>
      <c r="NYQ219"/>
      <c r="NYR219"/>
      <c r="NYS219"/>
      <c r="NYT219"/>
      <c r="NYU219"/>
      <c r="NYV219"/>
      <c r="NYW219"/>
      <c r="NYX219"/>
      <c r="NYY219"/>
      <c r="NYZ219"/>
      <c r="NZA219"/>
      <c r="NZB219"/>
      <c r="NZC219"/>
      <c r="NZD219"/>
      <c r="NZE219"/>
      <c r="NZF219"/>
      <c r="NZG219"/>
      <c r="NZH219"/>
      <c r="NZI219"/>
      <c r="NZJ219"/>
      <c r="NZK219"/>
      <c r="NZL219"/>
      <c r="NZM219"/>
      <c r="NZN219"/>
      <c r="NZO219"/>
      <c r="NZP219"/>
      <c r="NZQ219"/>
      <c r="NZR219"/>
      <c r="NZS219"/>
      <c r="NZT219"/>
      <c r="NZU219"/>
      <c r="NZV219"/>
      <c r="NZW219"/>
      <c r="NZX219"/>
      <c r="NZY219"/>
      <c r="NZZ219"/>
      <c r="OAA219"/>
      <c r="OAB219"/>
      <c r="OAC219"/>
      <c r="OAD219"/>
      <c r="OAE219"/>
      <c r="OAF219"/>
      <c r="OAG219"/>
      <c r="OAH219"/>
      <c r="OAI219"/>
      <c r="OAJ219"/>
      <c r="OAK219"/>
      <c r="OAL219"/>
      <c r="OAM219"/>
      <c r="OAN219"/>
      <c r="OAO219"/>
      <c r="OAP219"/>
      <c r="OAQ219"/>
      <c r="OAR219"/>
      <c r="OAS219"/>
      <c r="OAT219"/>
      <c r="OAU219"/>
      <c r="OAV219"/>
      <c r="OAW219"/>
      <c r="OAX219"/>
      <c r="OAY219"/>
      <c r="OAZ219"/>
      <c r="OBA219"/>
      <c r="OBB219"/>
      <c r="OBC219"/>
      <c r="OBD219"/>
      <c r="OBE219"/>
      <c r="OBF219"/>
      <c r="OBG219"/>
      <c r="OBH219"/>
      <c r="OBI219"/>
      <c r="OBJ219"/>
      <c r="OBK219"/>
      <c r="OBL219"/>
      <c r="OBM219"/>
      <c r="OBN219"/>
      <c r="OBO219"/>
      <c r="OBP219"/>
      <c r="OBQ219"/>
      <c r="OBR219"/>
      <c r="OBS219"/>
      <c r="OBT219"/>
      <c r="OBU219"/>
      <c r="OBV219"/>
      <c r="OBW219"/>
      <c r="OBX219"/>
      <c r="OBY219"/>
      <c r="OBZ219"/>
      <c r="OCA219"/>
      <c r="OCB219"/>
      <c r="OCC219"/>
      <c r="OCD219"/>
      <c r="OCE219"/>
      <c r="OCF219"/>
      <c r="OCG219"/>
      <c r="OCH219"/>
      <c r="OCI219"/>
      <c r="OCJ219"/>
      <c r="OCK219"/>
      <c r="OCL219"/>
      <c r="OCM219"/>
      <c r="OCN219"/>
      <c r="OCO219"/>
      <c r="OCP219"/>
      <c r="OCQ219"/>
      <c r="OCR219"/>
      <c r="OCS219"/>
      <c r="OCT219"/>
      <c r="OCU219"/>
      <c r="OCV219"/>
      <c r="OCW219"/>
      <c r="OCX219"/>
      <c r="OCY219"/>
      <c r="OCZ219"/>
      <c r="ODA219"/>
      <c r="ODB219"/>
      <c r="ODC219"/>
      <c r="ODD219"/>
      <c r="ODE219"/>
      <c r="ODF219"/>
      <c r="ODG219"/>
      <c r="ODH219"/>
      <c r="ODI219"/>
      <c r="ODJ219"/>
      <c r="ODK219"/>
      <c r="ODL219"/>
      <c r="ODM219"/>
      <c r="ODN219"/>
      <c r="ODO219"/>
      <c r="ODP219"/>
      <c r="ODQ219"/>
      <c r="ODR219"/>
      <c r="ODS219"/>
      <c r="ODT219"/>
      <c r="ODU219"/>
      <c r="ODV219"/>
      <c r="ODW219"/>
      <c r="ODX219"/>
      <c r="ODY219"/>
      <c r="ODZ219"/>
      <c r="OEA219"/>
      <c r="OEB219"/>
      <c r="OEC219"/>
      <c r="OED219"/>
      <c r="OEE219"/>
      <c r="OEF219"/>
      <c r="OEG219"/>
      <c r="OEH219"/>
      <c r="OEI219"/>
      <c r="OEJ219"/>
      <c r="OEK219"/>
      <c r="OEL219"/>
      <c r="OEM219"/>
      <c r="OEN219"/>
      <c r="OEO219"/>
      <c r="OEP219"/>
      <c r="OEQ219"/>
      <c r="OER219"/>
      <c r="OES219"/>
      <c r="OET219"/>
      <c r="OEU219"/>
      <c r="OEV219"/>
      <c r="OEW219"/>
      <c r="OEX219"/>
      <c r="OEY219"/>
      <c r="OEZ219"/>
      <c r="OFA219"/>
      <c r="OFB219"/>
      <c r="OFC219"/>
      <c r="OFD219"/>
      <c r="OFE219"/>
      <c r="OFF219"/>
      <c r="OFG219"/>
      <c r="OFH219"/>
      <c r="OFI219"/>
      <c r="OFJ219"/>
      <c r="OFK219"/>
      <c r="OFL219"/>
      <c r="OFM219"/>
      <c r="OFN219"/>
      <c r="OFO219"/>
      <c r="OFP219"/>
      <c r="OFQ219"/>
      <c r="OFR219"/>
      <c r="OFS219"/>
      <c r="OFT219"/>
      <c r="OFU219"/>
      <c r="OFV219"/>
      <c r="OFW219"/>
      <c r="OFX219"/>
      <c r="OFY219"/>
      <c r="OFZ219"/>
      <c r="OGA219"/>
      <c r="OGB219"/>
      <c r="OGC219"/>
      <c r="OGD219"/>
      <c r="OGE219"/>
      <c r="OGF219"/>
      <c r="OGG219"/>
      <c r="OGH219"/>
      <c r="OGI219"/>
      <c r="OGJ219"/>
      <c r="OGK219"/>
      <c r="OGL219"/>
      <c r="OGM219"/>
      <c r="OGN219"/>
      <c r="OGO219"/>
      <c r="OGP219"/>
      <c r="OGQ219"/>
      <c r="OGR219"/>
      <c r="OGS219"/>
      <c r="OGT219"/>
      <c r="OGU219"/>
      <c r="OGV219"/>
      <c r="OGW219"/>
      <c r="OGX219"/>
      <c r="OGY219"/>
      <c r="OGZ219"/>
      <c r="OHA219"/>
      <c r="OHB219"/>
      <c r="OHC219"/>
      <c r="OHD219"/>
      <c r="OHE219"/>
      <c r="OHF219"/>
      <c r="OHG219"/>
      <c r="OHH219"/>
      <c r="OHI219"/>
      <c r="OHJ219"/>
      <c r="OHK219"/>
      <c r="OHL219"/>
      <c r="OHM219"/>
      <c r="OHN219"/>
      <c r="OHO219"/>
      <c r="OHP219"/>
      <c r="OHQ219"/>
      <c r="OHR219"/>
      <c r="OHS219"/>
      <c r="OHT219"/>
      <c r="OHU219"/>
      <c r="OHV219"/>
      <c r="OHW219"/>
      <c r="OHX219"/>
      <c r="OHY219"/>
      <c r="OHZ219"/>
      <c r="OIA219"/>
      <c r="OIB219"/>
      <c r="OIC219"/>
      <c r="OID219"/>
      <c r="OIE219"/>
      <c r="OIF219"/>
      <c r="OIG219"/>
      <c r="OIH219"/>
      <c r="OII219"/>
      <c r="OIJ219"/>
      <c r="OIK219"/>
      <c r="OIL219"/>
      <c r="OIM219"/>
      <c r="OIN219"/>
      <c r="OIO219"/>
      <c r="OIP219"/>
      <c r="OIQ219"/>
      <c r="OIR219"/>
      <c r="OIS219"/>
      <c r="OIT219"/>
      <c r="OIU219"/>
      <c r="OIV219"/>
      <c r="OIW219"/>
      <c r="OIX219"/>
      <c r="OIY219"/>
      <c r="OIZ219"/>
      <c r="OJA219"/>
      <c r="OJB219"/>
      <c r="OJC219"/>
      <c r="OJD219"/>
      <c r="OJE219"/>
      <c r="OJF219"/>
      <c r="OJG219"/>
      <c r="OJH219"/>
      <c r="OJI219"/>
      <c r="OJJ219"/>
      <c r="OJK219"/>
      <c r="OJL219"/>
      <c r="OJM219"/>
      <c r="OJN219"/>
      <c r="OJO219"/>
      <c r="OJP219"/>
      <c r="OJQ219"/>
      <c r="OJR219"/>
      <c r="OJS219"/>
      <c r="OJT219"/>
      <c r="OJU219"/>
      <c r="OJV219"/>
      <c r="OJW219"/>
      <c r="OJX219"/>
      <c r="OJY219"/>
      <c r="OJZ219"/>
      <c r="OKA219"/>
      <c r="OKB219"/>
      <c r="OKC219"/>
      <c r="OKD219"/>
      <c r="OKE219"/>
      <c r="OKF219"/>
      <c r="OKG219"/>
      <c r="OKH219"/>
      <c r="OKI219"/>
      <c r="OKJ219"/>
      <c r="OKK219"/>
      <c r="OKL219"/>
      <c r="OKM219"/>
      <c r="OKN219"/>
      <c r="OKO219"/>
      <c r="OKP219"/>
      <c r="OKQ219"/>
      <c r="OKR219"/>
      <c r="OKS219"/>
      <c r="OKT219"/>
      <c r="OKU219"/>
      <c r="OKV219"/>
      <c r="OKW219"/>
      <c r="OKX219"/>
      <c r="OKY219"/>
      <c r="OKZ219"/>
      <c r="OLA219"/>
      <c r="OLB219"/>
      <c r="OLC219"/>
      <c r="OLD219"/>
      <c r="OLE219"/>
      <c r="OLF219"/>
      <c r="OLG219"/>
      <c r="OLH219"/>
      <c r="OLI219"/>
      <c r="OLJ219"/>
      <c r="OLK219"/>
      <c r="OLL219"/>
      <c r="OLM219"/>
      <c r="OLN219"/>
      <c r="OLO219"/>
      <c r="OLP219"/>
      <c r="OLQ219"/>
      <c r="OLR219"/>
      <c r="OLS219"/>
      <c r="OLT219"/>
      <c r="OLU219"/>
      <c r="OLV219"/>
      <c r="OLW219"/>
      <c r="OLX219"/>
      <c r="OLY219"/>
      <c r="OLZ219"/>
      <c r="OMA219"/>
      <c r="OMB219"/>
      <c r="OMC219"/>
      <c r="OMD219"/>
      <c r="OME219"/>
      <c r="OMF219"/>
      <c r="OMG219"/>
      <c r="OMH219"/>
      <c r="OMI219"/>
      <c r="OMJ219"/>
      <c r="OMK219"/>
      <c r="OML219"/>
      <c r="OMM219"/>
      <c r="OMN219"/>
      <c r="OMO219"/>
      <c r="OMP219"/>
      <c r="OMQ219"/>
      <c r="OMR219"/>
      <c r="OMS219"/>
      <c r="OMT219"/>
      <c r="OMU219"/>
      <c r="OMV219"/>
      <c r="OMW219"/>
      <c r="OMX219"/>
      <c r="OMY219"/>
      <c r="OMZ219"/>
      <c r="ONA219"/>
      <c r="ONB219"/>
      <c r="ONC219"/>
      <c r="OND219"/>
      <c r="ONE219"/>
      <c r="ONF219"/>
      <c r="ONG219"/>
      <c r="ONH219"/>
      <c r="ONI219"/>
      <c r="ONJ219"/>
      <c r="ONK219"/>
      <c r="ONL219"/>
      <c r="ONM219"/>
      <c r="ONN219"/>
      <c r="ONO219"/>
      <c r="ONP219"/>
      <c r="ONQ219"/>
      <c r="ONR219"/>
      <c r="ONS219"/>
      <c r="ONT219"/>
      <c r="ONU219"/>
      <c r="ONV219"/>
      <c r="ONW219"/>
      <c r="ONX219"/>
      <c r="ONY219"/>
      <c r="ONZ219"/>
      <c r="OOA219"/>
      <c r="OOB219"/>
      <c r="OOC219"/>
      <c r="OOD219"/>
      <c r="OOE219"/>
      <c r="OOF219"/>
      <c r="OOG219"/>
      <c r="OOH219"/>
      <c r="OOI219"/>
      <c r="OOJ219"/>
      <c r="OOK219"/>
      <c r="OOL219"/>
      <c r="OOM219"/>
      <c r="OON219"/>
      <c r="OOO219"/>
      <c r="OOP219"/>
      <c r="OOQ219"/>
      <c r="OOR219"/>
      <c r="OOS219"/>
      <c r="OOT219"/>
      <c r="OOU219"/>
      <c r="OOV219"/>
      <c r="OOW219"/>
      <c r="OOX219"/>
      <c r="OOY219"/>
      <c r="OOZ219"/>
      <c r="OPA219"/>
      <c r="OPB219"/>
      <c r="OPC219"/>
      <c r="OPD219"/>
      <c r="OPE219"/>
      <c r="OPF219"/>
      <c r="OPG219"/>
      <c r="OPH219"/>
      <c r="OPI219"/>
      <c r="OPJ219"/>
      <c r="OPK219"/>
      <c r="OPL219"/>
      <c r="OPM219"/>
      <c r="OPN219"/>
      <c r="OPO219"/>
      <c r="OPP219"/>
      <c r="OPQ219"/>
      <c r="OPR219"/>
      <c r="OPS219"/>
      <c r="OPT219"/>
      <c r="OPU219"/>
      <c r="OPV219"/>
      <c r="OPW219"/>
      <c r="OPX219"/>
      <c r="OPY219"/>
      <c r="OPZ219"/>
      <c r="OQA219"/>
      <c r="OQB219"/>
      <c r="OQC219"/>
      <c r="OQD219"/>
      <c r="OQE219"/>
      <c r="OQF219"/>
      <c r="OQG219"/>
      <c r="OQH219"/>
      <c r="OQI219"/>
      <c r="OQJ219"/>
      <c r="OQK219"/>
      <c r="OQL219"/>
      <c r="OQM219"/>
      <c r="OQN219"/>
      <c r="OQO219"/>
      <c r="OQP219"/>
      <c r="OQQ219"/>
      <c r="OQR219"/>
      <c r="OQS219"/>
      <c r="OQT219"/>
      <c r="OQU219"/>
      <c r="OQV219"/>
      <c r="OQW219"/>
      <c r="OQX219"/>
      <c r="OQY219"/>
      <c r="OQZ219"/>
      <c r="ORA219"/>
      <c r="ORB219"/>
      <c r="ORC219"/>
      <c r="ORD219"/>
      <c r="ORE219"/>
      <c r="ORF219"/>
      <c r="ORG219"/>
      <c r="ORH219"/>
      <c r="ORI219"/>
      <c r="ORJ219"/>
      <c r="ORK219"/>
      <c r="ORL219"/>
      <c r="ORM219"/>
      <c r="ORN219"/>
      <c r="ORO219"/>
      <c r="ORP219"/>
      <c r="ORQ219"/>
      <c r="ORR219"/>
      <c r="ORS219"/>
      <c r="ORT219"/>
      <c r="ORU219"/>
      <c r="ORV219"/>
      <c r="ORW219"/>
      <c r="ORX219"/>
      <c r="ORY219"/>
      <c r="ORZ219"/>
      <c r="OSA219"/>
      <c r="OSB219"/>
      <c r="OSC219"/>
      <c r="OSD219"/>
      <c r="OSE219"/>
      <c r="OSF219"/>
      <c r="OSG219"/>
      <c r="OSH219"/>
      <c r="OSI219"/>
      <c r="OSJ219"/>
      <c r="OSK219"/>
      <c r="OSL219"/>
      <c r="OSM219"/>
      <c r="OSN219"/>
      <c r="OSO219"/>
      <c r="OSP219"/>
      <c r="OSQ219"/>
      <c r="OSR219"/>
      <c r="OSS219"/>
      <c r="OST219"/>
      <c r="OSU219"/>
      <c r="OSV219"/>
      <c r="OSW219"/>
      <c r="OSX219"/>
      <c r="OSY219"/>
      <c r="OSZ219"/>
      <c r="OTA219"/>
      <c r="OTB219"/>
      <c r="OTC219"/>
      <c r="OTD219"/>
      <c r="OTE219"/>
      <c r="OTF219"/>
      <c r="OTG219"/>
      <c r="OTH219"/>
      <c r="OTI219"/>
      <c r="OTJ219"/>
      <c r="OTK219"/>
      <c r="OTL219"/>
      <c r="OTM219"/>
      <c r="OTN219"/>
      <c r="OTO219"/>
      <c r="OTP219"/>
      <c r="OTQ219"/>
      <c r="OTR219"/>
      <c r="OTS219"/>
      <c r="OTT219"/>
      <c r="OTU219"/>
      <c r="OTV219"/>
      <c r="OTW219"/>
      <c r="OTX219"/>
      <c r="OTY219"/>
      <c r="OTZ219"/>
      <c r="OUA219"/>
      <c r="OUB219"/>
      <c r="OUC219"/>
      <c r="OUD219"/>
      <c r="OUE219"/>
      <c r="OUF219"/>
      <c r="OUG219"/>
      <c r="OUH219"/>
      <c r="OUI219"/>
      <c r="OUJ219"/>
      <c r="OUK219"/>
      <c r="OUL219"/>
      <c r="OUM219"/>
      <c r="OUN219"/>
      <c r="OUO219"/>
      <c r="OUP219"/>
      <c r="OUQ219"/>
      <c r="OUR219"/>
      <c r="OUS219"/>
      <c r="OUT219"/>
      <c r="OUU219"/>
      <c r="OUV219"/>
      <c r="OUW219"/>
      <c r="OUX219"/>
      <c r="OUY219"/>
      <c r="OUZ219"/>
      <c r="OVA219"/>
      <c r="OVB219"/>
      <c r="OVC219"/>
      <c r="OVD219"/>
      <c r="OVE219"/>
      <c r="OVF219"/>
      <c r="OVG219"/>
      <c r="OVH219"/>
      <c r="OVI219"/>
      <c r="OVJ219"/>
      <c r="OVK219"/>
      <c r="OVL219"/>
      <c r="OVM219"/>
      <c r="OVN219"/>
      <c r="OVO219"/>
      <c r="OVP219"/>
      <c r="OVQ219"/>
      <c r="OVR219"/>
      <c r="OVS219"/>
      <c r="OVT219"/>
      <c r="OVU219"/>
      <c r="OVV219"/>
      <c r="OVW219"/>
      <c r="OVX219"/>
      <c r="OVY219"/>
      <c r="OVZ219"/>
      <c r="OWA219"/>
      <c r="OWB219"/>
      <c r="OWC219"/>
      <c r="OWD219"/>
      <c r="OWE219"/>
      <c r="OWF219"/>
      <c r="OWG219"/>
      <c r="OWH219"/>
      <c r="OWI219"/>
      <c r="OWJ219"/>
      <c r="OWK219"/>
      <c r="OWL219"/>
      <c r="OWM219"/>
      <c r="OWN219"/>
      <c r="OWO219"/>
      <c r="OWP219"/>
      <c r="OWQ219"/>
      <c r="OWR219"/>
      <c r="OWS219"/>
      <c r="OWT219"/>
      <c r="OWU219"/>
      <c r="OWV219"/>
      <c r="OWW219"/>
      <c r="OWX219"/>
      <c r="OWY219"/>
      <c r="OWZ219"/>
      <c r="OXA219"/>
      <c r="OXB219"/>
      <c r="OXC219"/>
      <c r="OXD219"/>
      <c r="OXE219"/>
      <c r="OXF219"/>
      <c r="OXG219"/>
      <c r="OXH219"/>
      <c r="OXI219"/>
      <c r="OXJ219"/>
      <c r="OXK219"/>
      <c r="OXL219"/>
      <c r="OXM219"/>
      <c r="OXN219"/>
      <c r="OXO219"/>
      <c r="OXP219"/>
      <c r="OXQ219"/>
      <c r="OXR219"/>
      <c r="OXS219"/>
      <c r="OXT219"/>
      <c r="OXU219"/>
      <c r="OXV219"/>
      <c r="OXW219"/>
      <c r="OXX219"/>
      <c r="OXY219"/>
      <c r="OXZ219"/>
      <c r="OYA219"/>
      <c r="OYB219"/>
      <c r="OYC219"/>
      <c r="OYD219"/>
      <c r="OYE219"/>
      <c r="OYF219"/>
      <c r="OYG219"/>
      <c r="OYH219"/>
      <c r="OYI219"/>
      <c r="OYJ219"/>
      <c r="OYK219"/>
      <c r="OYL219"/>
      <c r="OYM219"/>
      <c r="OYN219"/>
      <c r="OYO219"/>
      <c r="OYP219"/>
      <c r="OYQ219"/>
      <c r="OYR219"/>
      <c r="OYS219"/>
      <c r="OYT219"/>
      <c r="OYU219"/>
      <c r="OYV219"/>
      <c r="OYW219"/>
      <c r="OYX219"/>
      <c r="OYY219"/>
      <c r="OYZ219"/>
      <c r="OZA219"/>
      <c r="OZB219"/>
      <c r="OZC219"/>
      <c r="OZD219"/>
      <c r="OZE219"/>
      <c r="OZF219"/>
      <c r="OZG219"/>
      <c r="OZH219"/>
      <c r="OZI219"/>
      <c r="OZJ219"/>
      <c r="OZK219"/>
      <c r="OZL219"/>
      <c r="OZM219"/>
      <c r="OZN219"/>
      <c r="OZO219"/>
      <c r="OZP219"/>
      <c r="OZQ219"/>
      <c r="OZR219"/>
      <c r="OZS219"/>
      <c r="OZT219"/>
      <c r="OZU219"/>
      <c r="OZV219"/>
      <c r="OZW219"/>
      <c r="OZX219"/>
      <c r="OZY219"/>
      <c r="OZZ219"/>
      <c r="PAA219"/>
      <c r="PAB219"/>
      <c r="PAC219"/>
      <c r="PAD219"/>
      <c r="PAE219"/>
      <c r="PAF219"/>
      <c r="PAG219"/>
      <c r="PAH219"/>
      <c r="PAI219"/>
      <c r="PAJ219"/>
      <c r="PAK219"/>
      <c r="PAL219"/>
      <c r="PAM219"/>
      <c r="PAN219"/>
      <c r="PAO219"/>
      <c r="PAP219"/>
      <c r="PAQ219"/>
      <c r="PAR219"/>
      <c r="PAS219"/>
      <c r="PAT219"/>
      <c r="PAU219"/>
      <c r="PAV219"/>
      <c r="PAW219"/>
      <c r="PAX219"/>
      <c r="PAY219"/>
      <c r="PAZ219"/>
      <c r="PBA219"/>
      <c r="PBB219"/>
      <c r="PBC219"/>
      <c r="PBD219"/>
      <c r="PBE219"/>
      <c r="PBF219"/>
      <c r="PBG219"/>
      <c r="PBH219"/>
      <c r="PBI219"/>
      <c r="PBJ219"/>
      <c r="PBK219"/>
      <c r="PBL219"/>
      <c r="PBM219"/>
      <c r="PBN219"/>
      <c r="PBO219"/>
      <c r="PBP219"/>
      <c r="PBQ219"/>
      <c r="PBR219"/>
      <c r="PBS219"/>
      <c r="PBT219"/>
      <c r="PBU219"/>
      <c r="PBV219"/>
      <c r="PBW219"/>
      <c r="PBX219"/>
      <c r="PBY219"/>
      <c r="PBZ219"/>
      <c r="PCA219"/>
      <c r="PCB219"/>
      <c r="PCC219"/>
      <c r="PCD219"/>
      <c r="PCE219"/>
      <c r="PCF219"/>
      <c r="PCG219"/>
      <c r="PCH219"/>
      <c r="PCI219"/>
      <c r="PCJ219"/>
      <c r="PCK219"/>
      <c r="PCL219"/>
      <c r="PCM219"/>
      <c r="PCN219"/>
      <c r="PCO219"/>
      <c r="PCP219"/>
      <c r="PCQ219"/>
      <c r="PCR219"/>
      <c r="PCS219"/>
      <c r="PCT219"/>
      <c r="PCU219"/>
      <c r="PCV219"/>
      <c r="PCW219"/>
      <c r="PCX219"/>
      <c r="PCY219"/>
      <c r="PCZ219"/>
      <c r="PDA219"/>
      <c r="PDB219"/>
      <c r="PDC219"/>
      <c r="PDD219"/>
      <c r="PDE219"/>
      <c r="PDF219"/>
      <c r="PDG219"/>
      <c r="PDH219"/>
      <c r="PDI219"/>
      <c r="PDJ219"/>
      <c r="PDK219"/>
      <c r="PDL219"/>
      <c r="PDM219"/>
      <c r="PDN219"/>
      <c r="PDO219"/>
      <c r="PDP219"/>
      <c r="PDQ219"/>
      <c r="PDR219"/>
      <c r="PDS219"/>
      <c r="PDT219"/>
      <c r="PDU219"/>
      <c r="PDV219"/>
      <c r="PDW219"/>
      <c r="PDX219"/>
      <c r="PDY219"/>
      <c r="PDZ219"/>
      <c r="PEA219"/>
      <c r="PEB219"/>
      <c r="PEC219"/>
      <c r="PED219"/>
      <c r="PEE219"/>
      <c r="PEF219"/>
      <c r="PEG219"/>
      <c r="PEH219"/>
      <c r="PEI219"/>
      <c r="PEJ219"/>
      <c r="PEK219"/>
      <c r="PEL219"/>
      <c r="PEM219"/>
      <c r="PEN219"/>
      <c r="PEO219"/>
      <c r="PEP219"/>
      <c r="PEQ219"/>
      <c r="PER219"/>
      <c r="PES219"/>
      <c r="PET219"/>
      <c r="PEU219"/>
      <c r="PEV219"/>
      <c r="PEW219"/>
      <c r="PEX219"/>
      <c r="PEY219"/>
      <c r="PEZ219"/>
      <c r="PFA219"/>
      <c r="PFB219"/>
      <c r="PFC219"/>
      <c r="PFD219"/>
      <c r="PFE219"/>
      <c r="PFF219"/>
      <c r="PFG219"/>
      <c r="PFH219"/>
      <c r="PFI219"/>
      <c r="PFJ219"/>
      <c r="PFK219"/>
      <c r="PFL219"/>
      <c r="PFM219"/>
      <c r="PFN219"/>
      <c r="PFO219"/>
      <c r="PFP219"/>
      <c r="PFQ219"/>
      <c r="PFR219"/>
      <c r="PFS219"/>
      <c r="PFT219"/>
      <c r="PFU219"/>
      <c r="PFV219"/>
      <c r="PFW219"/>
      <c r="PFX219"/>
      <c r="PFY219"/>
      <c r="PFZ219"/>
      <c r="PGA219"/>
      <c r="PGB219"/>
      <c r="PGC219"/>
      <c r="PGD219"/>
      <c r="PGE219"/>
      <c r="PGF219"/>
      <c r="PGG219"/>
      <c r="PGH219"/>
      <c r="PGI219"/>
      <c r="PGJ219"/>
      <c r="PGK219"/>
      <c r="PGL219"/>
      <c r="PGM219"/>
      <c r="PGN219"/>
      <c r="PGO219"/>
      <c r="PGP219"/>
      <c r="PGQ219"/>
      <c r="PGR219"/>
      <c r="PGS219"/>
      <c r="PGT219"/>
      <c r="PGU219"/>
      <c r="PGV219"/>
      <c r="PGW219"/>
      <c r="PGX219"/>
      <c r="PGY219"/>
      <c r="PGZ219"/>
      <c r="PHA219"/>
      <c r="PHB219"/>
      <c r="PHC219"/>
      <c r="PHD219"/>
      <c r="PHE219"/>
      <c r="PHF219"/>
      <c r="PHG219"/>
      <c r="PHH219"/>
      <c r="PHI219"/>
      <c r="PHJ219"/>
      <c r="PHK219"/>
      <c r="PHL219"/>
      <c r="PHM219"/>
      <c r="PHN219"/>
      <c r="PHO219"/>
      <c r="PHP219"/>
      <c r="PHQ219"/>
      <c r="PHR219"/>
      <c r="PHS219"/>
      <c r="PHT219"/>
      <c r="PHU219"/>
      <c r="PHV219"/>
      <c r="PHW219"/>
      <c r="PHX219"/>
      <c r="PHY219"/>
      <c r="PHZ219"/>
      <c r="PIA219"/>
      <c r="PIB219"/>
      <c r="PIC219"/>
      <c r="PID219"/>
      <c r="PIE219"/>
      <c r="PIF219"/>
      <c r="PIG219"/>
      <c r="PIH219"/>
      <c r="PII219"/>
      <c r="PIJ219"/>
      <c r="PIK219"/>
      <c r="PIL219"/>
      <c r="PIM219"/>
      <c r="PIN219"/>
      <c r="PIO219"/>
      <c r="PIP219"/>
      <c r="PIQ219"/>
      <c r="PIR219"/>
      <c r="PIS219"/>
      <c r="PIT219"/>
      <c r="PIU219"/>
      <c r="PIV219"/>
      <c r="PIW219"/>
      <c r="PIX219"/>
      <c r="PIY219"/>
      <c r="PIZ219"/>
      <c r="PJA219"/>
      <c r="PJB219"/>
      <c r="PJC219"/>
      <c r="PJD219"/>
      <c r="PJE219"/>
      <c r="PJF219"/>
      <c r="PJG219"/>
      <c r="PJH219"/>
      <c r="PJI219"/>
      <c r="PJJ219"/>
      <c r="PJK219"/>
      <c r="PJL219"/>
      <c r="PJM219"/>
      <c r="PJN219"/>
      <c r="PJO219"/>
      <c r="PJP219"/>
      <c r="PJQ219"/>
      <c r="PJR219"/>
      <c r="PJS219"/>
      <c r="PJT219"/>
      <c r="PJU219"/>
      <c r="PJV219"/>
      <c r="PJW219"/>
      <c r="PJX219"/>
      <c r="PJY219"/>
      <c r="PJZ219"/>
      <c r="PKA219"/>
      <c r="PKB219"/>
      <c r="PKC219"/>
      <c r="PKD219"/>
      <c r="PKE219"/>
      <c r="PKF219"/>
      <c r="PKG219"/>
      <c r="PKH219"/>
      <c r="PKI219"/>
      <c r="PKJ219"/>
      <c r="PKK219"/>
      <c r="PKL219"/>
      <c r="PKM219"/>
      <c r="PKN219"/>
      <c r="PKO219"/>
      <c r="PKP219"/>
      <c r="PKQ219"/>
      <c r="PKR219"/>
      <c r="PKS219"/>
      <c r="PKT219"/>
      <c r="PKU219"/>
      <c r="PKV219"/>
      <c r="PKW219"/>
      <c r="PKX219"/>
      <c r="PKY219"/>
      <c r="PKZ219"/>
      <c r="PLA219"/>
      <c r="PLB219"/>
      <c r="PLC219"/>
      <c r="PLD219"/>
      <c r="PLE219"/>
      <c r="PLF219"/>
      <c r="PLG219"/>
      <c r="PLH219"/>
      <c r="PLI219"/>
      <c r="PLJ219"/>
      <c r="PLK219"/>
      <c r="PLL219"/>
      <c r="PLM219"/>
      <c r="PLN219"/>
      <c r="PLO219"/>
      <c r="PLP219"/>
      <c r="PLQ219"/>
      <c r="PLR219"/>
      <c r="PLS219"/>
      <c r="PLT219"/>
      <c r="PLU219"/>
      <c r="PLV219"/>
      <c r="PLW219"/>
      <c r="PLX219"/>
      <c r="PLY219"/>
      <c r="PLZ219"/>
      <c r="PMA219"/>
      <c r="PMB219"/>
      <c r="PMC219"/>
      <c r="PMD219"/>
      <c r="PME219"/>
      <c r="PMF219"/>
      <c r="PMG219"/>
      <c r="PMH219"/>
      <c r="PMI219"/>
      <c r="PMJ219"/>
      <c r="PMK219"/>
      <c r="PML219"/>
      <c r="PMM219"/>
      <c r="PMN219"/>
      <c r="PMO219"/>
      <c r="PMP219"/>
      <c r="PMQ219"/>
      <c r="PMR219"/>
      <c r="PMS219"/>
      <c r="PMT219"/>
      <c r="PMU219"/>
      <c r="PMV219"/>
      <c r="PMW219"/>
      <c r="PMX219"/>
      <c r="PMY219"/>
      <c r="PMZ219"/>
      <c r="PNA219"/>
      <c r="PNB219"/>
      <c r="PNC219"/>
      <c r="PND219"/>
      <c r="PNE219"/>
      <c r="PNF219"/>
      <c r="PNG219"/>
      <c r="PNH219"/>
      <c r="PNI219"/>
      <c r="PNJ219"/>
      <c r="PNK219"/>
      <c r="PNL219"/>
      <c r="PNM219"/>
      <c r="PNN219"/>
      <c r="PNO219"/>
      <c r="PNP219"/>
      <c r="PNQ219"/>
      <c r="PNR219"/>
      <c r="PNS219"/>
      <c r="PNT219"/>
      <c r="PNU219"/>
      <c r="PNV219"/>
      <c r="PNW219"/>
      <c r="PNX219"/>
      <c r="PNY219"/>
      <c r="PNZ219"/>
      <c r="POA219"/>
      <c r="POB219"/>
      <c r="POC219"/>
      <c r="POD219"/>
      <c r="POE219"/>
      <c r="POF219"/>
      <c r="POG219"/>
      <c r="POH219"/>
      <c r="POI219"/>
      <c r="POJ219"/>
      <c r="POK219"/>
      <c r="POL219"/>
      <c r="POM219"/>
      <c r="PON219"/>
      <c r="POO219"/>
      <c r="POP219"/>
      <c r="POQ219"/>
      <c r="POR219"/>
      <c r="POS219"/>
      <c r="POT219"/>
      <c r="POU219"/>
      <c r="POV219"/>
      <c r="POW219"/>
      <c r="POX219"/>
      <c r="POY219"/>
      <c r="POZ219"/>
      <c r="PPA219"/>
      <c r="PPB219"/>
      <c r="PPC219"/>
      <c r="PPD219"/>
      <c r="PPE219"/>
      <c r="PPF219"/>
      <c r="PPG219"/>
      <c r="PPH219"/>
      <c r="PPI219"/>
      <c r="PPJ219"/>
      <c r="PPK219"/>
      <c r="PPL219"/>
      <c r="PPM219"/>
      <c r="PPN219"/>
      <c r="PPO219"/>
      <c r="PPP219"/>
      <c r="PPQ219"/>
      <c r="PPR219"/>
      <c r="PPS219"/>
      <c r="PPT219"/>
      <c r="PPU219"/>
      <c r="PPV219"/>
      <c r="PPW219"/>
      <c r="PPX219"/>
      <c r="PPY219"/>
      <c r="PPZ219"/>
      <c r="PQA219"/>
      <c r="PQB219"/>
      <c r="PQC219"/>
      <c r="PQD219"/>
      <c r="PQE219"/>
      <c r="PQF219"/>
      <c r="PQG219"/>
      <c r="PQH219"/>
      <c r="PQI219"/>
      <c r="PQJ219"/>
      <c r="PQK219"/>
      <c r="PQL219"/>
      <c r="PQM219"/>
      <c r="PQN219"/>
      <c r="PQO219"/>
      <c r="PQP219"/>
      <c r="PQQ219"/>
      <c r="PQR219"/>
      <c r="PQS219"/>
      <c r="PQT219"/>
      <c r="PQU219"/>
      <c r="PQV219"/>
      <c r="PQW219"/>
      <c r="PQX219"/>
      <c r="PQY219"/>
      <c r="PQZ219"/>
      <c r="PRA219"/>
      <c r="PRB219"/>
      <c r="PRC219"/>
      <c r="PRD219"/>
      <c r="PRE219"/>
      <c r="PRF219"/>
      <c r="PRG219"/>
      <c r="PRH219"/>
      <c r="PRI219"/>
      <c r="PRJ219"/>
      <c r="PRK219"/>
      <c r="PRL219"/>
      <c r="PRM219"/>
      <c r="PRN219"/>
      <c r="PRO219"/>
      <c r="PRP219"/>
      <c r="PRQ219"/>
      <c r="PRR219"/>
      <c r="PRS219"/>
      <c r="PRT219"/>
      <c r="PRU219"/>
      <c r="PRV219"/>
      <c r="PRW219"/>
      <c r="PRX219"/>
      <c r="PRY219"/>
      <c r="PRZ219"/>
      <c r="PSA219"/>
      <c r="PSB219"/>
      <c r="PSC219"/>
      <c r="PSD219"/>
      <c r="PSE219"/>
      <c r="PSF219"/>
      <c r="PSG219"/>
      <c r="PSH219"/>
      <c r="PSI219"/>
      <c r="PSJ219"/>
      <c r="PSK219"/>
      <c r="PSL219"/>
      <c r="PSM219"/>
      <c r="PSN219"/>
      <c r="PSO219"/>
      <c r="PSP219"/>
      <c r="PSQ219"/>
      <c r="PSR219"/>
      <c r="PSS219"/>
      <c r="PST219"/>
      <c r="PSU219"/>
      <c r="PSV219"/>
      <c r="PSW219"/>
      <c r="PSX219"/>
      <c r="PSY219"/>
      <c r="PSZ219"/>
      <c r="PTA219"/>
      <c r="PTB219"/>
      <c r="PTC219"/>
      <c r="PTD219"/>
      <c r="PTE219"/>
      <c r="PTF219"/>
      <c r="PTG219"/>
      <c r="PTH219"/>
      <c r="PTI219"/>
      <c r="PTJ219"/>
      <c r="PTK219"/>
      <c r="PTL219"/>
      <c r="PTM219"/>
      <c r="PTN219"/>
      <c r="PTO219"/>
      <c r="PTP219"/>
      <c r="PTQ219"/>
      <c r="PTR219"/>
      <c r="PTS219"/>
      <c r="PTT219"/>
      <c r="PTU219"/>
      <c r="PTV219"/>
      <c r="PTW219"/>
      <c r="PTX219"/>
      <c r="PTY219"/>
      <c r="PTZ219"/>
      <c r="PUA219"/>
      <c r="PUB219"/>
      <c r="PUC219"/>
      <c r="PUD219"/>
      <c r="PUE219"/>
      <c r="PUF219"/>
      <c r="PUG219"/>
      <c r="PUH219"/>
      <c r="PUI219"/>
      <c r="PUJ219"/>
      <c r="PUK219"/>
      <c r="PUL219"/>
      <c r="PUM219"/>
      <c r="PUN219"/>
      <c r="PUO219"/>
      <c r="PUP219"/>
      <c r="PUQ219"/>
      <c r="PUR219"/>
      <c r="PUS219"/>
      <c r="PUT219"/>
      <c r="PUU219"/>
      <c r="PUV219"/>
      <c r="PUW219"/>
      <c r="PUX219"/>
      <c r="PUY219"/>
      <c r="PUZ219"/>
      <c r="PVA219"/>
      <c r="PVB219"/>
      <c r="PVC219"/>
      <c r="PVD219"/>
      <c r="PVE219"/>
      <c r="PVF219"/>
      <c r="PVG219"/>
      <c r="PVH219"/>
      <c r="PVI219"/>
      <c r="PVJ219"/>
      <c r="PVK219"/>
      <c r="PVL219"/>
      <c r="PVM219"/>
      <c r="PVN219"/>
      <c r="PVO219"/>
      <c r="PVP219"/>
      <c r="PVQ219"/>
      <c r="PVR219"/>
      <c r="PVS219"/>
      <c r="PVT219"/>
      <c r="PVU219"/>
      <c r="PVV219"/>
      <c r="PVW219"/>
      <c r="PVX219"/>
      <c r="PVY219"/>
      <c r="PVZ219"/>
      <c r="PWA219"/>
      <c r="PWB219"/>
      <c r="PWC219"/>
      <c r="PWD219"/>
      <c r="PWE219"/>
      <c r="PWF219"/>
      <c r="PWG219"/>
      <c r="PWH219"/>
      <c r="PWI219"/>
      <c r="PWJ219"/>
      <c r="PWK219"/>
      <c r="PWL219"/>
      <c r="PWM219"/>
      <c r="PWN219"/>
      <c r="PWO219"/>
      <c r="PWP219"/>
      <c r="PWQ219"/>
      <c r="PWR219"/>
      <c r="PWS219"/>
      <c r="PWT219"/>
      <c r="PWU219"/>
      <c r="PWV219"/>
      <c r="PWW219"/>
      <c r="PWX219"/>
      <c r="PWY219"/>
      <c r="PWZ219"/>
      <c r="PXA219"/>
      <c r="PXB219"/>
      <c r="PXC219"/>
      <c r="PXD219"/>
      <c r="PXE219"/>
      <c r="PXF219"/>
      <c r="PXG219"/>
      <c r="PXH219"/>
      <c r="PXI219"/>
      <c r="PXJ219"/>
      <c r="PXK219"/>
      <c r="PXL219"/>
      <c r="PXM219"/>
      <c r="PXN219"/>
      <c r="PXO219"/>
      <c r="PXP219"/>
      <c r="PXQ219"/>
      <c r="PXR219"/>
      <c r="PXS219"/>
      <c r="PXT219"/>
      <c r="PXU219"/>
      <c r="PXV219"/>
      <c r="PXW219"/>
      <c r="PXX219"/>
      <c r="PXY219"/>
      <c r="PXZ219"/>
      <c r="PYA219"/>
      <c r="PYB219"/>
      <c r="PYC219"/>
      <c r="PYD219"/>
      <c r="PYE219"/>
      <c r="PYF219"/>
      <c r="PYG219"/>
      <c r="PYH219"/>
      <c r="PYI219"/>
      <c r="PYJ219"/>
      <c r="PYK219"/>
      <c r="PYL219"/>
      <c r="PYM219"/>
      <c r="PYN219"/>
      <c r="PYO219"/>
      <c r="PYP219"/>
      <c r="PYQ219"/>
      <c r="PYR219"/>
      <c r="PYS219"/>
      <c r="PYT219"/>
      <c r="PYU219"/>
      <c r="PYV219"/>
      <c r="PYW219"/>
      <c r="PYX219"/>
      <c r="PYY219"/>
      <c r="PYZ219"/>
      <c r="PZA219"/>
      <c r="PZB219"/>
      <c r="PZC219"/>
      <c r="PZD219"/>
      <c r="PZE219"/>
      <c r="PZF219"/>
      <c r="PZG219"/>
      <c r="PZH219"/>
      <c r="PZI219"/>
      <c r="PZJ219"/>
      <c r="PZK219"/>
      <c r="PZL219"/>
      <c r="PZM219"/>
      <c r="PZN219"/>
      <c r="PZO219"/>
      <c r="PZP219"/>
      <c r="PZQ219"/>
      <c r="PZR219"/>
      <c r="PZS219"/>
      <c r="PZT219"/>
      <c r="PZU219"/>
      <c r="PZV219"/>
      <c r="PZW219"/>
      <c r="PZX219"/>
      <c r="PZY219"/>
      <c r="PZZ219"/>
      <c r="QAA219"/>
      <c r="QAB219"/>
      <c r="QAC219"/>
      <c r="QAD219"/>
      <c r="QAE219"/>
      <c r="QAF219"/>
      <c r="QAG219"/>
      <c r="QAH219"/>
      <c r="QAI219"/>
      <c r="QAJ219"/>
      <c r="QAK219"/>
      <c r="QAL219"/>
      <c r="QAM219"/>
      <c r="QAN219"/>
      <c r="QAO219"/>
      <c r="QAP219"/>
      <c r="QAQ219"/>
      <c r="QAR219"/>
      <c r="QAS219"/>
      <c r="QAT219"/>
      <c r="QAU219"/>
      <c r="QAV219"/>
      <c r="QAW219"/>
      <c r="QAX219"/>
      <c r="QAY219"/>
      <c r="QAZ219"/>
      <c r="QBA219"/>
      <c r="QBB219"/>
      <c r="QBC219"/>
      <c r="QBD219"/>
      <c r="QBE219"/>
      <c r="QBF219"/>
      <c r="QBG219"/>
      <c r="QBH219"/>
      <c r="QBI219"/>
      <c r="QBJ219"/>
      <c r="QBK219"/>
      <c r="QBL219"/>
      <c r="QBM219"/>
      <c r="QBN219"/>
      <c r="QBO219"/>
      <c r="QBP219"/>
      <c r="QBQ219"/>
      <c r="QBR219"/>
      <c r="QBS219"/>
      <c r="QBT219"/>
      <c r="QBU219"/>
      <c r="QBV219"/>
      <c r="QBW219"/>
      <c r="QBX219"/>
      <c r="QBY219"/>
      <c r="QBZ219"/>
      <c r="QCA219"/>
      <c r="QCB219"/>
      <c r="QCC219"/>
      <c r="QCD219"/>
      <c r="QCE219"/>
      <c r="QCF219"/>
      <c r="QCG219"/>
      <c r="QCH219"/>
      <c r="QCI219"/>
      <c r="QCJ219"/>
      <c r="QCK219"/>
      <c r="QCL219"/>
      <c r="QCM219"/>
      <c r="QCN219"/>
      <c r="QCO219"/>
      <c r="QCP219"/>
      <c r="QCQ219"/>
      <c r="QCR219"/>
      <c r="QCS219"/>
      <c r="QCT219"/>
      <c r="QCU219"/>
      <c r="QCV219"/>
      <c r="QCW219"/>
      <c r="QCX219"/>
      <c r="QCY219"/>
      <c r="QCZ219"/>
      <c r="QDA219"/>
      <c r="QDB219"/>
      <c r="QDC219"/>
      <c r="QDD219"/>
      <c r="QDE219"/>
      <c r="QDF219"/>
      <c r="QDG219"/>
      <c r="QDH219"/>
      <c r="QDI219"/>
      <c r="QDJ219"/>
      <c r="QDK219"/>
      <c r="QDL219"/>
      <c r="QDM219"/>
      <c r="QDN219"/>
      <c r="QDO219"/>
      <c r="QDP219"/>
      <c r="QDQ219"/>
      <c r="QDR219"/>
      <c r="QDS219"/>
      <c r="QDT219"/>
      <c r="QDU219"/>
      <c r="QDV219"/>
      <c r="QDW219"/>
      <c r="QDX219"/>
      <c r="QDY219"/>
      <c r="QDZ219"/>
      <c r="QEA219"/>
      <c r="QEB219"/>
      <c r="QEC219"/>
      <c r="QED219"/>
      <c r="QEE219"/>
      <c r="QEF219"/>
      <c r="QEG219"/>
      <c r="QEH219"/>
      <c r="QEI219"/>
      <c r="QEJ219"/>
      <c r="QEK219"/>
      <c r="QEL219"/>
      <c r="QEM219"/>
      <c r="QEN219"/>
      <c r="QEO219"/>
      <c r="QEP219"/>
      <c r="QEQ219"/>
      <c r="QER219"/>
      <c r="QES219"/>
      <c r="QET219"/>
      <c r="QEU219"/>
      <c r="QEV219"/>
      <c r="QEW219"/>
      <c r="QEX219"/>
      <c r="QEY219"/>
      <c r="QEZ219"/>
      <c r="QFA219"/>
      <c r="QFB219"/>
      <c r="QFC219"/>
      <c r="QFD219"/>
      <c r="QFE219"/>
      <c r="QFF219"/>
      <c r="QFG219"/>
      <c r="QFH219"/>
      <c r="QFI219"/>
      <c r="QFJ219"/>
      <c r="QFK219"/>
      <c r="QFL219"/>
      <c r="QFM219"/>
      <c r="QFN219"/>
      <c r="QFO219"/>
      <c r="QFP219"/>
      <c r="QFQ219"/>
      <c r="QFR219"/>
      <c r="QFS219"/>
      <c r="QFT219"/>
      <c r="QFU219"/>
      <c r="QFV219"/>
      <c r="QFW219"/>
      <c r="QFX219"/>
      <c r="QFY219"/>
      <c r="QFZ219"/>
      <c r="QGA219"/>
      <c r="QGB219"/>
      <c r="QGC219"/>
      <c r="QGD219"/>
      <c r="QGE219"/>
      <c r="QGF219"/>
      <c r="QGG219"/>
      <c r="QGH219"/>
      <c r="QGI219"/>
      <c r="QGJ219"/>
      <c r="QGK219"/>
      <c r="QGL219"/>
      <c r="QGM219"/>
      <c r="QGN219"/>
      <c r="QGO219"/>
      <c r="QGP219"/>
      <c r="QGQ219"/>
      <c r="QGR219"/>
      <c r="QGS219"/>
      <c r="QGT219"/>
      <c r="QGU219"/>
      <c r="QGV219"/>
      <c r="QGW219"/>
      <c r="QGX219"/>
      <c r="QGY219"/>
      <c r="QGZ219"/>
      <c r="QHA219"/>
      <c r="QHB219"/>
      <c r="QHC219"/>
      <c r="QHD219"/>
      <c r="QHE219"/>
      <c r="QHF219"/>
      <c r="QHG219"/>
      <c r="QHH219"/>
      <c r="QHI219"/>
      <c r="QHJ219"/>
      <c r="QHK219"/>
      <c r="QHL219"/>
      <c r="QHM219"/>
      <c r="QHN219"/>
      <c r="QHO219"/>
      <c r="QHP219"/>
      <c r="QHQ219"/>
      <c r="QHR219"/>
      <c r="QHS219"/>
      <c r="QHT219"/>
      <c r="QHU219"/>
      <c r="QHV219"/>
      <c r="QHW219"/>
      <c r="QHX219"/>
      <c r="QHY219"/>
      <c r="QHZ219"/>
      <c r="QIA219"/>
      <c r="QIB219"/>
      <c r="QIC219"/>
      <c r="QID219"/>
      <c r="QIE219"/>
      <c r="QIF219"/>
      <c r="QIG219"/>
      <c r="QIH219"/>
      <c r="QII219"/>
      <c r="QIJ219"/>
      <c r="QIK219"/>
      <c r="QIL219"/>
      <c r="QIM219"/>
      <c r="QIN219"/>
      <c r="QIO219"/>
      <c r="QIP219"/>
      <c r="QIQ219"/>
      <c r="QIR219"/>
      <c r="QIS219"/>
      <c r="QIT219"/>
      <c r="QIU219"/>
      <c r="QIV219"/>
      <c r="QIW219"/>
      <c r="QIX219"/>
      <c r="QIY219"/>
      <c r="QIZ219"/>
      <c r="QJA219"/>
      <c r="QJB219"/>
      <c r="QJC219"/>
      <c r="QJD219"/>
      <c r="QJE219"/>
      <c r="QJF219"/>
      <c r="QJG219"/>
      <c r="QJH219"/>
      <c r="QJI219"/>
      <c r="QJJ219"/>
      <c r="QJK219"/>
      <c r="QJL219"/>
      <c r="QJM219"/>
      <c r="QJN219"/>
      <c r="QJO219"/>
      <c r="QJP219"/>
      <c r="QJQ219"/>
      <c r="QJR219"/>
      <c r="QJS219"/>
      <c r="QJT219"/>
      <c r="QJU219"/>
      <c r="QJV219"/>
      <c r="QJW219"/>
      <c r="QJX219"/>
      <c r="QJY219"/>
      <c r="QJZ219"/>
      <c r="QKA219"/>
      <c r="QKB219"/>
      <c r="QKC219"/>
      <c r="QKD219"/>
      <c r="QKE219"/>
      <c r="QKF219"/>
      <c r="QKG219"/>
      <c r="QKH219"/>
      <c r="QKI219"/>
      <c r="QKJ219"/>
      <c r="QKK219"/>
      <c r="QKL219"/>
      <c r="QKM219"/>
      <c r="QKN219"/>
      <c r="QKO219"/>
      <c r="QKP219"/>
      <c r="QKQ219"/>
      <c r="QKR219"/>
      <c r="QKS219"/>
      <c r="QKT219"/>
      <c r="QKU219"/>
      <c r="QKV219"/>
      <c r="QKW219"/>
      <c r="QKX219"/>
      <c r="QKY219"/>
      <c r="QKZ219"/>
      <c r="QLA219"/>
      <c r="QLB219"/>
      <c r="QLC219"/>
      <c r="QLD219"/>
      <c r="QLE219"/>
      <c r="QLF219"/>
      <c r="QLG219"/>
      <c r="QLH219"/>
      <c r="QLI219"/>
      <c r="QLJ219"/>
      <c r="QLK219"/>
      <c r="QLL219"/>
      <c r="QLM219"/>
      <c r="QLN219"/>
      <c r="QLO219"/>
      <c r="QLP219"/>
      <c r="QLQ219"/>
      <c r="QLR219"/>
      <c r="QLS219"/>
      <c r="QLT219"/>
      <c r="QLU219"/>
      <c r="QLV219"/>
      <c r="QLW219"/>
      <c r="QLX219"/>
      <c r="QLY219"/>
      <c r="QLZ219"/>
      <c r="QMA219"/>
      <c r="QMB219"/>
      <c r="QMC219"/>
      <c r="QMD219"/>
      <c r="QME219"/>
      <c r="QMF219"/>
      <c r="QMG219"/>
      <c r="QMH219"/>
      <c r="QMI219"/>
      <c r="QMJ219"/>
      <c r="QMK219"/>
      <c r="QML219"/>
      <c r="QMM219"/>
      <c r="QMN219"/>
      <c r="QMO219"/>
      <c r="QMP219"/>
      <c r="QMQ219"/>
      <c r="QMR219"/>
      <c r="QMS219"/>
      <c r="QMT219"/>
      <c r="QMU219"/>
      <c r="QMV219"/>
      <c r="QMW219"/>
      <c r="QMX219"/>
      <c r="QMY219"/>
      <c r="QMZ219"/>
      <c r="QNA219"/>
      <c r="QNB219"/>
      <c r="QNC219"/>
      <c r="QND219"/>
      <c r="QNE219"/>
      <c r="QNF219"/>
      <c r="QNG219"/>
      <c r="QNH219"/>
      <c r="QNI219"/>
      <c r="QNJ219"/>
      <c r="QNK219"/>
      <c r="QNL219"/>
      <c r="QNM219"/>
      <c r="QNN219"/>
      <c r="QNO219"/>
      <c r="QNP219"/>
      <c r="QNQ219"/>
      <c r="QNR219"/>
      <c r="QNS219"/>
      <c r="QNT219"/>
      <c r="QNU219"/>
      <c r="QNV219"/>
      <c r="QNW219"/>
      <c r="QNX219"/>
      <c r="QNY219"/>
      <c r="QNZ219"/>
      <c r="QOA219"/>
      <c r="QOB219"/>
      <c r="QOC219"/>
      <c r="QOD219"/>
      <c r="QOE219"/>
      <c r="QOF219"/>
      <c r="QOG219"/>
      <c r="QOH219"/>
      <c r="QOI219"/>
      <c r="QOJ219"/>
      <c r="QOK219"/>
      <c r="QOL219"/>
      <c r="QOM219"/>
      <c r="QON219"/>
      <c r="QOO219"/>
      <c r="QOP219"/>
      <c r="QOQ219"/>
      <c r="QOR219"/>
      <c r="QOS219"/>
      <c r="QOT219"/>
      <c r="QOU219"/>
      <c r="QOV219"/>
      <c r="QOW219"/>
      <c r="QOX219"/>
      <c r="QOY219"/>
      <c r="QOZ219"/>
      <c r="QPA219"/>
      <c r="QPB219"/>
      <c r="QPC219"/>
      <c r="QPD219"/>
      <c r="QPE219"/>
      <c r="QPF219"/>
      <c r="QPG219"/>
      <c r="QPH219"/>
      <c r="QPI219"/>
      <c r="QPJ219"/>
      <c r="QPK219"/>
      <c r="QPL219"/>
      <c r="QPM219"/>
      <c r="QPN219"/>
      <c r="QPO219"/>
      <c r="QPP219"/>
      <c r="QPQ219"/>
      <c r="QPR219"/>
      <c r="QPS219"/>
      <c r="QPT219"/>
      <c r="QPU219"/>
      <c r="QPV219"/>
      <c r="QPW219"/>
      <c r="QPX219"/>
      <c r="QPY219"/>
      <c r="QPZ219"/>
      <c r="QQA219"/>
      <c r="QQB219"/>
      <c r="QQC219"/>
      <c r="QQD219"/>
      <c r="QQE219"/>
      <c r="QQF219"/>
      <c r="QQG219"/>
      <c r="QQH219"/>
      <c r="QQI219"/>
      <c r="QQJ219"/>
      <c r="QQK219"/>
      <c r="QQL219"/>
      <c r="QQM219"/>
      <c r="QQN219"/>
      <c r="QQO219"/>
      <c r="QQP219"/>
      <c r="QQQ219"/>
      <c r="QQR219"/>
      <c r="QQS219"/>
      <c r="QQT219"/>
      <c r="QQU219"/>
      <c r="QQV219"/>
      <c r="QQW219"/>
      <c r="QQX219"/>
      <c r="QQY219"/>
      <c r="QQZ219"/>
      <c r="QRA219"/>
      <c r="QRB219"/>
      <c r="QRC219"/>
      <c r="QRD219"/>
      <c r="QRE219"/>
      <c r="QRF219"/>
      <c r="QRG219"/>
      <c r="QRH219"/>
      <c r="QRI219"/>
      <c r="QRJ219"/>
      <c r="QRK219"/>
      <c r="QRL219"/>
      <c r="QRM219"/>
      <c r="QRN219"/>
      <c r="QRO219"/>
      <c r="QRP219"/>
      <c r="QRQ219"/>
      <c r="QRR219"/>
      <c r="QRS219"/>
      <c r="QRT219"/>
      <c r="QRU219"/>
      <c r="QRV219"/>
      <c r="QRW219"/>
      <c r="QRX219"/>
      <c r="QRY219"/>
      <c r="QRZ219"/>
      <c r="QSA219"/>
      <c r="QSB219"/>
      <c r="QSC219"/>
      <c r="QSD219"/>
      <c r="QSE219"/>
      <c r="QSF219"/>
      <c r="QSG219"/>
      <c r="QSH219"/>
      <c r="QSI219"/>
      <c r="QSJ219"/>
      <c r="QSK219"/>
      <c r="QSL219"/>
      <c r="QSM219"/>
      <c r="QSN219"/>
      <c r="QSO219"/>
      <c r="QSP219"/>
      <c r="QSQ219"/>
      <c r="QSR219"/>
      <c r="QSS219"/>
      <c r="QST219"/>
      <c r="QSU219"/>
      <c r="QSV219"/>
      <c r="QSW219"/>
      <c r="QSX219"/>
      <c r="QSY219"/>
      <c r="QSZ219"/>
      <c r="QTA219"/>
      <c r="QTB219"/>
      <c r="QTC219"/>
      <c r="QTD219"/>
      <c r="QTE219"/>
      <c r="QTF219"/>
      <c r="QTG219"/>
      <c r="QTH219"/>
      <c r="QTI219"/>
      <c r="QTJ219"/>
      <c r="QTK219"/>
      <c r="QTL219"/>
      <c r="QTM219"/>
      <c r="QTN219"/>
      <c r="QTO219"/>
      <c r="QTP219"/>
      <c r="QTQ219"/>
      <c r="QTR219"/>
      <c r="QTS219"/>
      <c r="QTT219"/>
      <c r="QTU219"/>
      <c r="QTV219"/>
      <c r="QTW219"/>
      <c r="QTX219"/>
      <c r="QTY219"/>
      <c r="QTZ219"/>
      <c r="QUA219"/>
      <c r="QUB219"/>
      <c r="QUC219"/>
      <c r="QUD219"/>
      <c r="QUE219"/>
      <c r="QUF219"/>
      <c r="QUG219"/>
      <c r="QUH219"/>
      <c r="QUI219"/>
      <c r="QUJ219"/>
      <c r="QUK219"/>
      <c r="QUL219"/>
      <c r="QUM219"/>
      <c r="QUN219"/>
      <c r="QUO219"/>
      <c r="QUP219"/>
      <c r="QUQ219"/>
      <c r="QUR219"/>
      <c r="QUS219"/>
      <c r="QUT219"/>
      <c r="QUU219"/>
      <c r="QUV219"/>
      <c r="QUW219"/>
      <c r="QUX219"/>
      <c r="QUY219"/>
      <c r="QUZ219"/>
      <c r="QVA219"/>
      <c r="QVB219"/>
      <c r="QVC219"/>
      <c r="QVD219"/>
      <c r="QVE219"/>
      <c r="QVF219"/>
      <c r="QVG219"/>
      <c r="QVH219"/>
      <c r="QVI219"/>
      <c r="QVJ219"/>
      <c r="QVK219"/>
      <c r="QVL219"/>
      <c r="QVM219"/>
      <c r="QVN219"/>
      <c r="QVO219"/>
      <c r="QVP219"/>
      <c r="QVQ219"/>
      <c r="QVR219"/>
      <c r="QVS219"/>
      <c r="QVT219"/>
      <c r="QVU219"/>
      <c r="QVV219"/>
      <c r="QVW219"/>
      <c r="QVX219"/>
      <c r="QVY219"/>
      <c r="QVZ219"/>
      <c r="QWA219"/>
      <c r="QWB219"/>
      <c r="QWC219"/>
      <c r="QWD219"/>
      <c r="QWE219"/>
      <c r="QWF219"/>
      <c r="QWG219"/>
      <c r="QWH219"/>
      <c r="QWI219"/>
      <c r="QWJ219"/>
      <c r="QWK219"/>
      <c r="QWL219"/>
      <c r="QWM219"/>
      <c r="QWN219"/>
      <c r="QWO219"/>
      <c r="QWP219"/>
      <c r="QWQ219"/>
      <c r="QWR219"/>
      <c r="QWS219"/>
      <c r="QWT219"/>
      <c r="QWU219"/>
      <c r="QWV219"/>
      <c r="QWW219"/>
      <c r="QWX219"/>
      <c r="QWY219"/>
      <c r="QWZ219"/>
      <c r="QXA219"/>
      <c r="QXB219"/>
      <c r="QXC219"/>
      <c r="QXD219"/>
      <c r="QXE219"/>
      <c r="QXF219"/>
      <c r="QXG219"/>
      <c r="QXH219"/>
      <c r="QXI219"/>
      <c r="QXJ219"/>
      <c r="QXK219"/>
      <c r="QXL219"/>
      <c r="QXM219"/>
      <c r="QXN219"/>
      <c r="QXO219"/>
      <c r="QXP219"/>
      <c r="QXQ219"/>
      <c r="QXR219"/>
      <c r="QXS219"/>
      <c r="QXT219"/>
      <c r="QXU219"/>
      <c r="QXV219"/>
      <c r="QXW219"/>
      <c r="QXX219"/>
      <c r="QXY219"/>
      <c r="QXZ219"/>
      <c r="QYA219"/>
      <c r="QYB219"/>
      <c r="QYC219"/>
      <c r="QYD219"/>
      <c r="QYE219"/>
      <c r="QYF219"/>
      <c r="QYG219"/>
      <c r="QYH219"/>
      <c r="QYI219"/>
      <c r="QYJ219"/>
      <c r="QYK219"/>
      <c r="QYL219"/>
      <c r="QYM219"/>
      <c r="QYN219"/>
      <c r="QYO219"/>
      <c r="QYP219"/>
      <c r="QYQ219"/>
      <c r="QYR219"/>
      <c r="QYS219"/>
      <c r="QYT219"/>
      <c r="QYU219"/>
      <c r="QYV219"/>
      <c r="QYW219"/>
      <c r="QYX219"/>
      <c r="QYY219"/>
      <c r="QYZ219"/>
      <c r="QZA219"/>
      <c r="QZB219"/>
      <c r="QZC219"/>
      <c r="QZD219"/>
      <c r="QZE219"/>
      <c r="QZF219"/>
      <c r="QZG219"/>
      <c r="QZH219"/>
      <c r="QZI219"/>
      <c r="QZJ219"/>
      <c r="QZK219"/>
      <c r="QZL219"/>
      <c r="QZM219"/>
      <c r="QZN219"/>
      <c r="QZO219"/>
      <c r="QZP219"/>
      <c r="QZQ219"/>
      <c r="QZR219"/>
      <c r="QZS219"/>
      <c r="QZT219"/>
      <c r="QZU219"/>
      <c r="QZV219"/>
      <c r="QZW219"/>
      <c r="QZX219"/>
      <c r="QZY219"/>
      <c r="QZZ219"/>
      <c r="RAA219"/>
      <c r="RAB219"/>
      <c r="RAC219"/>
      <c r="RAD219"/>
      <c r="RAE219"/>
      <c r="RAF219"/>
      <c r="RAG219"/>
      <c r="RAH219"/>
      <c r="RAI219"/>
      <c r="RAJ219"/>
      <c r="RAK219"/>
      <c r="RAL219"/>
      <c r="RAM219"/>
      <c r="RAN219"/>
      <c r="RAO219"/>
      <c r="RAP219"/>
      <c r="RAQ219"/>
      <c r="RAR219"/>
      <c r="RAS219"/>
      <c r="RAT219"/>
      <c r="RAU219"/>
      <c r="RAV219"/>
      <c r="RAW219"/>
      <c r="RAX219"/>
      <c r="RAY219"/>
      <c r="RAZ219"/>
      <c r="RBA219"/>
      <c r="RBB219"/>
      <c r="RBC219"/>
      <c r="RBD219"/>
      <c r="RBE219"/>
      <c r="RBF219"/>
      <c r="RBG219"/>
      <c r="RBH219"/>
      <c r="RBI219"/>
      <c r="RBJ219"/>
      <c r="RBK219"/>
      <c r="RBL219"/>
      <c r="RBM219"/>
      <c r="RBN219"/>
      <c r="RBO219"/>
      <c r="RBP219"/>
      <c r="RBQ219"/>
      <c r="RBR219"/>
      <c r="RBS219"/>
      <c r="RBT219"/>
      <c r="RBU219"/>
      <c r="RBV219"/>
      <c r="RBW219"/>
      <c r="RBX219"/>
      <c r="RBY219"/>
      <c r="RBZ219"/>
      <c r="RCA219"/>
      <c r="RCB219"/>
      <c r="RCC219"/>
      <c r="RCD219"/>
      <c r="RCE219"/>
      <c r="RCF219"/>
      <c r="RCG219"/>
      <c r="RCH219"/>
      <c r="RCI219"/>
      <c r="RCJ219"/>
      <c r="RCK219"/>
      <c r="RCL219"/>
      <c r="RCM219"/>
      <c r="RCN219"/>
      <c r="RCO219"/>
      <c r="RCP219"/>
      <c r="RCQ219"/>
      <c r="RCR219"/>
      <c r="RCS219"/>
      <c r="RCT219"/>
      <c r="RCU219"/>
      <c r="RCV219"/>
      <c r="RCW219"/>
      <c r="RCX219"/>
      <c r="RCY219"/>
      <c r="RCZ219"/>
      <c r="RDA219"/>
      <c r="RDB219"/>
      <c r="RDC219"/>
      <c r="RDD219"/>
      <c r="RDE219"/>
      <c r="RDF219"/>
      <c r="RDG219"/>
      <c r="RDH219"/>
      <c r="RDI219"/>
      <c r="RDJ219"/>
      <c r="RDK219"/>
      <c r="RDL219"/>
      <c r="RDM219"/>
      <c r="RDN219"/>
      <c r="RDO219"/>
      <c r="RDP219"/>
      <c r="RDQ219"/>
      <c r="RDR219"/>
      <c r="RDS219"/>
      <c r="RDT219"/>
      <c r="RDU219"/>
      <c r="RDV219"/>
      <c r="RDW219"/>
      <c r="RDX219"/>
      <c r="RDY219"/>
      <c r="RDZ219"/>
      <c r="REA219"/>
      <c r="REB219"/>
      <c r="REC219"/>
      <c r="RED219"/>
      <c r="REE219"/>
      <c r="REF219"/>
      <c r="REG219"/>
      <c r="REH219"/>
      <c r="REI219"/>
      <c r="REJ219"/>
      <c r="REK219"/>
      <c r="REL219"/>
      <c r="REM219"/>
      <c r="REN219"/>
      <c r="REO219"/>
      <c r="REP219"/>
      <c r="REQ219"/>
      <c r="RER219"/>
      <c r="RES219"/>
      <c r="RET219"/>
      <c r="REU219"/>
      <c r="REV219"/>
      <c r="REW219"/>
      <c r="REX219"/>
      <c r="REY219"/>
      <c r="REZ219"/>
      <c r="RFA219"/>
      <c r="RFB219"/>
      <c r="RFC219"/>
      <c r="RFD219"/>
      <c r="RFE219"/>
      <c r="RFF219"/>
      <c r="RFG219"/>
      <c r="RFH219"/>
      <c r="RFI219"/>
      <c r="RFJ219"/>
      <c r="RFK219"/>
      <c r="RFL219"/>
      <c r="RFM219"/>
      <c r="RFN219"/>
      <c r="RFO219"/>
      <c r="RFP219"/>
      <c r="RFQ219"/>
      <c r="RFR219"/>
      <c r="RFS219"/>
      <c r="RFT219"/>
      <c r="RFU219"/>
      <c r="RFV219"/>
      <c r="RFW219"/>
      <c r="RFX219"/>
      <c r="RFY219"/>
      <c r="RFZ219"/>
      <c r="RGA219"/>
      <c r="RGB219"/>
      <c r="RGC219"/>
      <c r="RGD219"/>
      <c r="RGE219"/>
      <c r="RGF219"/>
      <c r="RGG219"/>
      <c r="RGH219"/>
      <c r="RGI219"/>
      <c r="RGJ219"/>
      <c r="RGK219"/>
      <c r="RGL219"/>
      <c r="RGM219"/>
      <c r="RGN219"/>
      <c r="RGO219"/>
      <c r="RGP219"/>
      <c r="RGQ219"/>
      <c r="RGR219"/>
      <c r="RGS219"/>
      <c r="RGT219"/>
      <c r="RGU219"/>
      <c r="RGV219"/>
      <c r="RGW219"/>
      <c r="RGX219"/>
      <c r="RGY219"/>
      <c r="RGZ219"/>
      <c r="RHA219"/>
      <c r="RHB219"/>
      <c r="RHC219"/>
      <c r="RHD219"/>
      <c r="RHE219"/>
      <c r="RHF219"/>
      <c r="RHG219"/>
      <c r="RHH219"/>
      <c r="RHI219"/>
      <c r="RHJ219"/>
      <c r="RHK219"/>
      <c r="RHL219"/>
      <c r="RHM219"/>
      <c r="RHN219"/>
      <c r="RHO219"/>
      <c r="RHP219"/>
      <c r="RHQ219"/>
      <c r="RHR219"/>
      <c r="RHS219"/>
      <c r="RHT219"/>
      <c r="RHU219"/>
      <c r="RHV219"/>
      <c r="RHW219"/>
      <c r="RHX219"/>
      <c r="RHY219"/>
      <c r="RHZ219"/>
      <c r="RIA219"/>
      <c r="RIB219"/>
      <c r="RIC219"/>
      <c r="RID219"/>
      <c r="RIE219"/>
      <c r="RIF219"/>
      <c r="RIG219"/>
      <c r="RIH219"/>
      <c r="RII219"/>
      <c r="RIJ219"/>
      <c r="RIK219"/>
      <c r="RIL219"/>
      <c r="RIM219"/>
      <c r="RIN219"/>
      <c r="RIO219"/>
      <c r="RIP219"/>
      <c r="RIQ219"/>
      <c r="RIR219"/>
      <c r="RIS219"/>
      <c r="RIT219"/>
      <c r="RIU219"/>
      <c r="RIV219"/>
      <c r="RIW219"/>
      <c r="RIX219"/>
      <c r="RIY219"/>
      <c r="RIZ219"/>
      <c r="RJA219"/>
      <c r="RJB219"/>
      <c r="RJC219"/>
      <c r="RJD219"/>
      <c r="RJE219"/>
      <c r="RJF219"/>
      <c r="RJG219"/>
      <c r="RJH219"/>
      <c r="RJI219"/>
      <c r="RJJ219"/>
      <c r="RJK219"/>
      <c r="RJL219"/>
      <c r="RJM219"/>
      <c r="RJN219"/>
      <c r="RJO219"/>
      <c r="RJP219"/>
      <c r="RJQ219"/>
      <c r="RJR219"/>
      <c r="RJS219"/>
      <c r="RJT219"/>
      <c r="RJU219"/>
      <c r="RJV219"/>
      <c r="RJW219"/>
      <c r="RJX219"/>
      <c r="RJY219"/>
      <c r="RJZ219"/>
      <c r="RKA219"/>
      <c r="RKB219"/>
      <c r="RKC219"/>
      <c r="RKD219"/>
      <c r="RKE219"/>
      <c r="RKF219"/>
      <c r="RKG219"/>
      <c r="RKH219"/>
      <c r="RKI219"/>
      <c r="RKJ219"/>
      <c r="RKK219"/>
      <c r="RKL219"/>
      <c r="RKM219"/>
      <c r="RKN219"/>
      <c r="RKO219"/>
      <c r="RKP219"/>
      <c r="RKQ219"/>
      <c r="RKR219"/>
      <c r="RKS219"/>
      <c r="RKT219"/>
      <c r="RKU219"/>
      <c r="RKV219"/>
      <c r="RKW219"/>
      <c r="RKX219"/>
      <c r="RKY219"/>
      <c r="RKZ219"/>
      <c r="RLA219"/>
      <c r="RLB219"/>
      <c r="RLC219"/>
      <c r="RLD219"/>
      <c r="RLE219"/>
      <c r="RLF219"/>
      <c r="RLG219"/>
      <c r="RLH219"/>
      <c r="RLI219"/>
      <c r="RLJ219"/>
      <c r="RLK219"/>
      <c r="RLL219"/>
      <c r="RLM219"/>
      <c r="RLN219"/>
      <c r="RLO219"/>
      <c r="RLP219"/>
      <c r="RLQ219"/>
      <c r="RLR219"/>
      <c r="RLS219"/>
      <c r="RLT219"/>
      <c r="RLU219"/>
      <c r="RLV219"/>
      <c r="RLW219"/>
      <c r="RLX219"/>
      <c r="RLY219"/>
      <c r="RLZ219"/>
      <c r="RMA219"/>
      <c r="RMB219"/>
      <c r="RMC219"/>
      <c r="RMD219"/>
      <c r="RME219"/>
      <c r="RMF219"/>
      <c r="RMG219"/>
      <c r="RMH219"/>
      <c r="RMI219"/>
      <c r="RMJ219"/>
      <c r="RMK219"/>
      <c r="RML219"/>
      <c r="RMM219"/>
      <c r="RMN219"/>
      <c r="RMO219"/>
      <c r="RMP219"/>
      <c r="RMQ219"/>
      <c r="RMR219"/>
      <c r="RMS219"/>
      <c r="RMT219"/>
      <c r="RMU219"/>
      <c r="RMV219"/>
      <c r="RMW219"/>
      <c r="RMX219"/>
      <c r="RMY219"/>
      <c r="RMZ219"/>
      <c r="RNA219"/>
      <c r="RNB219"/>
      <c r="RNC219"/>
      <c r="RND219"/>
      <c r="RNE219"/>
      <c r="RNF219"/>
      <c r="RNG219"/>
      <c r="RNH219"/>
      <c r="RNI219"/>
      <c r="RNJ219"/>
      <c r="RNK219"/>
      <c r="RNL219"/>
      <c r="RNM219"/>
      <c r="RNN219"/>
      <c r="RNO219"/>
      <c r="RNP219"/>
      <c r="RNQ219"/>
      <c r="RNR219"/>
      <c r="RNS219"/>
      <c r="RNT219"/>
      <c r="RNU219"/>
      <c r="RNV219"/>
      <c r="RNW219"/>
      <c r="RNX219"/>
      <c r="RNY219"/>
      <c r="RNZ219"/>
      <c r="ROA219"/>
      <c r="ROB219"/>
      <c r="ROC219"/>
      <c r="ROD219"/>
      <c r="ROE219"/>
      <c r="ROF219"/>
      <c r="ROG219"/>
      <c r="ROH219"/>
      <c r="ROI219"/>
      <c r="ROJ219"/>
      <c r="ROK219"/>
      <c r="ROL219"/>
      <c r="ROM219"/>
      <c r="RON219"/>
      <c r="ROO219"/>
      <c r="ROP219"/>
      <c r="ROQ219"/>
      <c r="ROR219"/>
      <c r="ROS219"/>
      <c r="ROT219"/>
      <c r="ROU219"/>
      <c r="ROV219"/>
      <c r="ROW219"/>
      <c r="ROX219"/>
      <c r="ROY219"/>
      <c r="ROZ219"/>
      <c r="RPA219"/>
      <c r="RPB219"/>
      <c r="RPC219"/>
      <c r="RPD219"/>
      <c r="RPE219"/>
      <c r="RPF219"/>
      <c r="RPG219"/>
      <c r="RPH219"/>
      <c r="RPI219"/>
      <c r="RPJ219"/>
      <c r="RPK219"/>
      <c r="RPL219"/>
      <c r="RPM219"/>
      <c r="RPN219"/>
      <c r="RPO219"/>
      <c r="RPP219"/>
      <c r="RPQ219"/>
      <c r="RPR219"/>
      <c r="RPS219"/>
      <c r="RPT219"/>
      <c r="RPU219"/>
      <c r="RPV219"/>
      <c r="RPW219"/>
      <c r="RPX219"/>
      <c r="RPY219"/>
      <c r="RPZ219"/>
      <c r="RQA219"/>
      <c r="RQB219"/>
      <c r="RQC219"/>
      <c r="RQD219"/>
      <c r="RQE219"/>
      <c r="RQF219"/>
      <c r="RQG219"/>
      <c r="RQH219"/>
      <c r="RQI219"/>
      <c r="RQJ219"/>
      <c r="RQK219"/>
      <c r="RQL219"/>
      <c r="RQM219"/>
      <c r="RQN219"/>
      <c r="RQO219"/>
      <c r="RQP219"/>
      <c r="RQQ219"/>
      <c r="RQR219"/>
      <c r="RQS219"/>
      <c r="RQT219"/>
      <c r="RQU219"/>
      <c r="RQV219"/>
      <c r="RQW219"/>
      <c r="RQX219"/>
      <c r="RQY219"/>
      <c r="RQZ219"/>
      <c r="RRA219"/>
      <c r="RRB219"/>
      <c r="RRC219"/>
      <c r="RRD219"/>
      <c r="RRE219"/>
      <c r="RRF219"/>
      <c r="RRG219"/>
      <c r="RRH219"/>
      <c r="RRI219"/>
      <c r="RRJ219"/>
      <c r="RRK219"/>
      <c r="RRL219"/>
      <c r="RRM219"/>
      <c r="RRN219"/>
      <c r="RRO219"/>
      <c r="RRP219"/>
      <c r="RRQ219"/>
      <c r="RRR219"/>
      <c r="RRS219"/>
      <c r="RRT219"/>
      <c r="RRU219"/>
      <c r="RRV219"/>
      <c r="RRW219"/>
      <c r="RRX219"/>
      <c r="RRY219"/>
      <c r="RRZ219"/>
      <c r="RSA219"/>
      <c r="RSB219"/>
      <c r="RSC219"/>
      <c r="RSD219"/>
      <c r="RSE219"/>
      <c r="RSF219"/>
      <c r="RSG219"/>
      <c r="RSH219"/>
      <c r="RSI219"/>
      <c r="RSJ219"/>
      <c r="RSK219"/>
      <c r="RSL219"/>
      <c r="RSM219"/>
      <c r="RSN219"/>
      <c r="RSO219"/>
      <c r="RSP219"/>
      <c r="RSQ219"/>
      <c r="RSR219"/>
      <c r="RSS219"/>
      <c r="RST219"/>
      <c r="RSU219"/>
      <c r="RSV219"/>
      <c r="RSW219"/>
      <c r="RSX219"/>
      <c r="RSY219"/>
      <c r="RSZ219"/>
      <c r="RTA219"/>
      <c r="RTB219"/>
      <c r="RTC219"/>
      <c r="RTD219"/>
      <c r="RTE219"/>
      <c r="RTF219"/>
      <c r="RTG219"/>
      <c r="RTH219"/>
      <c r="RTI219"/>
      <c r="RTJ219"/>
      <c r="RTK219"/>
      <c r="RTL219"/>
      <c r="RTM219"/>
      <c r="RTN219"/>
      <c r="RTO219"/>
      <c r="RTP219"/>
      <c r="RTQ219"/>
      <c r="RTR219"/>
      <c r="RTS219"/>
      <c r="RTT219"/>
      <c r="RTU219"/>
      <c r="RTV219"/>
      <c r="RTW219"/>
      <c r="RTX219"/>
      <c r="RTY219"/>
      <c r="RTZ219"/>
      <c r="RUA219"/>
      <c r="RUB219"/>
      <c r="RUC219"/>
      <c r="RUD219"/>
      <c r="RUE219"/>
      <c r="RUF219"/>
      <c r="RUG219"/>
      <c r="RUH219"/>
      <c r="RUI219"/>
      <c r="RUJ219"/>
      <c r="RUK219"/>
      <c r="RUL219"/>
      <c r="RUM219"/>
      <c r="RUN219"/>
      <c r="RUO219"/>
      <c r="RUP219"/>
      <c r="RUQ219"/>
      <c r="RUR219"/>
      <c r="RUS219"/>
      <c r="RUT219"/>
      <c r="RUU219"/>
      <c r="RUV219"/>
      <c r="RUW219"/>
      <c r="RUX219"/>
      <c r="RUY219"/>
      <c r="RUZ219"/>
      <c r="RVA219"/>
      <c r="RVB219"/>
      <c r="RVC219"/>
      <c r="RVD219"/>
      <c r="RVE219"/>
      <c r="RVF219"/>
      <c r="RVG219"/>
      <c r="RVH219"/>
      <c r="RVI219"/>
      <c r="RVJ219"/>
      <c r="RVK219"/>
      <c r="RVL219"/>
      <c r="RVM219"/>
      <c r="RVN219"/>
      <c r="RVO219"/>
      <c r="RVP219"/>
      <c r="RVQ219"/>
      <c r="RVR219"/>
      <c r="RVS219"/>
      <c r="RVT219"/>
      <c r="RVU219"/>
      <c r="RVV219"/>
      <c r="RVW219"/>
      <c r="RVX219"/>
      <c r="RVY219"/>
      <c r="RVZ219"/>
      <c r="RWA219"/>
      <c r="RWB219"/>
      <c r="RWC219"/>
      <c r="RWD219"/>
      <c r="RWE219"/>
      <c r="RWF219"/>
      <c r="RWG219"/>
      <c r="RWH219"/>
      <c r="RWI219"/>
      <c r="RWJ219"/>
      <c r="RWK219"/>
      <c r="RWL219"/>
      <c r="RWM219"/>
      <c r="RWN219"/>
      <c r="RWO219"/>
      <c r="RWP219"/>
      <c r="RWQ219"/>
      <c r="RWR219"/>
      <c r="RWS219"/>
      <c r="RWT219"/>
      <c r="RWU219"/>
      <c r="RWV219"/>
      <c r="RWW219"/>
      <c r="RWX219"/>
      <c r="RWY219"/>
      <c r="RWZ219"/>
      <c r="RXA219"/>
      <c r="RXB219"/>
      <c r="RXC219"/>
      <c r="RXD219"/>
      <c r="RXE219"/>
      <c r="RXF219"/>
      <c r="RXG219"/>
      <c r="RXH219"/>
      <c r="RXI219"/>
      <c r="RXJ219"/>
      <c r="RXK219"/>
      <c r="RXL219"/>
      <c r="RXM219"/>
      <c r="RXN219"/>
      <c r="RXO219"/>
      <c r="RXP219"/>
      <c r="RXQ219"/>
      <c r="RXR219"/>
      <c r="RXS219"/>
      <c r="RXT219"/>
      <c r="RXU219"/>
      <c r="RXV219"/>
      <c r="RXW219"/>
      <c r="RXX219"/>
      <c r="RXY219"/>
      <c r="RXZ219"/>
      <c r="RYA219"/>
      <c r="RYB219"/>
      <c r="RYC219"/>
      <c r="RYD219"/>
      <c r="RYE219"/>
      <c r="RYF219"/>
      <c r="RYG219"/>
      <c r="RYH219"/>
      <c r="RYI219"/>
      <c r="RYJ219"/>
      <c r="RYK219"/>
      <c r="RYL219"/>
      <c r="RYM219"/>
      <c r="RYN219"/>
      <c r="RYO219"/>
      <c r="RYP219"/>
      <c r="RYQ219"/>
      <c r="RYR219"/>
      <c r="RYS219"/>
      <c r="RYT219"/>
      <c r="RYU219"/>
      <c r="RYV219"/>
      <c r="RYW219"/>
      <c r="RYX219"/>
      <c r="RYY219"/>
      <c r="RYZ219"/>
      <c r="RZA219"/>
      <c r="RZB219"/>
      <c r="RZC219"/>
      <c r="RZD219"/>
      <c r="RZE219"/>
      <c r="RZF219"/>
      <c r="RZG219"/>
      <c r="RZH219"/>
      <c r="RZI219"/>
      <c r="RZJ219"/>
      <c r="RZK219"/>
      <c r="RZL219"/>
      <c r="RZM219"/>
      <c r="RZN219"/>
      <c r="RZO219"/>
      <c r="RZP219"/>
      <c r="RZQ219"/>
      <c r="RZR219"/>
      <c r="RZS219"/>
      <c r="RZT219"/>
      <c r="RZU219"/>
      <c r="RZV219"/>
      <c r="RZW219"/>
      <c r="RZX219"/>
      <c r="RZY219"/>
      <c r="RZZ219"/>
      <c r="SAA219"/>
      <c r="SAB219"/>
      <c r="SAC219"/>
      <c r="SAD219"/>
      <c r="SAE219"/>
      <c r="SAF219"/>
      <c r="SAG219"/>
      <c r="SAH219"/>
      <c r="SAI219"/>
      <c r="SAJ219"/>
      <c r="SAK219"/>
      <c r="SAL219"/>
      <c r="SAM219"/>
      <c r="SAN219"/>
      <c r="SAO219"/>
      <c r="SAP219"/>
      <c r="SAQ219"/>
      <c r="SAR219"/>
      <c r="SAS219"/>
      <c r="SAT219"/>
      <c r="SAU219"/>
      <c r="SAV219"/>
      <c r="SAW219"/>
      <c r="SAX219"/>
      <c r="SAY219"/>
      <c r="SAZ219"/>
      <c r="SBA219"/>
      <c r="SBB219"/>
      <c r="SBC219"/>
      <c r="SBD219"/>
      <c r="SBE219"/>
      <c r="SBF219"/>
      <c r="SBG219"/>
      <c r="SBH219"/>
      <c r="SBI219"/>
      <c r="SBJ219"/>
      <c r="SBK219"/>
      <c r="SBL219"/>
      <c r="SBM219"/>
      <c r="SBN219"/>
      <c r="SBO219"/>
      <c r="SBP219"/>
      <c r="SBQ219"/>
      <c r="SBR219"/>
      <c r="SBS219"/>
      <c r="SBT219"/>
      <c r="SBU219"/>
      <c r="SBV219"/>
      <c r="SBW219"/>
      <c r="SBX219"/>
      <c r="SBY219"/>
      <c r="SBZ219"/>
      <c r="SCA219"/>
      <c r="SCB219"/>
      <c r="SCC219"/>
      <c r="SCD219"/>
      <c r="SCE219"/>
      <c r="SCF219"/>
      <c r="SCG219"/>
      <c r="SCH219"/>
      <c r="SCI219"/>
      <c r="SCJ219"/>
      <c r="SCK219"/>
      <c r="SCL219"/>
      <c r="SCM219"/>
      <c r="SCN219"/>
      <c r="SCO219"/>
      <c r="SCP219"/>
      <c r="SCQ219"/>
      <c r="SCR219"/>
      <c r="SCS219"/>
      <c r="SCT219"/>
      <c r="SCU219"/>
      <c r="SCV219"/>
      <c r="SCW219"/>
      <c r="SCX219"/>
      <c r="SCY219"/>
      <c r="SCZ219"/>
      <c r="SDA219"/>
      <c r="SDB219"/>
      <c r="SDC219"/>
      <c r="SDD219"/>
      <c r="SDE219"/>
      <c r="SDF219"/>
      <c r="SDG219"/>
      <c r="SDH219"/>
      <c r="SDI219"/>
      <c r="SDJ219"/>
      <c r="SDK219"/>
      <c r="SDL219"/>
      <c r="SDM219"/>
      <c r="SDN219"/>
      <c r="SDO219"/>
      <c r="SDP219"/>
      <c r="SDQ219"/>
      <c r="SDR219"/>
      <c r="SDS219"/>
      <c r="SDT219"/>
      <c r="SDU219"/>
      <c r="SDV219"/>
      <c r="SDW219"/>
      <c r="SDX219"/>
      <c r="SDY219"/>
      <c r="SDZ219"/>
      <c r="SEA219"/>
      <c r="SEB219"/>
      <c r="SEC219"/>
      <c r="SED219"/>
      <c r="SEE219"/>
      <c r="SEF219"/>
      <c r="SEG219"/>
      <c r="SEH219"/>
      <c r="SEI219"/>
      <c r="SEJ219"/>
      <c r="SEK219"/>
      <c r="SEL219"/>
      <c r="SEM219"/>
      <c r="SEN219"/>
      <c r="SEO219"/>
      <c r="SEP219"/>
      <c r="SEQ219"/>
      <c r="SER219"/>
      <c r="SES219"/>
      <c r="SET219"/>
      <c r="SEU219"/>
      <c r="SEV219"/>
      <c r="SEW219"/>
      <c r="SEX219"/>
      <c r="SEY219"/>
      <c r="SEZ219"/>
      <c r="SFA219"/>
      <c r="SFB219"/>
      <c r="SFC219"/>
      <c r="SFD219"/>
      <c r="SFE219"/>
      <c r="SFF219"/>
      <c r="SFG219"/>
      <c r="SFH219"/>
      <c r="SFI219"/>
      <c r="SFJ219"/>
      <c r="SFK219"/>
      <c r="SFL219"/>
      <c r="SFM219"/>
      <c r="SFN219"/>
      <c r="SFO219"/>
      <c r="SFP219"/>
      <c r="SFQ219"/>
      <c r="SFR219"/>
      <c r="SFS219"/>
      <c r="SFT219"/>
      <c r="SFU219"/>
      <c r="SFV219"/>
      <c r="SFW219"/>
      <c r="SFX219"/>
      <c r="SFY219"/>
      <c r="SFZ219"/>
      <c r="SGA219"/>
      <c r="SGB219"/>
      <c r="SGC219"/>
      <c r="SGD219"/>
      <c r="SGE219"/>
      <c r="SGF219"/>
      <c r="SGG219"/>
      <c r="SGH219"/>
      <c r="SGI219"/>
      <c r="SGJ219"/>
      <c r="SGK219"/>
      <c r="SGL219"/>
      <c r="SGM219"/>
      <c r="SGN219"/>
      <c r="SGO219"/>
      <c r="SGP219"/>
      <c r="SGQ219"/>
      <c r="SGR219"/>
      <c r="SGS219"/>
      <c r="SGT219"/>
      <c r="SGU219"/>
      <c r="SGV219"/>
      <c r="SGW219"/>
      <c r="SGX219"/>
      <c r="SGY219"/>
      <c r="SGZ219"/>
      <c r="SHA219"/>
      <c r="SHB219"/>
      <c r="SHC219"/>
      <c r="SHD219"/>
      <c r="SHE219"/>
      <c r="SHF219"/>
      <c r="SHG219"/>
      <c r="SHH219"/>
      <c r="SHI219"/>
      <c r="SHJ219"/>
      <c r="SHK219"/>
      <c r="SHL219"/>
      <c r="SHM219"/>
      <c r="SHN219"/>
      <c r="SHO219"/>
      <c r="SHP219"/>
      <c r="SHQ219"/>
      <c r="SHR219"/>
      <c r="SHS219"/>
      <c r="SHT219"/>
      <c r="SHU219"/>
      <c r="SHV219"/>
      <c r="SHW219"/>
      <c r="SHX219"/>
      <c r="SHY219"/>
      <c r="SHZ219"/>
      <c r="SIA219"/>
      <c r="SIB219"/>
      <c r="SIC219"/>
      <c r="SID219"/>
      <c r="SIE219"/>
      <c r="SIF219"/>
      <c r="SIG219"/>
      <c r="SIH219"/>
      <c r="SII219"/>
      <c r="SIJ219"/>
      <c r="SIK219"/>
      <c r="SIL219"/>
      <c r="SIM219"/>
      <c r="SIN219"/>
      <c r="SIO219"/>
      <c r="SIP219"/>
      <c r="SIQ219"/>
      <c r="SIR219"/>
      <c r="SIS219"/>
      <c r="SIT219"/>
      <c r="SIU219"/>
      <c r="SIV219"/>
      <c r="SIW219"/>
      <c r="SIX219"/>
      <c r="SIY219"/>
      <c r="SIZ219"/>
      <c r="SJA219"/>
      <c r="SJB219"/>
      <c r="SJC219"/>
      <c r="SJD219"/>
      <c r="SJE219"/>
      <c r="SJF219"/>
      <c r="SJG219"/>
      <c r="SJH219"/>
      <c r="SJI219"/>
      <c r="SJJ219"/>
      <c r="SJK219"/>
      <c r="SJL219"/>
      <c r="SJM219"/>
      <c r="SJN219"/>
      <c r="SJO219"/>
      <c r="SJP219"/>
      <c r="SJQ219"/>
      <c r="SJR219"/>
      <c r="SJS219"/>
      <c r="SJT219"/>
      <c r="SJU219"/>
      <c r="SJV219"/>
      <c r="SJW219"/>
      <c r="SJX219"/>
      <c r="SJY219"/>
      <c r="SJZ219"/>
      <c r="SKA219"/>
      <c r="SKB219"/>
      <c r="SKC219"/>
      <c r="SKD219"/>
      <c r="SKE219"/>
      <c r="SKF219"/>
      <c r="SKG219"/>
      <c r="SKH219"/>
      <c r="SKI219"/>
      <c r="SKJ219"/>
      <c r="SKK219"/>
      <c r="SKL219"/>
      <c r="SKM219"/>
      <c r="SKN219"/>
      <c r="SKO219"/>
      <c r="SKP219"/>
      <c r="SKQ219"/>
      <c r="SKR219"/>
      <c r="SKS219"/>
      <c r="SKT219"/>
      <c r="SKU219"/>
      <c r="SKV219"/>
      <c r="SKW219"/>
      <c r="SKX219"/>
      <c r="SKY219"/>
      <c r="SKZ219"/>
      <c r="SLA219"/>
      <c r="SLB219"/>
      <c r="SLC219"/>
      <c r="SLD219"/>
      <c r="SLE219"/>
      <c r="SLF219"/>
      <c r="SLG219"/>
      <c r="SLH219"/>
      <c r="SLI219"/>
      <c r="SLJ219"/>
      <c r="SLK219"/>
      <c r="SLL219"/>
      <c r="SLM219"/>
      <c r="SLN219"/>
      <c r="SLO219"/>
      <c r="SLP219"/>
      <c r="SLQ219"/>
      <c r="SLR219"/>
      <c r="SLS219"/>
      <c r="SLT219"/>
      <c r="SLU219"/>
      <c r="SLV219"/>
      <c r="SLW219"/>
      <c r="SLX219"/>
      <c r="SLY219"/>
      <c r="SLZ219"/>
      <c r="SMA219"/>
      <c r="SMB219"/>
      <c r="SMC219"/>
      <c r="SMD219"/>
      <c r="SME219"/>
      <c r="SMF219"/>
      <c r="SMG219"/>
      <c r="SMH219"/>
      <c r="SMI219"/>
      <c r="SMJ219"/>
      <c r="SMK219"/>
      <c r="SML219"/>
      <c r="SMM219"/>
      <c r="SMN219"/>
      <c r="SMO219"/>
      <c r="SMP219"/>
      <c r="SMQ219"/>
      <c r="SMR219"/>
      <c r="SMS219"/>
      <c r="SMT219"/>
      <c r="SMU219"/>
      <c r="SMV219"/>
      <c r="SMW219"/>
      <c r="SMX219"/>
      <c r="SMY219"/>
      <c r="SMZ219"/>
      <c r="SNA219"/>
      <c r="SNB219"/>
      <c r="SNC219"/>
      <c r="SND219"/>
      <c r="SNE219"/>
      <c r="SNF219"/>
      <c r="SNG219"/>
      <c r="SNH219"/>
      <c r="SNI219"/>
      <c r="SNJ219"/>
      <c r="SNK219"/>
      <c r="SNL219"/>
      <c r="SNM219"/>
      <c r="SNN219"/>
      <c r="SNO219"/>
      <c r="SNP219"/>
      <c r="SNQ219"/>
      <c r="SNR219"/>
      <c r="SNS219"/>
      <c r="SNT219"/>
      <c r="SNU219"/>
      <c r="SNV219"/>
      <c r="SNW219"/>
      <c r="SNX219"/>
      <c r="SNY219"/>
      <c r="SNZ219"/>
      <c r="SOA219"/>
      <c r="SOB219"/>
      <c r="SOC219"/>
      <c r="SOD219"/>
      <c r="SOE219"/>
      <c r="SOF219"/>
      <c r="SOG219"/>
      <c r="SOH219"/>
      <c r="SOI219"/>
      <c r="SOJ219"/>
      <c r="SOK219"/>
      <c r="SOL219"/>
      <c r="SOM219"/>
      <c r="SON219"/>
      <c r="SOO219"/>
      <c r="SOP219"/>
      <c r="SOQ219"/>
      <c r="SOR219"/>
      <c r="SOS219"/>
      <c r="SOT219"/>
      <c r="SOU219"/>
      <c r="SOV219"/>
      <c r="SOW219"/>
      <c r="SOX219"/>
      <c r="SOY219"/>
      <c r="SOZ219"/>
      <c r="SPA219"/>
      <c r="SPB219"/>
      <c r="SPC219"/>
      <c r="SPD219"/>
      <c r="SPE219"/>
      <c r="SPF219"/>
      <c r="SPG219"/>
      <c r="SPH219"/>
      <c r="SPI219"/>
      <c r="SPJ219"/>
      <c r="SPK219"/>
      <c r="SPL219"/>
      <c r="SPM219"/>
      <c r="SPN219"/>
      <c r="SPO219"/>
      <c r="SPP219"/>
      <c r="SPQ219"/>
      <c r="SPR219"/>
      <c r="SPS219"/>
      <c r="SPT219"/>
      <c r="SPU219"/>
      <c r="SPV219"/>
      <c r="SPW219"/>
      <c r="SPX219"/>
      <c r="SPY219"/>
      <c r="SPZ219"/>
      <c r="SQA219"/>
      <c r="SQB219"/>
      <c r="SQC219"/>
      <c r="SQD219"/>
      <c r="SQE219"/>
      <c r="SQF219"/>
      <c r="SQG219"/>
      <c r="SQH219"/>
      <c r="SQI219"/>
      <c r="SQJ219"/>
      <c r="SQK219"/>
      <c r="SQL219"/>
      <c r="SQM219"/>
      <c r="SQN219"/>
      <c r="SQO219"/>
      <c r="SQP219"/>
      <c r="SQQ219"/>
      <c r="SQR219"/>
      <c r="SQS219"/>
      <c r="SQT219"/>
      <c r="SQU219"/>
      <c r="SQV219"/>
      <c r="SQW219"/>
      <c r="SQX219"/>
      <c r="SQY219"/>
      <c r="SQZ219"/>
      <c r="SRA219"/>
      <c r="SRB219"/>
      <c r="SRC219"/>
      <c r="SRD219"/>
      <c r="SRE219"/>
      <c r="SRF219"/>
      <c r="SRG219"/>
      <c r="SRH219"/>
      <c r="SRI219"/>
      <c r="SRJ219"/>
      <c r="SRK219"/>
      <c r="SRL219"/>
      <c r="SRM219"/>
      <c r="SRN219"/>
      <c r="SRO219"/>
      <c r="SRP219"/>
      <c r="SRQ219"/>
      <c r="SRR219"/>
      <c r="SRS219"/>
      <c r="SRT219"/>
      <c r="SRU219"/>
      <c r="SRV219"/>
      <c r="SRW219"/>
      <c r="SRX219"/>
      <c r="SRY219"/>
      <c r="SRZ219"/>
      <c r="SSA219"/>
      <c r="SSB219"/>
      <c r="SSC219"/>
      <c r="SSD219"/>
      <c r="SSE219"/>
      <c r="SSF219"/>
      <c r="SSG219"/>
      <c r="SSH219"/>
      <c r="SSI219"/>
      <c r="SSJ219"/>
      <c r="SSK219"/>
      <c r="SSL219"/>
      <c r="SSM219"/>
      <c r="SSN219"/>
      <c r="SSO219"/>
      <c r="SSP219"/>
      <c r="SSQ219"/>
      <c r="SSR219"/>
      <c r="SSS219"/>
      <c r="SST219"/>
      <c r="SSU219"/>
      <c r="SSV219"/>
      <c r="SSW219"/>
      <c r="SSX219"/>
      <c r="SSY219"/>
      <c r="SSZ219"/>
      <c r="STA219"/>
      <c r="STB219"/>
      <c r="STC219"/>
      <c r="STD219"/>
      <c r="STE219"/>
      <c r="STF219"/>
      <c r="STG219"/>
      <c r="STH219"/>
      <c r="STI219"/>
      <c r="STJ219"/>
      <c r="STK219"/>
      <c r="STL219"/>
      <c r="STM219"/>
      <c r="STN219"/>
      <c r="STO219"/>
      <c r="STP219"/>
      <c r="STQ219"/>
      <c r="STR219"/>
      <c r="STS219"/>
      <c r="STT219"/>
      <c r="STU219"/>
      <c r="STV219"/>
      <c r="STW219"/>
      <c r="STX219"/>
      <c r="STY219"/>
      <c r="STZ219"/>
      <c r="SUA219"/>
      <c r="SUB219"/>
      <c r="SUC219"/>
      <c r="SUD219"/>
      <c r="SUE219"/>
      <c r="SUF219"/>
      <c r="SUG219"/>
      <c r="SUH219"/>
      <c r="SUI219"/>
      <c r="SUJ219"/>
      <c r="SUK219"/>
      <c r="SUL219"/>
      <c r="SUM219"/>
      <c r="SUN219"/>
      <c r="SUO219"/>
      <c r="SUP219"/>
      <c r="SUQ219"/>
      <c r="SUR219"/>
      <c r="SUS219"/>
      <c r="SUT219"/>
      <c r="SUU219"/>
      <c r="SUV219"/>
      <c r="SUW219"/>
      <c r="SUX219"/>
      <c r="SUY219"/>
      <c r="SUZ219"/>
      <c r="SVA219"/>
      <c r="SVB219"/>
      <c r="SVC219"/>
      <c r="SVD219"/>
      <c r="SVE219"/>
      <c r="SVF219"/>
      <c r="SVG219"/>
      <c r="SVH219"/>
      <c r="SVI219"/>
      <c r="SVJ219"/>
      <c r="SVK219"/>
      <c r="SVL219"/>
      <c r="SVM219"/>
      <c r="SVN219"/>
      <c r="SVO219"/>
      <c r="SVP219"/>
      <c r="SVQ219"/>
      <c r="SVR219"/>
      <c r="SVS219"/>
      <c r="SVT219"/>
      <c r="SVU219"/>
      <c r="SVV219"/>
      <c r="SVW219"/>
      <c r="SVX219"/>
      <c r="SVY219"/>
      <c r="SVZ219"/>
      <c r="SWA219"/>
      <c r="SWB219"/>
      <c r="SWC219"/>
      <c r="SWD219"/>
      <c r="SWE219"/>
      <c r="SWF219"/>
      <c r="SWG219"/>
      <c r="SWH219"/>
      <c r="SWI219"/>
      <c r="SWJ219"/>
      <c r="SWK219"/>
      <c r="SWL219"/>
      <c r="SWM219"/>
      <c r="SWN219"/>
      <c r="SWO219"/>
      <c r="SWP219"/>
      <c r="SWQ219"/>
      <c r="SWR219"/>
      <c r="SWS219"/>
      <c r="SWT219"/>
      <c r="SWU219"/>
      <c r="SWV219"/>
      <c r="SWW219"/>
      <c r="SWX219"/>
      <c r="SWY219"/>
      <c r="SWZ219"/>
      <c r="SXA219"/>
      <c r="SXB219"/>
      <c r="SXC219"/>
      <c r="SXD219"/>
      <c r="SXE219"/>
      <c r="SXF219"/>
      <c r="SXG219"/>
      <c r="SXH219"/>
      <c r="SXI219"/>
      <c r="SXJ219"/>
      <c r="SXK219"/>
      <c r="SXL219"/>
      <c r="SXM219"/>
      <c r="SXN219"/>
      <c r="SXO219"/>
      <c r="SXP219"/>
      <c r="SXQ219"/>
      <c r="SXR219"/>
      <c r="SXS219"/>
      <c r="SXT219"/>
      <c r="SXU219"/>
      <c r="SXV219"/>
      <c r="SXW219"/>
      <c r="SXX219"/>
      <c r="SXY219"/>
      <c r="SXZ219"/>
      <c r="SYA219"/>
      <c r="SYB219"/>
      <c r="SYC219"/>
      <c r="SYD219"/>
      <c r="SYE219"/>
      <c r="SYF219"/>
      <c r="SYG219"/>
      <c r="SYH219"/>
      <c r="SYI219"/>
      <c r="SYJ219"/>
      <c r="SYK219"/>
      <c r="SYL219"/>
      <c r="SYM219"/>
      <c r="SYN219"/>
      <c r="SYO219"/>
      <c r="SYP219"/>
      <c r="SYQ219"/>
      <c r="SYR219"/>
      <c r="SYS219"/>
      <c r="SYT219"/>
      <c r="SYU219"/>
      <c r="SYV219"/>
      <c r="SYW219"/>
      <c r="SYX219"/>
      <c r="SYY219"/>
      <c r="SYZ219"/>
      <c r="SZA219"/>
      <c r="SZB219"/>
      <c r="SZC219"/>
      <c r="SZD219"/>
      <c r="SZE219"/>
      <c r="SZF219"/>
      <c r="SZG219"/>
      <c r="SZH219"/>
      <c r="SZI219"/>
      <c r="SZJ219"/>
      <c r="SZK219"/>
      <c r="SZL219"/>
      <c r="SZM219"/>
      <c r="SZN219"/>
      <c r="SZO219"/>
      <c r="SZP219"/>
      <c r="SZQ219"/>
      <c r="SZR219"/>
      <c r="SZS219"/>
      <c r="SZT219"/>
      <c r="SZU219"/>
      <c r="SZV219"/>
      <c r="SZW219"/>
      <c r="SZX219"/>
      <c r="SZY219"/>
      <c r="SZZ219"/>
      <c r="TAA219"/>
      <c r="TAB219"/>
      <c r="TAC219"/>
      <c r="TAD219"/>
      <c r="TAE219"/>
      <c r="TAF219"/>
      <c r="TAG219"/>
      <c r="TAH219"/>
      <c r="TAI219"/>
      <c r="TAJ219"/>
      <c r="TAK219"/>
      <c r="TAL219"/>
      <c r="TAM219"/>
      <c r="TAN219"/>
      <c r="TAO219"/>
      <c r="TAP219"/>
      <c r="TAQ219"/>
      <c r="TAR219"/>
      <c r="TAS219"/>
      <c r="TAT219"/>
      <c r="TAU219"/>
      <c r="TAV219"/>
      <c r="TAW219"/>
      <c r="TAX219"/>
      <c r="TAY219"/>
      <c r="TAZ219"/>
      <c r="TBA219"/>
      <c r="TBB219"/>
      <c r="TBC219"/>
      <c r="TBD219"/>
      <c r="TBE219"/>
      <c r="TBF219"/>
      <c r="TBG219"/>
      <c r="TBH219"/>
      <c r="TBI219"/>
      <c r="TBJ219"/>
      <c r="TBK219"/>
      <c r="TBL219"/>
      <c r="TBM219"/>
      <c r="TBN219"/>
      <c r="TBO219"/>
      <c r="TBP219"/>
      <c r="TBQ219"/>
      <c r="TBR219"/>
      <c r="TBS219"/>
      <c r="TBT219"/>
      <c r="TBU219"/>
      <c r="TBV219"/>
      <c r="TBW219"/>
      <c r="TBX219"/>
      <c r="TBY219"/>
      <c r="TBZ219"/>
      <c r="TCA219"/>
      <c r="TCB219"/>
      <c r="TCC219"/>
      <c r="TCD219"/>
      <c r="TCE219"/>
      <c r="TCF219"/>
      <c r="TCG219"/>
      <c r="TCH219"/>
      <c r="TCI219"/>
      <c r="TCJ219"/>
      <c r="TCK219"/>
      <c r="TCL219"/>
      <c r="TCM219"/>
      <c r="TCN219"/>
      <c r="TCO219"/>
      <c r="TCP219"/>
      <c r="TCQ219"/>
      <c r="TCR219"/>
      <c r="TCS219"/>
      <c r="TCT219"/>
      <c r="TCU219"/>
      <c r="TCV219"/>
      <c r="TCW219"/>
      <c r="TCX219"/>
      <c r="TCY219"/>
      <c r="TCZ219"/>
      <c r="TDA219"/>
      <c r="TDB219"/>
      <c r="TDC219"/>
      <c r="TDD219"/>
      <c r="TDE219"/>
      <c r="TDF219"/>
      <c r="TDG219"/>
      <c r="TDH219"/>
      <c r="TDI219"/>
      <c r="TDJ219"/>
      <c r="TDK219"/>
      <c r="TDL219"/>
      <c r="TDM219"/>
      <c r="TDN219"/>
      <c r="TDO219"/>
      <c r="TDP219"/>
      <c r="TDQ219"/>
      <c r="TDR219"/>
      <c r="TDS219"/>
      <c r="TDT219"/>
      <c r="TDU219"/>
      <c r="TDV219"/>
      <c r="TDW219"/>
      <c r="TDX219"/>
      <c r="TDY219"/>
      <c r="TDZ219"/>
      <c r="TEA219"/>
      <c r="TEB219"/>
      <c r="TEC219"/>
      <c r="TED219"/>
      <c r="TEE219"/>
      <c r="TEF219"/>
      <c r="TEG219"/>
      <c r="TEH219"/>
      <c r="TEI219"/>
      <c r="TEJ219"/>
      <c r="TEK219"/>
      <c r="TEL219"/>
      <c r="TEM219"/>
      <c r="TEN219"/>
      <c r="TEO219"/>
      <c r="TEP219"/>
      <c r="TEQ219"/>
      <c r="TER219"/>
      <c r="TES219"/>
      <c r="TET219"/>
      <c r="TEU219"/>
      <c r="TEV219"/>
      <c r="TEW219"/>
      <c r="TEX219"/>
      <c r="TEY219"/>
      <c r="TEZ219"/>
      <c r="TFA219"/>
      <c r="TFB219"/>
      <c r="TFC219"/>
      <c r="TFD219"/>
      <c r="TFE219"/>
      <c r="TFF219"/>
      <c r="TFG219"/>
      <c r="TFH219"/>
      <c r="TFI219"/>
      <c r="TFJ219"/>
      <c r="TFK219"/>
      <c r="TFL219"/>
      <c r="TFM219"/>
      <c r="TFN219"/>
      <c r="TFO219"/>
      <c r="TFP219"/>
      <c r="TFQ219"/>
      <c r="TFR219"/>
      <c r="TFS219"/>
      <c r="TFT219"/>
      <c r="TFU219"/>
      <c r="TFV219"/>
      <c r="TFW219"/>
      <c r="TFX219"/>
      <c r="TFY219"/>
      <c r="TFZ219"/>
      <c r="TGA219"/>
      <c r="TGB219"/>
      <c r="TGC219"/>
      <c r="TGD219"/>
      <c r="TGE219"/>
      <c r="TGF219"/>
      <c r="TGG219"/>
      <c r="TGH219"/>
      <c r="TGI219"/>
      <c r="TGJ219"/>
      <c r="TGK219"/>
      <c r="TGL219"/>
      <c r="TGM219"/>
      <c r="TGN219"/>
      <c r="TGO219"/>
      <c r="TGP219"/>
      <c r="TGQ219"/>
      <c r="TGR219"/>
      <c r="TGS219"/>
      <c r="TGT219"/>
      <c r="TGU219"/>
      <c r="TGV219"/>
      <c r="TGW219"/>
      <c r="TGX219"/>
      <c r="TGY219"/>
      <c r="TGZ219"/>
      <c r="THA219"/>
      <c r="THB219"/>
      <c r="THC219"/>
      <c r="THD219"/>
      <c r="THE219"/>
      <c r="THF219"/>
      <c r="THG219"/>
      <c r="THH219"/>
      <c r="THI219"/>
      <c r="THJ219"/>
      <c r="THK219"/>
      <c r="THL219"/>
      <c r="THM219"/>
      <c r="THN219"/>
      <c r="THO219"/>
      <c r="THP219"/>
      <c r="THQ219"/>
      <c r="THR219"/>
      <c r="THS219"/>
      <c r="THT219"/>
      <c r="THU219"/>
      <c r="THV219"/>
      <c r="THW219"/>
      <c r="THX219"/>
      <c r="THY219"/>
      <c r="THZ219"/>
      <c r="TIA219"/>
      <c r="TIB219"/>
      <c r="TIC219"/>
      <c r="TID219"/>
      <c r="TIE219"/>
      <c r="TIF219"/>
      <c r="TIG219"/>
      <c r="TIH219"/>
      <c r="TII219"/>
      <c r="TIJ219"/>
      <c r="TIK219"/>
      <c r="TIL219"/>
      <c r="TIM219"/>
      <c r="TIN219"/>
      <c r="TIO219"/>
      <c r="TIP219"/>
      <c r="TIQ219"/>
      <c r="TIR219"/>
      <c r="TIS219"/>
      <c r="TIT219"/>
      <c r="TIU219"/>
      <c r="TIV219"/>
      <c r="TIW219"/>
      <c r="TIX219"/>
      <c r="TIY219"/>
      <c r="TIZ219"/>
      <c r="TJA219"/>
      <c r="TJB219"/>
      <c r="TJC219"/>
      <c r="TJD219"/>
      <c r="TJE219"/>
      <c r="TJF219"/>
      <c r="TJG219"/>
      <c r="TJH219"/>
      <c r="TJI219"/>
      <c r="TJJ219"/>
      <c r="TJK219"/>
      <c r="TJL219"/>
      <c r="TJM219"/>
      <c r="TJN219"/>
      <c r="TJO219"/>
      <c r="TJP219"/>
      <c r="TJQ219"/>
      <c r="TJR219"/>
      <c r="TJS219"/>
      <c r="TJT219"/>
      <c r="TJU219"/>
      <c r="TJV219"/>
      <c r="TJW219"/>
      <c r="TJX219"/>
      <c r="TJY219"/>
      <c r="TJZ219"/>
      <c r="TKA219"/>
      <c r="TKB219"/>
      <c r="TKC219"/>
      <c r="TKD219"/>
      <c r="TKE219"/>
      <c r="TKF219"/>
      <c r="TKG219"/>
      <c r="TKH219"/>
      <c r="TKI219"/>
      <c r="TKJ219"/>
      <c r="TKK219"/>
      <c r="TKL219"/>
      <c r="TKM219"/>
      <c r="TKN219"/>
      <c r="TKO219"/>
      <c r="TKP219"/>
      <c r="TKQ219"/>
      <c r="TKR219"/>
      <c r="TKS219"/>
      <c r="TKT219"/>
      <c r="TKU219"/>
      <c r="TKV219"/>
      <c r="TKW219"/>
      <c r="TKX219"/>
      <c r="TKY219"/>
      <c r="TKZ219"/>
      <c r="TLA219"/>
      <c r="TLB219"/>
      <c r="TLC219"/>
      <c r="TLD219"/>
      <c r="TLE219"/>
      <c r="TLF219"/>
      <c r="TLG219"/>
      <c r="TLH219"/>
      <c r="TLI219"/>
      <c r="TLJ219"/>
      <c r="TLK219"/>
      <c r="TLL219"/>
      <c r="TLM219"/>
      <c r="TLN219"/>
      <c r="TLO219"/>
      <c r="TLP219"/>
      <c r="TLQ219"/>
      <c r="TLR219"/>
      <c r="TLS219"/>
      <c r="TLT219"/>
      <c r="TLU219"/>
      <c r="TLV219"/>
      <c r="TLW219"/>
      <c r="TLX219"/>
      <c r="TLY219"/>
      <c r="TLZ219"/>
      <c r="TMA219"/>
      <c r="TMB219"/>
      <c r="TMC219"/>
      <c r="TMD219"/>
      <c r="TME219"/>
      <c r="TMF219"/>
      <c r="TMG219"/>
      <c r="TMH219"/>
      <c r="TMI219"/>
      <c r="TMJ219"/>
      <c r="TMK219"/>
      <c r="TML219"/>
      <c r="TMM219"/>
      <c r="TMN219"/>
      <c r="TMO219"/>
      <c r="TMP219"/>
      <c r="TMQ219"/>
      <c r="TMR219"/>
      <c r="TMS219"/>
      <c r="TMT219"/>
      <c r="TMU219"/>
      <c r="TMV219"/>
      <c r="TMW219"/>
      <c r="TMX219"/>
      <c r="TMY219"/>
      <c r="TMZ219"/>
      <c r="TNA219"/>
      <c r="TNB219"/>
      <c r="TNC219"/>
      <c r="TND219"/>
      <c r="TNE219"/>
      <c r="TNF219"/>
      <c r="TNG219"/>
      <c r="TNH219"/>
      <c r="TNI219"/>
      <c r="TNJ219"/>
      <c r="TNK219"/>
      <c r="TNL219"/>
      <c r="TNM219"/>
      <c r="TNN219"/>
      <c r="TNO219"/>
      <c r="TNP219"/>
      <c r="TNQ219"/>
      <c r="TNR219"/>
      <c r="TNS219"/>
      <c r="TNT219"/>
      <c r="TNU219"/>
      <c r="TNV219"/>
      <c r="TNW219"/>
      <c r="TNX219"/>
      <c r="TNY219"/>
      <c r="TNZ219"/>
      <c r="TOA219"/>
      <c r="TOB219"/>
      <c r="TOC219"/>
      <c r="TOD219"/>
      <c r="TOE219"/>
      <c r="TOF219"/>
      <c r="TOG219"/>
      <c r="TOH219"/>
      <c r="TOI219"/>
      <c r="TOJ219"/>
      <c r="TOK219"/>
      <c r="TOL219"/>
      <c r="TOM219"/>
      <c r="TON219"/>
      <c r="TOO219"/>
      <c r="TOP219"/>
      <c r="TOQ219"/>
      <c r="TOR219"/>
      <c r="TOS219"/>
      <c r="TOT219"/>
      <c r="TOU219"/>
      <c r="TOV219"/>
      <c r="TOW219"/>
      <c r="TOX219"/>
      <c r="TOY219"/>
      <c r="TOZ219"/>
      <c r="TPA219"/>
      <c r="TPB219"/>
      <c r="TPC219"/>
      <c r="TPD219"/>
      <c r="TPE219"/>
      <c r="TPF219"/>
      <c r="TPG219"/>
      <c r="TPH219"/>
      <c r="TPI219"/>
      <c r="TPJ219"/>
      <c r="TPK219"/>
      <c r="TPL219"/>
      <c r="TPM219"/>
      <c r="TPN219"/>
      <c r="TPO219"/>
      <c r="TPP219"/>
      <c r="TPQ219"/>
      <c r="TPR219"/>
      <c r="TPS219"/>
      <c r="TPT219"/>
      <c r="TPU219"/>
      <c r="TPV219"/>
      <c r="TPW219"/>
      <c r="TPX219"/>
      <c r="TPY219"/>
      <c r="TPZ219"/>
      <c r="TQA219"/>
      <c r="TQB219"/>
      <c r="TQC219"/>
      <c r="TQD219"/>
      <c r="TQE219"/>
      <c r="TQF219"/>
      <c r="TQG219"/>
      <c r="TQH219"/>
      <c r="TQI219"/>
      <c r="TQJ219"/>
      <c r="TQK219"/>
      <c r="TQL219"/>
      <c r="TQM219"/>
      <c r="TQN219"/>
      <c r="TQO219"/>
      <c r="TQP219"/>
      <c r="TQQ219"/>
      <c r="TQR219"/>
      <c r="TQS219"/>
      <c r="TQT219"/>
      <c r="TQU219"/>
      <c r="TQV219"/>
      <c r="TQW219"/>
      <c r="TQX219"/>
      <c r="TQY219"/>
      <c r="TQZ219"/>
      <c r="TRA219"/>
      <c r="TRB219"/>
      <c r="TRC219"/>
      <c r="TRD219"/>
      <c r="TRE219"/>
      <c r="TRF219"/>
      <c r="TRG219"/>
      <c r="TRH219"/>
      <c r="TRI219"/>
      <c r="TRJ219"/>
      <c r="TRK219"/>
      <c r="TRL219"/>
      <c r="TRM219"/>
      <c r="TRN219"/>
      <c r="TRO219"/>
      <c r="TRP219"/>
      <c r="TRQ219"/>
      <c r="TRR219"/>
      <c r="TRS219"/>
      <c r="TRT219"/>
      <c r="TRU219"/>
      <c r="TRV219"/>
      <c r="TRW219"/>
      <c r="TRX219"/>
      <c r="TRY219"/>
      <c r="TRZ219"/>
      <c r="TSA219"/>
      <c r="TSB219"/>
      <c r="TSC219"/>
      <c r="TSD219"/>
      <c r="TSE219"/>
      <c r="TSF219"/>
      <c r="TSG219"/>
      <c r="TSH219"/>
      <c r="TSI219"/>
      <c r="TSJ219"/>
      <c r="TSK219"/>
      <c r="TSL219"/>
      <c r="TSM219"/>
      <c r="TSN219"/>
      <c r="TSO219"/>
      <c r="TSP219"/>
      <c r="TSQ219"/>
      <c r="TSR219"/>
      <c r="TSS219"/>
      <c r="TST219"/>
      <c r="TSU219"/>
      <c r="TSV219"/>
      <c r="TSW219"/>
      <c r="TSX219"/>
      <c r="TSY219"/>
      <c r="TSZ219"/>
      <c r="TTA219"/>
      <c r="TTB219"/>
      <c r="TTC219"/>
      <c r="TTD219"/>
      <c r="TTE219"/>
      <c r="TTF219"/>
      <c r="TTG219"/>
      <c r="TTH219"/>
      <c r="TTI219"/>
      <c r="TTJ219"/>
      <c r="TTK219"/>
      <c r="TTL219"/>
      <c r="TTM219"/>
      <c r="TTN219"/>
      <c r="TTO219"/>
      <c r="TTP219"/>
      <c r="TTQ219"/>
      <c r="TTR219"/>
      <c r="TTS219"/>
      <c r="TTT219"/>
      <c r="TTU219"/>
      <c r="TTV219"/>
      <c r="TTW219"/>
      <c r="TTX219"/>
      <c r="TTY219"/>
      <c r="TTZ219"/>
      <c r="TUA219"/>
      <c r="TUB219"/>
      <c r="TUC219"/>
      <c r="TUD219"/>
      <c r="TUE219"/>
      <c r="TUF219"/>
      <c r="TUG219"/>
      <c r="TUH219"/>
      <c r="TUI219"/>
      <c r="TUJ219"/>
      <c r="TUK219"/>
      <c r="TUL219"/>
      <c r="TUM219"/>
      <c r="TUN219"/>
      <c r="TUO219"/>
      <c r="TUP219"/>
      <c r="TUQ219"/>
      <c r="TUR219"/>
      <c r="TUS219"/>
      <c r="TUT219"/>
      <c r="TUU219"/>
      <c r="TUV219"/>
      <c r="TUW219"/>
      <c r="TUX219"/>
      <c r="TUY219"/>
      <c r="TUZ219"/>
      <c r="TVA219"/>
      <c r="TVB219"/>
      <c r="TVC219"/>
      <c r="TVD219"/>
      <c r="TVE219"/>
      <c r="TVF219"/>
      <c r="TVG219"/>
      <c r="TVH219"/>
      <c r="TVI219"/>
      <c r="TVJ219"/>
      <c r="TVK219"/>
      <c r="TVL219"/>
      <c r="TVM219"/>
      <c r="TVN219"/>
      <c r="TVO219"/>
      <c r="TVP219"/>
      <c r="TVQ219"/>
      <c r="TVR219"/>
      <c r="TVS219"/>
      <c r="TVT219"/>
      <c r="TVU219"/>
      <c r="TVV219"/>
      <c r="TVW219"/>
      <c r="TVX219"/>
      <c r="TVY219"/>
      <c r="TVZ219"/>
      <c r="TWA219"/>
      <c r="TWB219"/>
      <c r="TWC219"/>
      <c r="TWD219"/>
      <c r="TWE219"/>
      <c r="TWF219"/>
      <c r="TWG219"/>
      <c r="TWH219"/>
      <c r="TWI219"/>
      <c r="TWJ219"/>
      <c r="TWK219"/>
      <c r="TWL219"/>
      <c r="TWM219"/>
      <c r="TWN219"/>
      <c r="TWO219"/>
      <c r="TWP219"/>
      <c r="TWQ219"/>
      <c r="TWR219"/>
      <c r="TWS219"/>
      <c r="TWT219"/>
      <c r="TWU219"/>
      <c r="TWV219"/>
      <c r="TWW219"/>
      <c r="TWX219"/>
      <c r="TWY219"/>
      <c r="TWZ219"/>
      <c r="TXA219"/>
      <c r="TXB219"/>
      <c r="TXC219"/>
      <c r="TXD219"/>
      <c r="TXE219"/>
      <c r="TXF219"/>
      <c r="TXG219"/>
      <c r="TXH219"/>
      <c r="TXI219"/>
      <c r="TXJ219"/>
      <c r="TXK219"/>
      <c r="TXL219"/>
      <c r="TXM219"/>
      <c r="TXN219"/>
      <c r="TXO219"/>
      <c r="TXP219"/>
      <c r="TXQ219"/>
      <c r="TXR219"/>
      <c r="TXS219"/>
      <c r="TXT219"/>
      <c r="TXU219"/>
      <c r="TXV219"/>
      <c r="TXW219"/>
      <c r="TXX219"/>
      <c r="TXY219"/>
      <c r="TXZ219"/>
      <c r="TYA219"/>
      <c r="TYB219"/>
      <c r="TYC219"/>
      <c r="TYD219"/>
      <c r="TYE219"/>
      <c r="TYF219"/>
      <c r="TYG219"/>
      <c r="TYH219"/>
      <c r="TYI219"/>
      <c r="TYJ219"/>
      <c r="TYK219"/>
      <c r="TYL219"/>
      <c r="TYM219"/>
      <c r="TYN219"/>
      <c r="TYO219"/>
      <c r="TYP219"/>
      <c r="TYQ219"/>
      <c r="TYR219"/>
      <c r="TYS219"/>
      <c r="TYT219"/>
      <c r="TYU219"/>
      <c r="TYV219"/>
      <c r="TYW219"/>
      <c r="TYX219"/>
      <c r="TYY219"/>
      <c r="TYZ219"/>
      <c r="TZA219"/>
      <c r="TZB219"/>
      <c r="TZC219"/>
      <c r="TZD219"/>
      <c r="TZE219"/>
      <c r="TZF219"/>
      <c r="TZG219"/>
      <c r="TZH219"/>
      <c r="TZI219"/>
      <c r="TZJ219"/>
      <c r="TZK219"/>
      <c r="TZL219"/>
      <c r="TZM219"/>
      <c r="TZN219"/>
      <c r="TZO219"/>
      <c r="TZP219"/>
      <c r="TZQ219"/>
      <c r="TZR219"/>
      <c r="TZS219"/>
      <c r="TZT219"/>
      <c r="TZU219"/>
      <c r="TZV219"/>
      <c r="TZW219"/>
      <c r="TZX219"/>
      <c r="TZY219"/>
      <c r="TZZ219"/>
      <c r="UAA219"/>
      <c r="UAB219"/>
      <c r="UAC219"/>
      <c r="UAD219"/>
      <c r="UAE219"/>
      <c r="UAF219"/>
      <c r="UAG219"/>
      <c r="UAH219"/>
      <c r="UAI219"/>
      <c r="UAJ219"/>
      <c r="UAK219"/>
      <c r="UAL219"/>
      <c r="UAM219"/>
      <c r="UAN219"/>
      <c r="UAO219"/>
      <c r="UAP219"/>
      <c r="UAQ219"/>
      <c r="UAR219"/>
      <c r="UAS219"/>
      <c r="UAT219"/>
      <c r="UAU219"/>
      <c r="UAV219"/>
      <c r="UAW219"/>
      <c r="UAX219"/>
      <c r="UAY219"/>
      <c r="UAZ219"/>
      <c r="UBA219"/>
      <c r="UBB219"/>
      <c r="UBC219"/>
      <c r="UBD219"/>
      <c r="UBE219"/>
      <c r="UBF219"/>
      <c r="UBG219"/>
      <c r="UBH219"/>
      <c r="UBI219"/>
      <c r="UBJ219"/>
      <c r="UBK219"/>
      <c r="UBL219"/>
      <c r="UBM219"/>
      <c r="UBN219"/>
      <c r="UBO219"/>
      <c r="UBP219"/>
      <c r="UBQ219"/>
      <c r="UBR219"/>
      <c r="UBS219"/>
      <c r="UBT219"/>
      <c r="UBU219"/>
      <c r="UBV219"/>
      <c r="UBW219"/>
      <c r="UBX219"/>
      <c r="UBY219"/>
      <c r="UBZ219"/>
      <c r="UCA219"/>
      <c r="UCB219"/>
      <c r="UCC219"/>
      <c r="UCD219"/>
      <c r="UCE219"/>
      <c r="UCF219"/>
      <c r="UCG219"/>
      <c r="UCH219"/>
      <c r="UCI219"/>
      <c r="UCJ219"/>
      <c r="UCK219"/>
      <c r="UCL219"/>
      <c r="UCM219"/>
      <c r="UCN219"/>
      <c r="UCO219"/>
      <c r="UCP219"/>
      <c r="UCQ219"/>
      <c r="UCR219"/>
      <c r="UCS219"/>
      <c r="UCT219"/>
      <c r="UCU219"/>
      <c r="UCV219"/>
      <c r="UCW219"/>
      <c r="UCX219"/>
      <c r="UCY219"/>
      <c r="UCZ219"/>
      <c r="UDA219"/>
      <c r="UDB219"/>
      <c r="UDC219"/>
      <c r="UDD219"/>
      <c r="UDE219"/>
      <c r="UDF219"/>
      <c r="UDG219"/>
      <c r="UDH219"/>
      <c r="UDI219"/>
      <c r="UDJ219"/>
      <c r="UDK219"/>
      <c r="UDL219"/>
      <c r="UDM219"/>
      <c r="UDN219"/>
      <c r="UDO219"/>
      <c r="UDP219"/>
      <c r="UDQ219"/>
      <c r="UDR219"/>
      <c r="UDS219"/>
      <c r="UDT219"/>
      <c r="UDU219"/>
      <c r="UDV219"/>
      <c r="UDW219"/>
      <c r="UDX219"/>
      <c r="UDY219"/>
      <c r="UDZ219"/>
      <c r="UEA219"/>
      <c r="UEB219"/>
      <c r="UEC219"/>
      <c r="UED219"/>
      <c r="UEE219"/>
      <c r="UEF219"/>
      <c r="UEG219"/>
      <c r="UEH219"/>
      <c r="UEI219"/>
      <c r="UEJ219"/>
      <c r="UEK219"/>
      <c r="UEL219"/>
      <c r="UEM219"/>
      <c r="UEN219"/>
      <c r="UEO219"/>
      <c r="UEP219"/>
      <c r="UEQ219"/>
      <c r="UER219"/>
      <c r="UES219"/>
      <c r="UET219"/>
      <c r="UEU219"/>
      <c r="UEV219"/>
      <c r="UEW219"/>
      <c r="UEX219"/>
      <c r="UEY219"/>
      <c r="UEZ219"/>
      <c r="UFA219"/>
      <c r="UFB219"/>
      <c r="UFC219"/>
      <c r="UFD219"/>
      <c r="UFE219"/>
      <c r="UFF219"/>
      <c r="UFG219"/>
      <c r="UFH219"/>
      <c r="UFI219"/>
      <c r="UFJ219"/>
      <c r="UFK219"/>
      <c r="UFL219"/>
      <c r="UFM219"/>
      <c r="UFN219"/>
      <c r="UFO219"/>
      <c r="UFP219"/>
      <c r="UFQ219"/>
      <c r="UFR219"/>
      <c r="UFS219"/>
      <c r="UFT219"/>
      <c r="UFU219"/>
      <c r="UFV219"/>
      <c r="UFW219"/>
      <c r="UFX219"/>
      <c r="UFY219"/>
      <c r="UFZ219"/>
      <c r="UGA219"/>
      <c r="UGB219"/>
      <c r="UGC219"/>
      <c r="UGD219"/>
      <c r="UGE219"/>
      <c r="UGF219"/>
      <c r="UGG219"/>
      <c r="UGH219"/>
      <c r="UGI219"/>
      <c r="UGJ219"/>
      <c r="UGK219"/>
      <c r="UGL219"/>
      <c r="UGM219"/>
      <c r="UGN219"/>
      <c r="UGO219"/>
      <c r="UGP219"/>
      <c r="UGQ219"/>
      <c r="UGR219"/>
      <c r="UGS219"/>
      <c r="UGT219"/>
      <c r="UGU219"/>
      <c r="UGV219"/>
      <c r="UGW219"/>
      <c r="UGX219"/>
      <c r="UGY219"/>
      <c r="UGZ219"/>
      <c r="UHA219"/>
      <c r="UHB219"/>
      <c r="UHC219"/>
      <c r="UHD219"/>
      <c r="UHE219"/>
      <c r="UHF219"/>
      <c r="UHG219"/>
      <c r="UHH219"/>
      <c r="UHI219"/>
      <c r="UHJ219"/>
      <c r="UHK219"/>
      <c r="UHL219"/>
      <c r="UHM219"/>
      <c r="UHN219"/>
      <c r="UHO219"/>
      <c r="UHP219"/>
      <c r="UHQ219"/>
      <c r="UHR219"/>
      <c r="UHS219"/>
      <c r="UHT219"/>
      <c r="UHU219"/>
      <c r="UHV219"/>
      <c r="UHW219"/>
      <c r="UHX219"/>
      <c r="UHY219"/>
      <c r="UHZ219"/>
      <c r="UIA219"/>
      <c r="UIB219"/>
      <c r="UIC219"/>
      <c r="UID219"/>
      <c r="UIE219"/>
      <c r="UIF219"/>
      <c r="UIG219"/>
      <c r="UIH219"/>
      <c r="UII219"/>
      <c r="UIJ219"/>
      <c r="UIK219"/>
      <c r="UIL219"/>
      <c r="UIM219"/>
      <c r="UIN219"/>
      <c r="UIO219"/>
      <c r="UIP219"/>
      <c r="UIQ219"/>
      <c r="UIR219"/>
      <c r="UIS219"/>
      <c r="UIT219"/>
      <c r="UIU219"/>
      <c r="UIV219"/>
      <c r="UIW219"/>
      <c r="UIX219"/>
      <c r="UIY219"/>
      <c r="UIZ219"/>
      <c r="UJA219"/>
      <c r="UJB219"/>
      <c r="UJC219"/>
      <c r="UJD219"/>
      <c r="UJE219"/>
      <c r="UJF219"/>
      <c r="UJG219"/>
      <c r="UJH219"/>
      <c r="UJI219"/>
      <c r="UJJ219"/>
      <c r="UJK219"/>
      <c r="UJL219"/>
      <c r="UJM219"/>
      <c r="UJN219"/>
      <c r="UJO219"/>
      <c r="UJP219"/>
      <c r="UJQ219"/>
      <c r="UJR219"/>
      <c r="UJS219"/>
      <c r="UJT219"/>
      <c r="UJU219"/>
      <c r="UJV219"/>
      <c r="UJW219"/>
      <c r="UJX219"/>
      <c r="UJY219"/>
      <c r="UJZ219"/>
      <c r="UKA219"/>
      <c r="UKB219"/>
      <c r="UKC219"/>
      <c r="UKD219"/>
      <c r="UKE219"/>
      <c r="UKF219"/>
      <c r="UKG219"/>
      <c r="UKH219"/>
      <c r="UKI219"/>
      <c r="UKJ219"/>
      <c r="UKK219"/>
      <c r="UKL219"/>
      <c r="UKM219"/>
      <c r="UKN219"/>
      <c r="UKO219"/>
      <c r="UKP219"/>
      <c r="UKQ219"/>
      <c r="UKR219"/>
      <c r="UKS219"/>
      <c r="UKT219"/>
      <c r="UKU219"/>
      <c r="UKV219"/>
      <c r="UKW219"/>
      <c r="UKX219"/>
      <c r="UKY219"/>
      <c r="UKZ219"/>
      <c r="ULA219"/>
      <c r="ULB219"/>
      <c r="ULC219"/>
      <c r="ULD219"/>
      <c r="ULE219"/>
      <c r="ULF219"/>
      <c r="ULG219"/>
      <c r="ULH219"/>
      <c r="ULI219"/>
      <c r="ULJ219"/>
      <c r="ULK219"/>
      <c r="ULL219"/>
      <c r="ULM219"/>
      <c r="ULN219"/>
      <c r="ULO219"/>
      <c r="ULP219"/>
      <c r="ULQ219"/>
      <c r="ULR219"/>
      <c r="ULS219"/>
      <c r="ULT219"/>
      <c r="ULU219"/>
      <c r="ULV219"/>
      <c r="ULW219"/>
      <c r="ULX219"/>
      <c r="ULY219"/>
      <c r="ULZ219"/>
      <c r="UMA219"/>
      <c r="UMB219"/>
      <c r="UMC219"/>
      <c r="UMD219"/>
      <c r="UME219"/>
      <c r="UMF219"/>
      <c r="UMG219"/>
      <c r="UMH219"/>
      <c r="UMI219"/>
      <c r="UMJ219"/>
      <c r="UMK219"/>
      <c r="UML219"/>
      <c r="UMM219"/>
      <c r="UMN219"/>
      <c r="UMO219"/>
      <c r="UMP219"/>
      <c r="UMQ219"/>
      <c r="UMR219"/>
      <c r="UMS219"/>
      <c r="UMT219"/>
      <c r="UMU219"/>
      <c r="UMV219"/>
      <c r="UMW219"/>
      <c r="UMX219"/>
      <c r="UMY219"/>
      <c r="UMZ219"/>
      <c r="UNA219"/>
      <c r="UNB219"/>
      <c r="UNC219"/>
      <c r="UND219"/>
      <c r="UNE219"/>
      <c r="UNF219"/>
      <c r="UNG219"/>
      <c r="UNH219"/>
      <c r="UNI219"/>
      <c r="UNJ219"/>
      <c r="UNK219"/>
      <c r="UNL219"/>
      <c r="UNM219"/>
      <c r="UNN219"/>
      <c r="UNO219"/>
      <c r="UNP219"/>
      <c r="UNQ219"/>
      <c r="UNR219"/>
      <c r="UNS219"/>
      <c r="UNT219"/>
      <c r="UNU219"/>
      <c r="UNV219"/>
      <c r="UNW219"/>
      <c r="UNX219"/>
      <c r="UNY219"/>
      <c r="UNZ219"/>
      <c r="UOA219"/>
      <c r="UOB219"/>
      <c r="UOC219"/>
      <c r="UOD219"/>
      <c r="UOE219"/>
      <c r="UOF219"/>
      <c r="UOG219"/>
      <c r="UOH219"/>
      <c r="UOI219"/>
      <c r="UOJ219"/>
      <c r="UOK219"/>
      <c r="UOL219"/>
      <c r="UOM219"/>
      <c r="UON219"/>
      <c r="UOO219"/>
      <c r="UOP219"/>
      <c r="UOQ219"/>
      <c r="UOR219"/>
      <c r="UOS219"/>
      <c r="UOT219"/>
      <c r="UOU219"/>
      <c r="UOV219"/>
      <c r="UOW219"/>
      <c r="UOX219"/>
      <c r="UOY219"/>
      <c r="UOZ219"/>
      <c r="UPA219"/>
      <c r="UPB219"/>
      <c r="UPC219"/>
      <c r="UPD219"/>
      <c r="UPE219"/>
      <c r="UPF219"/>
      <c r="UPG219"/>
      <c r="UPH219"/>
      <c r="UPI219"/>
      <c r="UPJ219"/>
      <c r="UPK219"/>
      <c r="UPL219"/>
      <c r="UPM219"/>
      <c r="UPN219"/>
      <c r="UPO219"/>
      <c r="UPP219"/>
      <c r="UPQ219"/>
      <c r="UPR219"/>
      <c r="UPS219"/>
      <c r="UPT219"/>
      <c r="UPU219"/>
      <c r="UPV219"/>
      <c r="UPW219"/>
      <c r="UPX219"/>
      <c r="UPY219"/>
      <c r="UPZ219"/>
      <c r="UQA219"/>
      <c r="UQB219"/>
      <c r="UQC219"/>
      <c r="UQD219"/>
      <c r="UQE219"/>
      <c r="UQF219"/>
      <c r="UQG219"/>
      <c r="UQH219"/>
      <c r="UQI219"/>
      <c r="UQJ219"/>
      <c r="UQK219"/>
      <c r="UQL219"/>
      <c r="UQM219"/>
      <c r="UQN219"/>
      <c r="UQO219"/>
      <c r="UQP219"/>
      <c r="UQQ219"/>
      <c r="UQR219"/>
      <c r="UQS219"/>
      <c r="UQT219"/>
      <c r="UQU219"/>
      <c r="UQV219"/>
      <c r="UQW219"/>
      <c r="UQX219"/>
      <c r="UQY219"/>
      <c r="UQZ219"/>
      <c r="URA219"/>
      <c r="URB219"/>
      <c r="URC219"/>
      <c r="URD219"/>
      <c r="URE219"/>
      <c r="URF219"/>
      <c r="URG219"/>
      <c r="URH219"/>
      <c r="URI219"/>
      <c r="URJ219"/>
      <c r="URK219"/>
      <c r="URL219"/>
      <c r="URM219"/>
      <c r="URN219"/>
      <c r="URO219"/>
      <c r="URP219"/>
      <c r="URQ219"/>
      <c r="URR219"/>
      <c r="URS219"/>
      <c r="URT219"/>
      <c r="URU219"/>
      <c r="URV219"/>
      <c r="URW219"/>
      <c r="URX219"/>
      <c r="URY219"/>
      <c r="URZ219"/>
      <c r="USA219"/>
      <c r="USB219"/>
      <c r="USC219"/>
      <c r="USD219"/>
      <c r="USE219"/>
      <c r="USF219"/>
      <c r="USG219"/>
      <c r="USH219"/>
      <c r="USI219"/>
      <c r="USJ219"/>
      <c r="USK219"/>
      <c r="USL219"/>
      <c r="USM219"/>
      <c r="USN219"/>
      <c r="USO219"/>
      <c r="USP219"/>
      <c r="USQ219"/>
      <c r="USR219"/>
      <c r="USS219"/>
      <c r="UST219"/>
      <c r="USU219"/>
      <c r="USV219"/>
      <c r="USW219"/>
      <c r="USX219"/>
      <c r="USY219"/>
      <c r="USZ219"/>
      <c r="UTA219"/>
      <c r="UTB219"/>
      <c r="UTC219"/>
      <c r="UTD219"/>
      <c r="UTE219"/>
      <c r="UTF219"/>
      <c r="UTG219"/>
      <c r="UTH219"/>
      <c r="UTI219"/>
      <c r="UTJ219"/>
      <c r="UTK219"/>
      <c r="UTL219"/>
      <c r="UTM219"/>
      <c r="UTN219"/>
      <c r="UTO219"/>
      <c r="UTP219"/>
      <c r="UTQ219"/>
      <c r="UTR219"/>
      <c r="UTS219"/>
      <c r="UTT219"/>
      <c r="UTU219"/>
      <c r="UTV219"/>
      <c r="UTW219"/>
      <c r="UTX219"/>
      <c r="UTY219"/>
      <c r="UTZ219"/>
      <c r="UUA219"/>
      <c r="UUB219"/>
      <c r="UUC219"/>
      <c r="UUD219"/>
      <c r="UUE219"/>
      <c r="UUF219"/>
      <c r="UUG219"/>
      <c r="UUH219"/>
      <c r="UUI219"/>
      <c r="UUJ219"/>
      <c r="UUK219"/>
      <c r="UUL219"/>
      <c r="UUM219"/>
      <c r="UUN219"/>
      <c r="UUO219"/>
      <c r="UUP219"/>
      <c r="UUQ219"/>
      <c r="UUR219"/>
      <c r="UUS219"/>
      <c r="UUT219"/>
      <c r="UUU219"/>
      <c r="UUV219"/>
      <c r="UUW219"/>
      <c r="UUX219"/>
      <c r="UUY219"/>
      <c r="UUZ219"/>
      <c r="UVA219"/>
      <c r="UVB219"/>
      <c r="UVC219"/>
      <c r="UVD219"/>
      <c r="UVE219"/>
      <c r="UVF219"/>
      <c r="UVG219"/>
      <c r="UVH219"/>
      <c r="UVI219"/>
      <c r="UVJ219"/>
      <c r="UVK219"/>
      <c r="UVL219"/>
      <c r="UVM219"/>
      <c r="UVN219"/>
      <c r="UVO219"/>
      <c r="UVP219"/>
      <c r="UVQ219"/>
      <c r="UVR219"/>
      <c r="UVS219"/>
      <c r="UVT219"/>
      <c r="UVU219"/>
      <c r="UVV219"/>
      <c r="UVW219"/>
      <c r="UVX219"/>
      <c r="UVY219"/>
      <c r="UVZ219"/>
      <c r="UWA219"/>
      <c r="UWB219"/>
      <c r="UWC219"/>
      <c r="UWD219"/>
      <c r="UWE219"/>
      <c r="UWF219"/>
      <c r="UWG219"/>
      <c r="UWH219"/>
      <c r="UWI219"/>
      <c r="UWJ219"/>
      <c r="UWK219"/>
      <c r="UWL219"/>
      <c r="UWM219"/>
      <c r="UWN219"/>
      <c r="UWO219"/>
      <c r="UWP219"/>
      <c r="UWQ219"/>
      <c r="UWR219"/>
      <c r="UWS219"/>
      <c r="UWT219"/>
      <c r="UWU219"/>
      <c r="UWV219"/>
      <c r="UWW219"/>
      <c r="UWX219"/>
      <c r="UWY219"/>
      <c r="UWZ219"/>
      <c r="UXA219"/>
      <c r="UXB219"/>
      <c r="UXC219"/>
      <c r="UXD219"/>
      <c r="UXE219"/>
      <c r="UXF219"/>
      <c r="UXG219"/>
      <c r="UXH219"/>
      <c r="UXI219"/>
      <c r="UXJ219"/>
      <c r="UXK219"/>
      <c r="UXL219"/>
      <c r="UXM219"/>
      <c r="UXN219"/>
      <c r="UXO219"/>
      <c r="UXP219"/>
      <c r="UXQ219"/>
      <c r="UXR219"/>
      <c r="UXS219"/>
      <c r="UXT219"/>
      <c r="UXU219"/>
      <c r="UXV219"/>
      <c r="UXW219"/>
      <c r="UXX219"/>
      <c r="UXY219"/>
      <c r="UXZ219"/>
      <c r="UYA219"/>
      <c r="UYB219"/>
      <c r="UYC219"/>
      <c r="UYD219"/>
      <c r="UYE219"/>
      <c r="UYF219"/>
      <c r="UYG219"/>
      <c r="UYH219"/>
      <c r="UYI219"/>
      <c r="UYJ219"/>
      <c r="UYK219"/>
      <c r="UYL219"/>
      <c r="UYM219"/>
      <c r="UYN219"/>
      <c r="UYO219"/>
      <c r="UYP219"/>
      <c r="UYQ219"/>
      <c r="UYR219"/>
      <c r="UYS219"/>
      <c r="UYT219"/>
      <c r="UYU219"/>
      <c r="UYV219"/>
      <c r="UYW219"/>
      <c r="UYX219"/>
      <c r="UYY219"/>
      <c r="UYZ219"/>
      <c r="UZA219"/>
      <c r="UZB219"/>
      <c r="UZC219"/>
      <c r="UZD219"/>
      <c r="UZE219"/>
      <c r="UZF219"/>
      <c r="UZG219"/>
      <c r="UZH219"/>
      <c r="UZI219"/>
      <c r="UZJ219"/>
      <c r="UZK219"/>
      <c r="UZL219"/>
      <c r="UZM219"/>
      <c r="UZN219"/>
      <c r="UZO219"/>
      <c r="UZP219"/>
      <c r="UZQ219"/>
      <c r="UZR219"/>
      <c r="UZS219"/>
      <c r="UZT219"/>
      <c r="UZU219"/>
      <c r="UZV219"/>
      <c r="UZW219"/>
      <c r="UZX219"/>
      <c r="UZY219"/>
      <c r="UZZ219"/>
      <c r="VAA219"/>
      <c r="VAB219"/>
      <c r="VAC219"/>
      <c r="VAD219"/>
      <c r="VAE219"/>
      <c r="VAF219"/>
      <c r="VAG219"/>
      <c r="VAH219"/>
      <c r="VAI219"/>
      <c r="VAJ219"/>
      <c r="VAK219"/>
      <c r="VAL219"/>
      <c r="VAM219"/>
      <c r="VAN219"/>
      <c r="VAO219"/>
      <c r="VAP219"/>
      <c r="VAQ219"/>
      <c r="VAR219"/>
      <c r="VAS219"/>
      <c r="VAT219"/>
      <c r="VAU219"/>
      <c r="VAV219"/>
      <c r="VAW219"/>
      <c r="VAX219"/>
      <c r="VAY219"/>
      <c r="VAZ219"/>
      <c r="VBA219"/>
      <c r="VBB219"/>
      <c r="VBC219"/>
      <c r="VBD219"/>
      <c r="VBE219"/>
      <c r="VBF219"/>
      <c r="VBG219"/>
      <c r="VBH219"/>
      <c r="VBI219"/>
      <c r="VBJ219"/>
      <c r="VBK219"/>
      <c r="VBL219"/>
      <c r="VBM219"/>
      <c r="VBN219"/>
      <c r="VBO219"/>
      <c r="VBP219"/>
      <c r="VBQ219"/>
      <c r="VBR219"/>
      <c r="VBS219"/>
      <c r="VBT219"/>
      <c r="VBU219"/>
      <c r="VBV219"/>
      <c r="VBW219"/>
      <c r="VBX219"/>
      <c r="VBY219"/>
      <c r="VBZ219"/>
      <c r="VCA219"/>
      <c r="VCB219"/>
      <c r="VCC219"/>
      <c r="VCD219"/>
      <c r="VCE219"/>
      <c r="VCF219"/>
      <c r="VCG219"/>
      <c r="VCH219"/>
      <c r="VCI219"/>
      <c r="VCJ219"/>
      <c r="VCK219"/>
      <c r="VCL219"/>
      <c r="VCM219"/>
      <c r="VCN219"/>
      <c r="VCO219"/>
      <c r="VCP219"/>
      <c r="VCQ219"/>
      <c r="VCR219"/>
      <c r="VCS219"/>
      <c r="VCT219"/>
      <c r="VCU219"/>
      <c r="VCV219"/>
      <c r="VCW219"/>
      <c r="VCX219"/>
      <c r="VCY219"/>
      <c r="VCZ219"/>
      <c r="VDA219"/>
      <c r="VDB219"/>
      <c r="VDC219"/>
      <c r="VDD219"/>
      <c r="VDE219"/>
      <c r="VDF219"/>
      <c r="VDG219"/>
      <c r="VDH219"/>
      <c r="VDI219"/>
      <c r="VDJ219"/>
      <c r="VDK219"/>
      <c r="VDL219"/>
      <c r="VDM219"/>
      <c r="VDN219"/>
      <c r="VDO219"/>
      <c r="VDP219"/>
      <c r="VDQ219"/>
      <c r="VDR219"/>
      <c r="VDS219"/>
      <c r="VDT219"/>
      <c r="VDU219"/>
      <c r="VDV219"/>
      <c r="VDW219"/>
      <c r="VDX219"/>
      <c r="VDY219"/>
      <c r="VDZ219"/>
      <c r="VEA219"/>
      <c r="VEB219"/>
      <c r="VEC219"/>
      <c r="VED219"/>
      <c r="VEE219"/>
      <c r="VEF219"/>
      <c r="VEG219"/>
      <c r="VEH219"/>
      <c r="VEI219"/>
      <c r="VEJ219"/>
      <c r="VEK219"/>
      <c r="VEL219"/>
      <c r="VEM219"/>
      <c r="VEN219"/>
      <c r="VEO219"/>
      <c r="VEP219"/>
      <c r="VEQ219"/>
      <c r="VER219"/>
      <c r="VES219"/>
      <c r="VET219"/>
      <c r="VEU219"/>
      <c r="VEV219"/>
      <c r="VEW219"/>
      <c r="VEX219"/>
      <c r="VEY219"/>
      <c r="VEZ219"/>
      <c r="VFA219"/>
      <c r="VFB219"/>
      <c r="VFC219"/>
      <c r="VFD219"/>
      <c r="VFE219"/>
      <c r="VFF219"/>
      <c r="VFG219"/>
      <c r="VFH219"/>
      <c r="VFI219"/>
      <c r="VFJ219"/>
      <c r="VFK219"/>
      <c r="VFL219"/>
      <c r="VFM219"/>
      <c r="VFN219"/>
      <c r="VFO219"/>
      <c r="VFP219"/>
      <c r="VFQ219"/>
      <c r="VFR219"/>
      <c r="VFS219"/>
      <c r="VFT219"/>
      <c r="VFU219"/>
      <c r="VFV219"/>
      <c r="VFW219"/>
      <c r="VFX219"/>
      <c r="VFY219"/>
      <c r="VFZ219"/>
      <c r="VGA219"/>
      <c r="VGB219"/>
      <c r="VGC219"/>
      <c r="VGD219"/>
      <c r="VGE219"/>
      <c r="VGF219"/>
      <c r="VGG219"/>
      <c r="VGH219"/>
      <c r="VGI219"/>
      <c r="VGJ219"/>
      <c r="VGK219"/>
      <c r="VGL219"/>
      <c r="VGM219"/>
      <c r="VGN219"/>
      <c r="VGO219"/>
      <c r="VGP219"/>
      <c r="VGQ219"/>
      <c r="VGR219"/>
      <c r="VGS219"/>
      <c r="VGT219"/>
      <c r="VGU219"/>
      <c r="VGV219"/>
      <c r="VGW219"/>
      <c r="VGX219"/>
      <c r="VGY219"/>
      <c r="VGZ219"/>
      <c r="VHA219"/>
      <c r="VHB219"/>
      <c r="VHC219"/>
      <c r="VHD219"/>
      <c r="VHE219"/>
      <c r="VHF219"/>
      <c r="VHG219"/>
      <c r="VHH219"/>
      <c r="VHI219"/>
      <c r="VHJ219"/>
      <c r="VHK219"/>
      <c r="VHL219"/>
      <c r="VHM219"/>
      <c r="VHN219"/>
      <c r="VHO219"/>
      <c r="VHP219"/>
      <c r="VHQ219"/>
      <c r="VHR219"/>
      <c r="VHS219"/>
      <c r="VHT219"/>
      <c r="VHU219"/>
      <c r="VHV219"/>
      <c r="VHW219"/>
      <c r="VHX219"/>
      <c r="VHY219"/>
      <c r="VHZ219"/>
      <c r="VIA219"/>
      <c r="VIB219"/>
      <c r="VIC219"/>
      <c r="VID219"/>
      <c r="VIE219"/>
      <c r="VIF219"/>
      <c r="VIG219"/>
      <c r="VIH219"/>
      <c r="VII219"/>
      <c r="VIJ219"/>
      <c r="VIK219"/>
      <c r="VIL219"/>
      <c r="VIM219"/>
      <c r="VIN219"/>
      <c r="VIO219"/>
      <c r="VIP219"/>
      <c r="VIQ219"/>
      <c r="VIR219"/>
      <c r="VIS219"/>
      <c r="VIT219"/>
      <c r="VIU219"/>
      <c r="VIV219"/>
      <c r="VIW219"/>
      <c r="VIX219"/>
      <c r="VIY219"/>
      <c r="VIZ219"/>
      <c r="VJA219"/>
      <c r="VJB219"/>
      <c r="VJC219"/>
      <c r="VJD219"/>
      <c r="VJE219"/>
      <c r="VJF219"/>
      <c r="VJG219"/>
      <c r="VJH219"/>
      <c r="VJI219"/>
      <c r="VJJ219"/>
      <c r="VJK219"/>
      <c r="VJL219"/>
      <c r="VJM219"/>
      <c r="VJN219"/>
      <c r="VJO219"/>
      <c r="VJP219"/>
      <c r="VJQ219"/>
      <c r="VJR219"/>
      <c r="VJS219"/>
      <c r="VJT219"/>
      <c r="VJU219"/>
      <c r="VJV219"/>
      <c r="VJW219"/>
      <c r="VJX219"/>
      <c r="VJY219"/>
      <c r="VJZ219"/>
      <c r="VKA219"/>
      <c r="VKB219"/>
      <c r="VKC219"/>
      <c r="VKD219"/>
      <c r="VKE219"/>
      <c r="VKF219"/>
      <c r="VKG219"/>
      <c r="VKH219"/>
      <c r="VKI219"/>
      <c r="VKJ219"/>
      <c r="VKK219"/>
      <c r="VKL219"/>
      <c r="VKM219"/>
      <c r="VKN219"/>
      <c r="VKO219"/>
      <c r="VKP219"/>
      <c r="VKQ219"/>
      <c r="VKR219"/>
      <c r="VKS219"/>
      <c r="VKT219"/>
      <c r="VKU219"/>
      <c r="VKV219"/>
      <c r="VKW219"/>
      <c r="VKX219"/>
      <c r="VKY219"/>
      <c r="VKZ219"/>
      <c r="VLA219"/>
      <c r="VLB219"/>
      <c r="VLC219"/>
      <c r="VLD219"/>
      <c r="VLE219"/>
      <c r="VLF219"/>
      <c r="VLG219"/>
      <c r="VLH219"/>
      <c r="VLI219"/>
      <c r="VLJ219"/>
      <c r="VLK219"/>
      <c r="VLL219"/>
      <c r="VLM219"/>
      <c r="VLN219"/>
      <c r="VLO219"/>
      <c r="VLP219"/>
      <c r="VLQ219"/>
      <c r="VLR219"/>
      <c r="VLS219"/>
      <c r="VLT219"/>
      <c r="VLU219"/>
      <c r="VLV219"/>
      <c r="VLW219"/>
      <c r="VLX219"/>
      <c r="VLY219"/>
      <c r="VLZ219"/>
      <c r="VMA219"/>
      <c r="VMB219"/>
      <c r="VMC219"/>
      <c r="VMD219"/>
      <c r="VME219"/>
      <c r="VMF219"/>
      <c r="VMG219"/>
      <c r="VMH219"/>
      <c r="VMI219"/>
      <c r="VMJ219"/>
      <c r="VMK219"/>
      <c r="VML219"/>
      <c r="VMM219"/>
      <c r="VMN219"/>
      <c r="VMO219"/>
      <c r="VMP219"/>
      <c r="VMQ219"/>
      <c r="VMR219"/>
      <c r="VMS219"/>
      <c r="VMT219"/>
      <c r="VMU219"/>
      <c r="VMV219"/>
      <c r="VMW219"/>
      <c r="VMX219"/>
      <c r="VMY219"/>
      <c r="VMZ219"/>
      <c r="VNA219"/>
      <c r="VNB219"/>
      <c r="VNC219"/>
      <c r="VND219"/>
      <c r="VNE219"/>
      <c r="VNF219"/>
      <c r="VNG219"/>
      <c r="VNH219"/>
      <c r="VNI219"/>
      <c r="VNJ219"/>
      <c r="VNK219"/>
      <c r="VNL219"/>
      <c r="VNM219"/>
      <c r="VNN219"/>
      <c r="VNO219"/>
      <c r="VNP219"/>
      <c r="VNQ219"/>
      <c r="VNR219"/>
      <c r="VNS219"/>
      <c r="VNT219"/>
      <c r="VNU219"/>
      <c r="VNV219"/>
      <c r="VNW219"/>
      <c r="VNX219"/>
      <c r="VNY219"/>
      <c r="VNZ219"/>
      <c r="VOA219"/>
      <c r="VOB219"/>
      <c r="VOC219"/>
      <c r="VOD219"/>
      <c r="VOE219"/>
      <c r="VOF219"/>
      <c r="VOG219"/>
      <c r="VOH219"/>
      <c r="VOI219"/>
      <c r="VOJ219"/>
      <c r="VOK219"/>
      <c r="VOL219"/>
      <c r="VOM219"/>
      <c r="VON219"/>
      <c r="VOO219"/>
      <c r="VOP219"/>
      <c r="VOQ219"/>
      <c r="VOR219"/>
      <c r="VOS219"/>
      <c r="VOT219"/>
      <c r="VOU219"/>
      <c r="VOV219"/>
      <c r="VOW219"/>
      <c r="VOX219"/>
      <c r="VOY219"/>
      <c r="VOZ219"/>
      <c r="VPA219"/>
      <c r="VPB219"/>
      <c r="VPC219"/>
      <c r="VPD219"/>
      <c r="VPE219"/>
      <c r="VPF219"/>
      <c r="VPG219"/>
      <c r="VPH219"/>
      <c r="VPI219"/>
      <c r="VPJ219"/>
      <c r="VPK219"/>
      <c r="VPL219"/>
      <c r="VPM219"/>
      <c r="VPN219"/>
      <c r="VPO219"/>
      <c r="VPP219"/>
      <c r="VPQ219"/>
      <c r="VPR219"/>
      <c r="VPS219"/>
      <c r="VPT219"/>
      <c r="VPU219"/>
      <c r="VPV219"/>
      <c r="VPW219"/>
      <c r="VPX219"/>
      <c r="VPY219"/>
      <c r="VPZ219"/>
      <c r="VQA219"/>
      <c r="VQB219"/>
      <c r="VQC219"/>
      <c r="VQD219"/>
      <c r="VQE219"/>
      <c r="VQF219"/>
      <c r="VQG219"/>
      <c r="VQH219"/>
      <c r="VQI219"/>
      <c r="VQJ219"/>
      <c r="VQK219"/>
      <c r="VQL219"/>
      <c r="VQM219"/>
      <c r="VQN219"/>
      <c r="VQO219"/>
      <c r="VQP219"/>
      <c r="VQQ219"/>
      <c r="VQR219"/>
      <c r="VQS219"/>
      <c r="VQT219"/>
      <c r="VQU219"/>
      <c r="VQV219"/>
      <c r="VQW219"/>
      <c r="VQX219"/>
      <c r="VQY219"/>
      <c r="VQZ219"/>
      <c r="VRA219"/>
      <c r="VRB219"/>
      <c r="VRC219"/>
      <c r="VRD219"/>
      <c r="VRE219"/>
      <c r="VRF219"/>
      <c r="VRG219"/>
      <c r="VRH219"/>
      <c r="VRI219"/>
      <c r="VRJ219"/>
      <c r="VRK219"/>
      <c r="VRL219"/>
      <c r="VRM219"/>
      <c r="VRN219"/>
      <c r="VRO219"/>
      <c r="VRP219"/>
      <c r="VRQ219"/>
      <c r="VRR219"/>
      <c r="VRS219"/>
      <c r="VRT219"/>
      <c r="VRU219"/>
      <c r="VRV219"/>
      <c r="VRW219"/>
      <c r="VRX219"/>
      <c r="VRY219"/>
      <c r="VRZ219"/>
      <c r="VSA219"/>
      <c r="VSB219"/>
      <c r="VSC219"/>
      <c r="VSD219"/>
      <c r="VSE219"/>
      <c r="VSF219"/>
      <c r="VSG219"/>
      <c r="VSH219"/>
      <c r="VSI219"/>
      <c r="VSJ219"/>
      <c r="VSK219"/>
      <c r="VSL219"/>
      <c r="VSM219"/>
      <c r="VSN219"/>
      <c r="VSO219"/>
      <c r="VSP219"/>
      <c r="VSQ219"/>
      <c r="VSR219"/>
      <c r="VSS219"/>
      <c r="VST219"/>
      <c r="VSU219"/>
      <c r="VSV219"/>
      <c r="VSW219"/>
      <c r="VSX219"/>
      <c r="VSY219"/>
      <c r="VSZ219"/>
      <c r="VTA219"/>
      <c r="VTB219"/>
      <c r="VTC219"/>
      <c r="VTD219"/>
      <c r="VTE219"/>
      <c r="VTF219"/>
      <c r="VTG219"/>
      <c r="VTH219"/>
      <c r="VTI219"/>
      <c r="VTJ219"/>
      <c r="VTK219"/>
      <c r="VTL219"/>
      <c r="VTM219"/>
      <c r="VTN219"/>
      <c r="VTO219"/>
      <c r="VTP219"/>
      <c r="VTQ219"/>
      <c r="VTR219"/>
      <c r="VTS219"/>
      <c r="VTT219"/>
      <c r="VTU219"/>
      <c r="VTV219"/>
      <c r="VTW219"/>
      <c r="VTX219"/>
      <c r="VTY219"/>
      <c r="VTZ219"/>
      <c r="VUA219"/>
      <c r="VUB219"/>
      <c r="VUC219"/>
      <c r="VUD219"/>
      <c r="VUE219"/>
      <c r="VUF219"/>
      <c r="VUG219"/>
      <c r="VUH219"/>
      <c r="VUI219"/>
      <c r="VUJ219"/>
      <c r="VUK219"/>
      <c r="VUL219"/>
      <c r="VUM219"/>
      <c r="VUN219"/>
      <c r="VUO219"/>
      <c r="VUP219"/>
      <c r="VUQ219"/>
      <c r="VUR219"/>
      <c r="VUS219"/>
      <c r="VUT219"/>
      <c r="VUU219"/>
      <c r="VUV219"/>
      <c r="VUW219"/>
      <c r="VUX219"/>
      <c r="VUY219"/>
      <c r="VUZ219"/>
      <c r="VVA219"/>
      <c r="VVB219"/>
      <c r="VVC219"/>
      <c r="VVD219"/>
      <c r="VVE219"/>
      <c r="VVF219"/>
      <c r="VVG219"/>
      <c r="VVH219"/>
      <c r="VVI219"/>
      <c r="VVJ219"/>
      <c r="VVK219"/>
      <c r="VVL219"/>
      <c r="VVM219"/>
      <c r="VVN219"/>
      <c r="VVO219"/>
      <c r="VVP219"/>
      <c r="VVQ219"/>
      <c r="VVR219"/>
      <c r="VVS219"/>
      <c r="VVT219"/>
      <c r="VVU219"/>
      <c r="VVV219"/>
      <c r="VVW219"/>
      <c r="VVX219"/>
      <c r="VVY219"/>
      <c r="VVZ219"/>
      <c r="VWA219"/>
      <c r="VWB219"/>
      <c r="VWC219"/>
      <c r="VWD219"/>
      <c r="VWE219"/>
      <c r="VWF219"/>
      <c r="VWG219"/>
      <c r="VWH219"/>
      <c r="VWI219"/>
      <c r="VWJ219"/>
      <c r="VWK219"/>
      <c r="VWL219"/>
      <c r="VWM219"/>
      <c r="VWN219"/>
      <c r="VWO219"/>
      <c r="VWP219"/>
      <c r="VWQ219"/>
      <c r="VWR219"/>
      <c r="VWS219"/>
      <c r="VWT219"/>
      <c r="VWU219"/>
      <c r="VWV219"/>
      <c r="VWW219"/>
      <c r="VWX219"/>
      <c r="VWY219"/>
      <c r="VWZ219"/>
      <c r="VXA219"/>
      <c r="VXB219"/>
      <c r="VXC219"/>
      <c r="VXD219"/>
      <c r="VXE219"/>
      <c r="VXF219"/>
      <c r="VXG219"/>
      <c r="VXH219"/>
      <c r="VXI219"/>
      <c r="VXJ219"/>
      <c r="VXK219"/>
      <c r="VXL219"/>
      <c r="VXM219"/>
      <c r="VXN219"/>
      <c r="VXO219"/>
      <c r="VXP219"/>
      <c r="VXQ219"/>
      <c r="VXR219"/>
      <c r="VXS219"/>
      <c r="VXT219"/>
      <c r="VXU219"/>
      <c r="VXV219"/>
      <c r="VXW219"/>
      <c r="VXX219"/>
      <c r="VXY219"/>
      <c r="VXZ219"/>
      <c r="VYA219"/>
      <c r="VYB219"/>
      <c r="VYC219"/>
      <c r="VYD219"/>
      <c r="VYE219"/>
      <c r="VYF219"/>
      <c r="VYG219"/>
      <c r="VYH219"/>
      <c r="VYI219"/>
      <c r="VYJ219"/>
      <c r="VYK219"/>
      <c r="VYL219"/>
      <c r="VYM219"/>
      <c r="VYN219"/>
      <c r="VYO219"/>
      <c r="VYP219"/>
      <c r="VYQ219"/>
      <c r="VYR219"/>
      <c r="VYS219"/>
      <c r="VYT219"/>
      <c r="VYU219"/>
      <c r="VYV219"/>
      <c r="VYW219"/>
      <c r="VYX219"/>
      <c r="VYY219"/>
      <c r="VYZ219"/>
      <c r="VZA219"/>
      <c r="VZB219"/>
      <c r="VZC219"/>
      <c r="VZD219"/>
      <c r="VZE219"/>
      <c r="VZF219"/>
      <c r="VZG219"/>
      <c r="VZH219"/>
      <c r="VZI219"/>
      <c r="VZJ219"/>
      <c r="VZK219"/>
      <c r="VZL219"/>
      <c r="VZM219"/>
      <c r="VZN219"/>
      <c r="VZO219"/>
      <c r="VZP219"/>
      <c r="VZQ219"/>
      <c r="VZR219"/>
      <c r="VZS219"/>
      <c r="VZT219"/>
      <c r="VZU219"/>
      <c r="VZV219"/>
      <c r="VZW219"/>
      <c r="VZX219"/>
      <c r="VZY219"/>
      <c r="VZZ219"/>
      <c r="WAA219"/>
      <c r="WAB219"/>
      <c r="WAC219"/>
      <c r="WAD219"/>
      <c r="WAE219"/>
      <c r="WAF219"/>
      <c r="WAG219"/>
      <c r="WAH219"/>
      <c r="WAI219"/>
      <c r="WAJ219"/>
      <c r="WAK219"/>
      <c r="WAL219"/>
      <c r="WAM219"/>
      <c r="WAN219"/>
      <c r="WAO219"/>
      <c r="WAP219"/>
      <c r="WAQ219"/>
      <c r="WAR219"/>
      <c r="WAS219"/>
      <c r="WAT219"/>
      <c r="WAU219"/>
      <c r="WAV219"/>
      <c r="WAW219"/>
      <c r="WAX219"/>
      <c r="WAY219"/>
      <c r="WAZ219"/>
      <c r="WBA219"/>
      <c r="WBB219"/>
      <c r="WBC219"/>
      <c r="WBD219"/>
      <c r="WBE219"/>
      <c r="WBF219"/>
      <c r="WBG219"/>
      <c r="WBH219"/>
      <c r="WBI219"/>
      <c r="WBJ219"/>
      <c r="WBK219"/>
      <c r="WBL219"/>
      <c r="WBM219"/>
      <c r="WBN219"/>
      <c r="WBO219"/>
      <c r="WBP219"/>
      <c r="WBQ219"/>
      <c r="WBR219"/>
      <c r="WBS219"/>
      <c r="WBT219"/>
      <c r="WBU219"/>
      <c r="WBV219"/>
      <c r="WBW219"/>
      <c r="WBX219"/>
      <c r="WBY219"/>
      <c r="WBZ219"/>
      <c r="WCA219"/>
      <c r="WCB219"/>
      <c r="WCC219"/>
      <c r="WCD219"/>
      <c r="WCE219"/>
      <c r="WCF219"/>
      <c r="WCG219"/>
      <c r="WCH219"/>
      <c r="WCI219"/>
      <c r="WCJ219"/>
      <c r="WCK219"/>
      <c r="WCL219"/>
      <c r="WCM219"/>
      <c r="WCN219"/>
      <c r="WCO219"/>
      <c r="WCP219"/>
      <c r="WCQ219"/>
      <c r="WCR219"/>
      <c r="WCS219"/>
      <c r="WCT219"/>
      <c r="WCU219"/>
      <c r="WCV219"/>
      <c r="WCW219"/>
      <c r="WCX219"/>
      <c r="WCY219"/>
      <c r="WCZ219"/>
      <c r="WDA219"/>
      <c r="WDB219"/>
      <c r="WDC219"/>
      <c r="WDD219"/>
      <c r="WDE219"/>
      <c r="WDF219"/>
      <c r="WDG219"/>
      <c r="WDH219"/>
      <c r="WDI219"/>
      <c r="WDJ219"/>
      <c r="WDK219"/>
      <c r="WDL219"/>
      <c r="WDM219"/>
      <c r="WDN219"/>
      <c r="WDO219"/>
      <c r="WDP219"/>
      <c r="WDQ219"/>
      <c r="WDR219"/>
      <c r="WDS219"/>
      <c r="WDT219"/>
      <c r="WDU219"/>
      <c r="WDV219"/>
      <c r="WDW219"/>
      <c r="WDX219"/>
      <c r="WDY219"/>
      <c r="WDZ219"/>
      <c r="WEA219"/>
      <c r="WEB219"/>
      <c r="WEC219"/>
      <c r="WED219"/>
      <c r="WEE219"/>
      <c r="WEF219"/>
      <c r="WEG219"/>
      <c r="WEH219"/>
      <c r="WEI219"/>
      <c r="WEJ219"/>
      <c r="WEK219"/>
      <c r="WEL219"/>
      <c r="WEM219"/>
      <c r="WEN219"/>
      <c r="WEO219"/>
      <c r="WEP219"/>
      <c r="WEQ219"/>
      <c r="WER219"/>
      <c r="WES219"/>
      <c r="WET219"/>
      <c r="WEU219"/>
      <c r="WEV219"/>
      <c r="WEW219"/>
      <c r="WEX219"/>
      <c r="WEY219"/>
      <c r="WEZ219"/>
      <c r="WFA219"/>
      <c r="WFB219"/>
      <c r="WFC219"/>
      <c r="WFD219"/>
      <c r="WFE219"/>
      <c r="WFF219"/>
      <c r="WFG219"/>
      <c r="WFH219"/>
      <c r="WFI219"/>
      <c r="WFJ219"/>
      <c r="WFK219"/>
      <c r="WFL219"/>
      <c r="WFM219"/>
      <c r="WFN219"/>
      <c r="WFO219"/>
      <c r="WFP219"/>
      <c r="WFQ219"/>
      <c r="WFR219"/>
      <c r="WFS219"/>
      <c r="WFT219"/>
      <c r="WFU219"/>
      <c r="WFV219"/>
      <c r="WFW219"/>
      <c r="WFX219"/>
      <c r="WFY219"/>
      <c r="WFZ219"/>
      <c r="WGA219"/>
      <c r="WGB219"/>
      <c r="WGC219"/>
      <c r="WGD219"/>
      <c r="WGE219"/>
      <c r="WGF219"/>
      <c r="WGG219"/>
      <c r="WGH219"/>
      <c r="WGI219"/>
      <c r="WGJ219"/>
      <c r="WGK219"/>
      <c r="WGL219"/>
      <c r="WGM219"/>
      <c r="WGN219"/>
      <c r="WGO219"/>
      <c r="WGP219"/>
      <c r="WGQ219"/>
      <c r="WGR219"/>
      <c r="WGS219"/>
      <c r="WGT219"/>
      <c r="WGU219"/>
      <c r="WGV219"/>
      <c r="WGW219"/>
      <c r="WGX219"/>
      <c r="WGY219"/>
      <c r="WGZ219"/>
      <c r="WHA219"/>
      <c r="WHB219"/>
      <c r="WHC219"/>
      <c r="WHD219"/>
      <c r="WHE219"/>
      <c r="WHF219"/>
      <c r="WHG219"/>
      <c r="WHH219"/>
      <c r="WHI219"/>
      <c r="WHJ219"/>
      <c r="WHK219"/>
      <c r="WHL219"/>
      <c r="WHM219"/>
      <c r="WHN219"/>
      <c r="WHO219"/>
      <c r="WHP219"/>
      <c r="WHQ219"/>
      <c r="WHR219"/>
      <c r="WHS219"/>
      <c r="WHT219"/>
      <c r="WHU219"/>
      <c r="WHV219"/>
      <c r="WHW219"/>
      <c r="WHX219"/>
      <c r="WHY219"/>
      <c r="WHZ219"/>
      <c r="WIA219"/>
      <c r="WIB219"/>
      <c r="WIC219"/>
      <c r="WID219"/>
      <c r="WIE219"/>
      <c r="WIF219"/>
      <c r="WIG219"/>
      <c r="WIH219"/>
      <c r="WII219"/>
      <c r="WIJ219"/>
      <c r="WIK219"/>
      <c r="WIL219"/>
      <c r="WIM219"/>
      <c r="WIN219"/>
      <c r="WIO219"/>
      <c r="WIP219"/>
      <c r="WIQ219"/>
      <c r="WIR219"/>
      <c r="WIS219"/>
      <c r="WIT219"/>
      <c r="WIU219"/>
      <c r="WIV219"/>
      <c r="WIW219"/>
      <c r="WIX219"/>
      <c r="WIY219"/>
      <c r="WIZ219"/>
      <c r="WJA219"/>
      <c r="WJB219"/>
      <c r="WJC219"/>
      <c r="WJD219"/>
      <c r="WJE219"/>
      <c r="WJF219"/>
      <c r="WJG219"/>
      <c r="WJH219"/>
      <c r="WJI219"/>
      <c r="WJJ219"/>
      <c r="WJK219"/>
      <c r="WJL219"/>
      <c r="WJM219"/>
      <c r="WJN219"/>
      <c r="WJO219"/>
      <c r="WJP219"/>
      <c r="WJQ219"/>
      <c r="WJR219"/>
      <c r="WJS219"/>
      <c r="WJT219"/>
      <c r="WJU219"/>
      <c r="WJV219"/>
      <c r="WJW219"/>
      <c r="WJX219"/>
      <c r="WJY219"/>
      <c r="WJZ219"/>
      <c r="WKA219"/>
      <c r="WKB219"/>
      <c r="WKC219"/>
      <c r="WKD219"/>
      <c r="WKE219"/>
      <c r="WKF219"/>
      <c r="WKG219"/>
      <c r="WKH219"/>
      <c r="WKI219"/>
      <c r="WKJ219"/>
      <c r="WKK219"/>
      <c r="WKL219"/>
      <c r="WKM219"/>
      <c r="WKN219"/>
      <c r="WKO219"/>
      <c r="WKP219"/>
      <c r="WKQ219"/>
      <c r="WKR219"/>
      <c r="WKS219"/>
      <c r="WKT219"/>
      <c r="WKU219"/>
      <c r="WKV219"/>
      <c r="WKW219"/>
      <c r="WKX219"/>
      <c r="WKY219"/>
      <c r="WKZ219"/>
      <c r="WLA219"/>
      <c r="WLB219"/>
      <c r="WLC219"/>
      <c r="WLD219"/>
      <c r="WLE219"/>
      <c r="WLF219"/>
      <c r="WLG219"/>
      <c r="WLH219"/>
      <c r="WLI219"/>
      <c r="WLJ219"/>
      <c r="WLK219"/>
      <c r="WLL219"/>
      <c r="WLM219"/>
      <c r="WLN219"/>
      <c r="WLO219"/>
      <c r="WLP219"/>
      <c r="WLQ219"/>
      <c r="WLR219"/>
      <c r="WLS219"/>
      <c r="WLT219"/>
      <c r="WLU219"/>
      <c r="WLV219"/>
      <c r="WLW219"/>
      <c r="WLX219"/>
      <c r="WLY219"/>
      <c r="WLZ219"/>
      <c r="WMA219"/>
      <c r="WMB219"/>
      <c r="WMC219"/>
      <c r="WMD219"/>
      <c r="WME219"/>
      <c r="WMF219"/>
      <c r="WMG219"/>
      <c r="WMH219"/>
      <c r="WMI219"/>
      <c r="WMJ219"/>
      <c r="WMK219"/>
      <c r="WML219"/>
      <c r="WMM219"/>
      <c r="WMN219"/>
      <c r="WMO219"/>
      <c r="WMP219"/>
      <c r="WMQ219"/>
      <c r="WMR219"/>
      <c r="WMS219"/>
      <c r="WMT219"/>
      <c r="WMU219"/>
      <c r="WMV219"/>
      <c r="WMW219"/>
      <c r="WMX219"/>
      <c r="WMY219"/>
      <c r="WMZ219"/>
      <c r="WNA219"/>
      <c r="WNB219"/>
      <c r="WNC219"/>
      <c r="WND219"/>
      <c r="WNE219"/>
      <c r="WNF219"/>
      <c r="WNG219"/>
      <c r="WNH219"/>
      <c r="WNI219"/>
      <c r="WNJ219"/>
      <c r="WNK219"/>
      <c r="WNL219"/>
      <c r="WNM219"/>
      <c r="WNN219"/>
      <c r="WNO219"/>
      <c r="WNP219"/>
      <c r="WNQ219"/>
      <c r="WNR219"/>
      <c r="WNS219"/>
      <c r="WNT219"/>
      <c r="WNU219"/>
      <c r="WNV219"/>
      <c r="WNW219"/>
      <c r="WNX219"/>
      <c r="WNY219"/>
      <c r="WNZ219"/>
      <c r="WOA219"/>
      <c r="WOB219"/>
      <c r="WOC219"/>
      <c r="WOD219"/>
      <c r="WOE219"/>
      <c r="WOF219"/>
      <c r="WOG219"/>
      <c r="WOH219"/>
      <c r="WOI219"/>
      <c r="WOJ219"/>
      <c r="WOK219"/>
      <c r="WOL219"/>
      <c r="WOM219"/>
      <c r="WON219"/>
      <c r="WOO219"/>
      <c r="WOP219"/>
      <c r="WOQ219"/>
      <c r="WOR219"/>
      <c r="WOS219"/>
      <c r="WOT219"/>
      <c r="WOU219"/>
      <c r="WOV219"/>
      <c r="WOW219"/>
      <c r="WOX219"/>
      <c r="WOY219"/>
      <c r="WOZ219"/>
      <c r="WPA219"/>
      <c r="WPB219"/>
      <c r="WPC219"/>
      <c r="WPD219"/>
      <c r="WPE219"/>
      <c r="WPF219"/>
      <c r="WPG219"/>
      <c r="WPH219"/>
      <c r="WPI219"/>
      <c r="WPJ219"/>
      <c r="WPK219"/>
      <c r="WPL219"/>
      <c r="WPM219"/>
      <c r="WPN219"/>
      <c r="WPO219"/>
      <c r="WPP219"/>
      <c r="WPQ219"/>
      <c r="WPR219"/>
      <c r="WPS219"/>
      <c r="WPT219"/>
      <c r="WPU219"/>
      <c r="WPV219"/>
      <c r="WPW219"/>
      <c r="WPX219"/>
      <c r="WPY219"/>
      <c r="WPZ219"/>
      <c r="WQA219"/>
      <c r="WQB219"/>
      <c r="WQC219"/>
      <c r="WQD219"/>
      <c r="WQE219"/>
      <c r="WQF219"/>
      <c r="WQG219"/>
      <c r="WQH219"/>
      <c r="WQI219"/>
      <c r="WQJ219"/>
      <c r="WQK219"/>
      <c r="WQL219"/>
      <c r="WQM219"/>
      <c r="WQN219"/>
      <c r="WQO219"/>
      <c r="WQP219"/>
      <c r="WQQ219"/>
      <c r="WQR219"/>
      <c r="WQS219"/>
      <c r="WQT219"/>
      <c r="WQU219"/>
      <c r="WQV219"/>
      <c r="WQW219"/>
      <c r="WQX219"/>
      <c r="WQY219"/>
      <c r="WQZ219"/>
      <c r="WRA219"/>
      <c r="WRB219"/>
      <c r="WRC219"/>
      <c r="WRD219"/>
      <c r="WRE219"/>
      <c r="WRF219"/>
      <c r="WRG219"/>
      <c r="WRH219"/>
      <c r="WRI219"/>
      <c r="WRJ219"/>
      <c r="WRK219"/>
      <c r="WRL219"/>
      <c r="WRM219"/>
      <c r="WRN219"/>
      <c r="WRO219"/>
      <c r="WRP219"/>
      <c r="WRQ219"/>
      <c r="WRR219"/>
      <c r="WRS219"/>
      <c r="WRT219"/>
      <c r="WRU219"/>
      <c r="WRV219"/>
      <c r="WRW219"/>
      <c r="WRX219"/>
      <c r="WRY219"/>
      <c r="WRZ219"/>
      <c r="WSA219"/>
      <c r="WSB219"/>
      <c r="WSC219"/>
      <c r="WSD219"/>
      <c r="WSE219"/>
      <c r="WSF219"/>
      <c r="WSG219"/>
      <c r="WSH219"/>
      <c r="WSI219"/>
      <c r="WSJ219"/>
      <c r="WSK219"/>
      <c r="WSL219"/>
      <c r="WSM219"/>
      <c r="WSN219"/>
      <c r="WSO219"/>
      <c r="WSP219"/>
      <c r="WSQ219"/>
      <c r="WSR219"/>
      <c r="WSS219"/>
      <c r="WST219"/>
      <c r="WSU219"/>
      <c r="WSV219"/>
      <c r="WSW219"/>
      <c r="WSX219"/>
      <c r="WSY219"/>
      <c r="WSZ219"/>
      <c r="WTA219"/>
      <c r="WTB219"/>
      <c r="WTC219"/>
      <c r="WTD219"/>
      <c r="WTE219"/>
      <c r="WTF219"/>
      <c r="WTG219"/>
      <c r="WTH219"/>
      <c r="WTI219"/>
      <c r="WTJ219"/>
      <c r="WTK219"/>
      <c r="WTL219"/>
      <c r="WTM219"/>
      <c r="WTN219"/>
      <c r="WTO219"/>
      <c r="WTP219"/>
      <c r="WTQ219"/>
      <c r="WTR219"/>
      <c r="WTS219"/>
      <c r="WTT219"/>
      <c r="WTU219"/>
      <c r="WTV219"/>
      <c r="WTW219"/>
      <c r="WTX219"/>
      <c r="WTY219"/>
      <c r="WTZ219"/>
      <c r="WUA219"/>
      <c r="WUB219"/>
      <c r="WUC219"/>
      <c r="WUD219"/>
      <c r="WUE219"/>
      <c r="WUF219"/>
      <c r="WUG219"/>
      <c r="WUH219"/>
      <c r="WUI219"/>
      <c r="WUJ219"/>
      <c r="WUK219"/>
      <c r="WUL219"/>
      <c r="WUM219"/>
      <c r="WUN219"/>
      <c r="WUO219"/>
      <c r="WUP219"/>
      <c r="WUQ219"/>
      <c r="WUR219"/>
      <c r="WUS219"/>
      <c r="WUT219"/>
      <c r="WUU219"/>
      <c r="WUV219"/>
      <c r="WUW219"/>
      <c r="WUX219"/>
      <c r="WUY219"/>
      <c r="WUZ219"/>
      <c r="WVA219"/>
      <c r="WVB219"/>
      <c r="WVC219"/>
      <c r="WVD219"/>
      <c r="WVE219"/>
      <c r="WVF219"/>
      <c r="WVG219"/>
      <c r="WVH219"/>
      <c r="WVI219"/>
      <c r="WVJ219"/>
      <c r="WVK219"/>
      <c r="WVL219"/>
      <c r="WVM219"/>
      <c r="WVN219"/>
      <c r="WVO219"/>
      <c r="WVP219"/>
      <c r="WVQ219"/>
      <c r="WVR219"/>
      <c r="WVS219"/>
      <c r="WVT219"/>
      <c r="WVU219"/>
      <c r="WVV219"/>
      <c r="WVW219"/>
      <c r="WVX219"/>
      <c r="WVY219"/>
      <c r="WVZ219"/>
      <c r="WWA219"/>
      <c r="WWB219"/>
      <c r="WWC219"/>
      <c r="WWD219"/>
      <c r="WWE219"/>
      <c r="WWF219"/>
      <c r="WWG219"/>
      <c r="WWH219"/>
      <c r="WWI219"/>
      <c r="WWJ219"/>
      <c r="WWK219"/>
      <c r="WWL219"/>
      <c r="WWM219"/>
      <c r="WWN219"/>
      <c r="WWO219"/>
      <c r="WWP219"/>
      <c r="WWQ219"/>
      <c r="WWR219"/>
      <c r="WWS219"/>
      <c r="WWT219"/>
      <c r="WWU219"/>
      <c r="WWV219"/>
      <c r="WWW219"/>
      <c r="WWX219"/>
      <c r="WWY219"/>
      <c r="WWZ219"/>
      <c r="WXA219"/>
      <c r="WXB219"/>
      <c r="WXC219"/>
      <c r="WXD219"/>
      <c r="WXE219"/>
      <c r="WXF219"/>
      <c r="WXG219"/>
      <c r="WXH219"/>
      <c r="WXI219"/>
      <c r="WXJ219"/>
      <c r="WXK219"/>
      <c r="WXL219"/>
      <c r="WXM219"/>
      <c r="WXN219"/>
      <c r="WXO219"/>
      <c r="WXP219"/>
      <c r="WXQ219"/>
      <c r="WXR219"/>
      <c r="WXS219"/>
      <c r="WXT219"/>
      <c r="WXU219"/>
      <c r="WXV219"/>
      <c r="WXW219"/>
      <c r="WXX219"/>
      <c r="WXY219"/>
      <c r="WXZ219"/>
      <c r="WYA219"/>
      <c r="WYB219"/>
      <c r="WYC219"/>
      <c r="WYD219"/>
      <c r="WYE219"/>
      <c r="WYF219"/>
      <c r="WYG219"/>
      <c r="WYH219"/>
      <c r="WYI219"/>
      <c r="WYJ219"/>
      <c r="WYK219"/>
      <c r="WYL219"/>
      <c r="WYM219"/>
      <c r="WYN219"/>
      <c r="WYO219"/>
      <c r="WYP219"/>
      <c r="WYQ219"/>
      <c r="WYR219"/>
      <c r="WYS219"/>
      <c r="WYT219"/>
      <c r="WYU219"/>
      <c r="WYV219"/>
      <c r="WYW219"/>
      <c r="WYX219"/>
      <c r="WYY219"/>
      <c r="WYZ219"/>
      <c r="WZA219"/>
      <c r="WZB219"/>
      <c r="WZC219"/>
      <c r="WZD219"/>
      <c r="WZE219"/>
      <c r="WZF219"/>
      <c r="WZG219"/>
      <c r="WZH219"/>
      <c r="WZI219"/>
      <c r="WZJ219"/>
      <c r="WZK219"/>
      <c r="WZL219"/>
      <c r="WZM219"/>
      <c r="WZN219"/>
      <c r="WZO219"/>
      <c r="WZP219"/>
      <c r="WZQ219"/>
      <c r="WZR219"/>
      <c r="WZS219"/>
      <c r="WZT219"/>
      <c r="WZU219"/>
      <c r="WZV219"/>
      <c r="WZW219"/>
      <c r="WZX219"/>
      <c r="WZY219"/>
      <c r="WZZ219"/>
      <c r="XAA219"/>
      <c r="XAB219"/>
      <c r="XAC219"/>
      <c r="XAD219"/>
      <c r="XAE219"/>
      <c r="XAF219"/>
      <c r="XAG219"/>
      <c r="XAH219"/>
      <c r="XAI219"/>
      <c r="XAJ219"/>
      <c r="XAK219"/>
      <c r="XAL219"/>
      <c r="XAM219"/>
      <c r="XAN219"/>
      <c r="XAO219"/>
      <c r="XAP219"/>
      <c r="XAQ219"/>
      <c r="XAR219"/>
      <c r="XAS219"/>
      <c r="XAT219"/>
      <c r="XAU219"/>
      <c r="XAV219"/>
      <c r="XAW219"/>
      <c r="XAX219"/>
      <c r="XAY219"/>
      <c r="XAZ219"/>
      <c r="XBA219"/>
      <c r="XBB219"/>
      <c r="XBC219"/>
      <c r="XBD219"/>
      <c r="XBE219"/>
      <c r="XBF219"/>
      <c r="XBG219"/>
      <c r="XBH219"/>
      <c r="XBI219"/>
      <c r="XBJ219"/>
      <c r="XBK219"/>
      <c r="XBL219"/>
      <c r="XBM219"/>
      <c r="XBN219"/>
      <c r="XBO219"/>
      <c r="XBP219"/>
      <c r="XBQ219"/>
      <c r="XBR219"/>
      <c r="XBS219"/>
      <c r="XBT219"/>
      <c r="XBU219"/>
      <c r="XBV219"/>
      <c r="XBW219"/>
      <c r="XBX219"/>
      <c r="XBY219"/>
      <c r="XBZ219"/>
      <c r="XCA219"/>
      <c r="XCB219"/>
      <c r="XCC219"/>
      <c r="XCD219"/>
      <c r="XCE219"/>
      <c r="XCF219"/>
      <c r="XCG219"/>
      <c r="XCH219"/>
      <c r="XCI219"/>
      <c r="XCJ219"/>
      <c r="XCK219"/>
      <c r="XCL219"/>
      <c r="XCM219"/>
      <c r="XCN219"/>
      <c r="XCO219"/>
      <c r="XCP219"/>
      <c r="XCQ219"/>
      <c r="XCR219"/>
      <c r="XCS219"/>
      <c r="XCT219"/>
      <c r="XCU219"/>
      <c r="XCV219"/>
      <c r="XCW219"/>
      <c r="XCX219"/>
      <c r="XCY219"/>
      <c r="XCZ219"/>
      <c r="XDA219"/>
      <c r="XDB219"/>
      <c r="XDC219"/>
      <c r="XDD219"/>
      <c r="XDE219"/>
      <c r="XDF219"/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  <c r="XEE219"/>
      <c r="XEF219"/>
      <c r="XEG219"/>
      <c r="XEH219"/>
      <c r="XEI219"/>
      <c r="XEJ219"/>
      <c r="XEK219"/>
      <c r="XEL219"/>
      <c r="XEM219"/>
      <c r="XEN219"/>
      <c r="XEO219"/>
      <c r="XEP219"/>
      <c r="XEQ219"/>
      <c r="XER219"/>
      <c r="XES219"/>
      <c r="XET219"/>
      <c r="XEU219"/>
      <c r="XEV219"/>
      <c r="XEW219"/>
      <c r="XEX219"/>
      <c r="XEY219"/>
      <c r="XEZ219"/>
      <c r="XFA219"/>
      <c r="XFB219"/>
      <c r="XFC219"/>
      <c r="XFD219"/>
    </row>
    <row r="220" s="29" customFormat="1" spans="1:1638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 s="30"/>
      <c r="AN220" s="73"/>
      <c r="AO220" s="31"/>
      <c r="AP220"/>
      <c r="AQ220"/>
      <c r="AR220" s="32"/>
      <c r="AS220" s="30"/>
      <c r="AT220" s="3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/>
      <c r="VUC220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  <c r="WER220"/>
      <c r="WES220"/>
      <c r="WET220"/>
      <c r="WEU220"/>
      <c r="WEV220"/>
      <c r="WEW220"/>
      <c r="WEX220"/>
      <c r="WEY220"/>
      <c r="WEZ220"/>
      <c r="WFA220"/>
      <c r="WFB220"/>
      <c r="WFC220"/>
      <c r="WFD220"/>
      <c r="WFE220"/>
      <c r="WFF220"/>
      <c r="WFG220"/>
      <c r="WFH220"/>
      <c r="WFI220"/>
      <c r="WFJ220"/>
      <c r="WFK220"/>
      <c r="WFL220"/>
      <c r="WFM220"/>
      <c r="WFN220"/>
      <c r="WFO220"/>
      <c r="WFP220"/>
      <c r="WFQ220"/>
      <c r="WFR220"/>
      <c r="WFS220"/>
      <c r="WFT220"/>
      <c r="WFU220"/>
      <c r="WFV220"/>
      <c r="WFW220"/>
      <c r="WFX220"/>
      <c r="WFY220"/>
      <c r="WFZ220"/>
      <c r="WGA220"/>
      <c r="WGB220"/>
      <c r="WGC220"/>
      <c r="WGD220"/>
      <c r="WGE220"/>
      <c r="WGF220"/>
      <c r="WGG220"/>
      <c r="WGH220"/>
      <c r="WGI220"/>
      <c r="WGJ220"/>
      <c r="WGK220"/>
      <c r="WGL220"/>
      <c r="WGM220"/>
      <c r="WGN220"/>
      <c r="WGO220"/>
      <c r="WGP220"/>
      <c r="WGQ220"/>
      <c r="WGR220"/>
      <c r="WGS220"/>
      <c r="WGT220"/>
      <c r="WGU220"/>
      <c r="WGV220"/>
      <c r="WGW220"/>
      <c r="WGX220"/>
      <c r="WGY220"/>
      <c r="WGZ220"/>
      <c r="WHA220"/>
      <c r="WHB220"/>
      <c r="WHC220"/>
      <c r="WHD220"/>
      <c r="WHE220"/>
      <c r="WHF220"/>
      <c r="WHG220"/>
      <c r="WHH220"/>
      <c r="WHI220"/>
      <c r="WHJ220"/>
      <c r="WHK220"/>
      <c r="WHL220"/>
      <c r="WHM220"/>
      <c r="WHN220"/>
      <c r="WHO220"/>
      <c r="WHP220"/>
      <c r="WHQ220"/>
      <c r="WHR220"/>
      <c r="WHS220"/>
      <c r="WHT220"/>
      <c r="WHU220"/>
      <c r="WHV220"/>
      <c r="WHW220"/>
      <c r="WHX220"/>
      <c r="WHY220"/>
      <c r="WHZ220"/>
      <c r="WIA220"/>
      <c r="WIB220"/>
      <c r="WIC220"/>
      <c r="WID220"/>
      <c r="WIE220"/>
      <c r="WIF220"/>
      <c r="WIG220"/>
      <c r="WIH220"/>
      <c r="WII220"/>
      <c r="WIJ220"/>
      <c r="WIK220"/>
      <c r="WIL220"/>
      <c r="WIM220"/>
      <c r="WIN220"/>
      <c r="WIO220"/>
      <c r="WIP220"/>
      <c r="WIQ220"/>
      <c r="WIR220"/>
      <c r="WIS220"/>
      <c r="WIT220"/>
      <c r="WIU220"/>
      <c r="WIV220"/>
      <c r="WIW220"/>
      <c r="WIX220"/>
      <c r="WIY220"/>
      <c r="WIZ220"/>
      <c r="WJA220"/>
      <c r="WJB220"/>
      <c r="WJC220"/>
      <c r="WJD220"/>
      <c r="WJE220"/>
      <c r="WJF220"/>
      <c r="WJG220"/>
      <c r="WJH220"/>
      <c r="WJI220"/>
      <c r="WJJ220"/>
      <c r="WJK220"/>
      <c r="WJL220"/>
      <c r="WJM220"/>
      <c r="WJN220"/>
      <c r="WJO220"/>
      <c r="WJP220"/>
      <c r="WJQ220"/>
      <c r="WJR220"/>
      <c r="WJS220"/>
      <c r="WJT220"/>
      <c r="WJU220"/>
      <c r="WJV220"/>
      <c r="WJW220"/>
      <c r="WJX220"/>
      <c r="WJY220"/>
      <c r="WJZ220"/>
      <c r="WKA220"/>
      <c r="WKB220"/>
      <c r="WKC220"/>
      <c r="WKD220"/>
      <c r="WKE220"/>
      <c r="WKF220"/>
      <c r="WKG220"/>
      <c r="WKH220"/>
      <c r="WKI220"/>
      <c r="WKJ220"/>
      <c r="WKK220"/>
      <c r="WKL220"/>
      <c r="WKM220"/>
      <c r="WKN220"/>
      <c r="WKO220"/>
      <c r="WKP220"/>
      <c r="WKQ220"/>
      <c r="WKR220"/>
      <c r="WKS220"/>
      <c r="WKT220"/>
      <c r="WKU220"/>
      <c r="WKV220"/>
      <c r="WKW220"/>
      <c r="WKX220"/>
      <c r="WKY220"/>
      <c r="WKZ220"/>
      <c r="WLA220"/>
      <c r="WLB220"/>
      <c r="WLC220"/>
      <c r="WLD220"/>
      <c r="WLE220"/>
      <c r="WLF220"/>
      <c r="WLG220"/>
      <c r="WLH220"/>
      <c r="WLI220"/>
      <c r="WLJ220"/>
      <c r="WLK220"/>
      <c r="WLL220"/>
      <c r="WLM220"/>
      <c r="WLN220"/>
      <c r="WLO220"/>
      <c r="WLP220"/>
      <c r="WLQ220"/>
      <c r="WLR220"/>
      <c r="WLS220"/>
      <c r="WLT220"/>
      <c r="WLU220"/>
      <c r="WLV220"/>
      <c r="WLW220"/>
      <c r="WLX220"/>
      <c r="WLY220"/>
      <c r="WLZ220"/>
      <c r="WMA220"/>
      <c r="WMB220"/>
      <c r="WMC220"/>
      <c r="WMD220"/>
      <c r="WME220"/>
      <c r="WMF220"/>
      <c r="WMG220"/>
      <c r="WMH220"/>
      <c r="WMI220"/>
      <c r="WMJ220"/>
      <c r="WMK220"/>
      <c r="WML220"/>
      <c r="WMM220"/>
      <c r="WMN220"/>
      <c r="WMO220"/>
      <c r="WMP220"/>
      <c r="WMQ220"/>
      <c r="WMR220"/>
      <c r="WMS220"/>
      <c r="WMT220"/>
      <c r="WMU220"/>
      <c r="WMV220"/>
      <c r="WMW220"/>
      <c r="WMX220"/>
      <c r="WMY220"/>
      <c r="WMZ220"/>
      <c r="WNA220"/>
      <c r="WNB220"/>
      <c r="WNC220"/>
      <c r="WND220"/>
      <c r="WNE220"/>
      <c r="WNF220"/>
      <c r="WNG220"/>
      <c r="WNH220"/>
      <c r="WNI220"/>
      <c r="WNJ220"/>
      <c r="WNK220"/>
      <c r="WNL220"/>
      <c r="WNM220"/>
      <c r="WNN220"/>
      <c r="WNO220"/>
      <c r="WNP220"/>
      <c r="WNQ220"/>
      <c r="WNR220"/>
      <c r="WNS220"/>
      <c r="WNT220"/>
      <c r="WNU220"/>
      <c r="WNV220"/>
      <c r="WNW220"/>
      <c r="WNX220"/>
      <c r="WNY220"/>
      <c r="WNZ220"/>
      <c r="WOA220"/>
      <c r="WOB220"/>
      <c r="WOC220"/>
      <c r="WOD220"/>
      <c r="WOE220"/>
      <c r="WOF220"/>
      <c r="WOG220"/>
      <c r="WOH220"/>
      <c r="WOI220"/>
      <c r="WOJ220"/>
      <c r="WOK220"/>
      <c r="WOL220"/>
      <c r="WOM220"/>
      <c r="WON220"/>
      <c r="WOO220"/>
      <c r="WOP220"/>
      <c r="WOQ220"/>
      <c r="WOR220"/>
      <c r="WOS220"/>
      <c r="WOT220"/>
      <c r="WOU220"/>
      <c r="WOV220"/>
      <c r="WOW220"/>
      <c r="WOX220"/>
      <c r="WOY220"/>
      <c r="WOZ220"/>
      <c r="WPA220"/>
      <c r="WPB220"/>
      <c r="WPC220"/>
      <c r="WPD220"/>
      <c r="WPE220"/>
      <c r="WPF220"/>
      <c r="WPG220"/>
      <c r="WPH220"/>
      <c r="WPI220"/>
      <c r="WPJ220"/>
      <c r="WPK220"/>
      <c r="WPL220"/>
      <c r="WPM220"/>
      <c r="WPN220"/>
      <c r="WPO220"/>
      <c r="WPP220"/>
      <c r="WPQ220"/>
      <c r="WPR220"/>
      <c r="WPS220"/>
      <c r="WPT220"/>
      <c r="WPU220"/>
      <c r="WPV220"/>
      <c r="WPW220"/>
      <c r="WPX220"/>
      <c r="WPY220"/>
      <c r="WPZ220"/>
      <c r="WQA220"/>
      <c r="WQB220"/>
      <c r="WQC220"/>
      <c r="WQD220"/>
      <c r="WQE220"/>
      <c r="WQF220"/>
      <c r="WQG220"/>
      <c r="WQH220"/>
      <c r="WQI220"/>
      <c r="WQJ220"/>
      <c r="WQK220"/>
      <c r="WQL220"/>
      <c r="WQM220"/>
      <c r="WQN220"/>
      <c r="WQO220"/>
      <c r="WQP220"/>
      <c r="WQQ220"/>
      <c r="WQR220"/>
      <c r="WQS220"/>
      <c r="WQT220"/>
      <c r="WQU220"/>
      <c r="WQV220"/>
      <c r="WQW220"/>
      <c r="WQX220"/>
      <c r="WQY220"/>
      <c r="WQZ220"/>
      <c r="WRA220"/>
      <c r="WRB220"/>
      <c r="WRC220"/>
      <c r="WRD220"/>
      <c r="WRE220"/>
      <c r="WRF220"/>
      <c r="WRG220"/>
      <c r="WRH220"/>
      <c r="WRI220"/>
      <c r="WRJ220"/>
      <c r="WRK220"/>
      <c r="WRL220"/>
      <c r="WRM220"/>
      <c r="WRN220"/>
      <c r="WRO220"/>
      <c r="WRP220"/>
      <c r="WRQ220"/>
      <c r="WRR220"/>
      <c r="WRS220"/>
      <c r="WRT220"/>
      <c r="WRU220"/>
      <c r="WRV220"/>
      <c r="WRW220"/>
      <c r="WRX220"/>
      <c r="WRY220"/>
      <c r="WRZ220"/>
      <c r="WSA220"/>
      <c r="WSB220"/>
      <c r="WSC220"/>
      <c r="WSD220"/>
      <c r="WSE220"/>
      <c r="WSF220"/>
      <c r="WSG220"/>
      <c r="WSH220"/>
      <c r="WSI220"/>
      <c r="WSJ220"/>
      <c r="WSK220"/>
      <c r="WSL220"/>
      <c r="WSM220"/>
      <c r="WSN220"/>
      <c r="WSO220"/>
      <c r="WSP220"/>
      <c r="WSQ220"/>
      <c r="WSR220"/>
      <c r="WSS220"/>
      <c r="WST220"/>
      <c r="WSU220"/>
      <c r="WSV220"/>
      <c r="WSW220"/>
      <c r="WSX220"/>
      <c r="WSY220"/>
      <c r="WSZ220"/>
      <c r="WTA220"/>
      <c r="WTB220"/>
      <c r="WTC220"/>
      <c r="WTD220"/>
      <c r="WTE220"/>
      <c r="WTF220"/>
      <c r="WTG220"/>
      <c r="WTH220"/>
      <c r="WTI220"/>
      <c r="WTJ220"/>
      <c r="WTK220"/>
      <c r="WTL220"/>
      <c r="WTM220"/>
      <c r="WTN220"/>
      <c r="WTO220"/>
      <c r="WTP220"/>
      <c r="WTQ220"/>
      <c r="WTR220"/>
      <c r="WTS220"/>
      <c r="WTT220"/>
      <c r="WTU220"/>
      <c r="WTV220"/>
      <c r="WTW220"/>
      <c r="WTX220"/>
      <c r="WTY220"/>
      <c r="WTZ220"/>
      <c r="WUA220"/>
      <c r="WUB220"/>
      <c r="WUC220"/>
      <c r="WUD220"/>
      <c r="WUE220"/>
      <c r="WUF220"/>
      <c r="WUG220"/>
      <c r="WUH220"/>
      <c r="WUI220"/>
      <c r="WUJ220"/>
      <c r="WUK220"/>
      <c r="WUL220"/>
      <c r="WUM220"/>
      <c r="WUN220"/>
      <c r="WUO220"/>
      <c r="WUP220"/>
      <c r="WUQ220"/>
      <c r="WUR220"/>
      <c r="WUS220"/>
      <c r="WUT220"/>
      <c r="WUU220"/>
      <c r="WUV220"/>
      <c r="WUW220"/>
      <c r="WUX220"/>
      <c r="WUY220"/>
      <c r="WUZ220"/>
      <c r="WVA220"/>
      <c r="WVB220"/>
      <c r="WVC220"/>
      <c r="WVD220"/>
      <c r="WVE220"/>
      <c r="WVF220"/>
      <c r="WVG220"/>
      <c r="WVH220"/>
      <c r="WVI220"/>
      <c r="WVJ220"/>
      <c r="WVK220"/>
      <c r="WVL220"/>
      <c r="WVM220"/>
      <c r="WVN220"/>
      <c r="WVO220"/>
      <c r="WVP220"/>
      <c r="WVQ220"/>
      <c r="WVR220"/>
      <c r="WVS220"/>
      <c r="WVT220"/>
      <c r="WVU220"/>
      <c r="WVV220"/>
      <c r="WVW220"/>
      <c r="WVX220"/>
      <c r="WVY220"/>
      <c r="WVZ220"/>
      <c r="WWA220"/>
      <c r="WWB220"/>
      <c r="WWC220"/>
      <c r="WWD220"/>
      <c r="WWE220"/>
      <c r="WWF220"/>
      <c r="WWG220"/>
      <c r="WWH220"/>
      <c r="WWI220"/>
      <c r="WWJ220"/>
      <c r="WWK220"/>
      <c r="WWL220"/>
      <c r="WWM220"/>
      <c r="WWN220"/>
      <c r="WWO220"/>
      <c r="WWP220"/>
      <c r="WWQ220"/>
      <c r="WWR220"/>
      <c r="WWS220"/>
      <c r="WWT220"/>
      <c r="WWU220"/>
      <c r="WWV220"/>
      <c r="WWW220"/>
      <c r="WWX220"/>
      <c r="WWY220"/>
      <c r="WWZ220"/>
      <c r="WXA220"/>
      <c r="WXB220"/>
      <c r="WXC220"/>
      <c r="WXD220"/>
      <c r="WXE220"/>
      <c r="WXF220"/>
      <c r="WXG220"/>
      <c r="WXH220"/>
      <c r="WXI220"/>
      <c r="WXJ220"/>
      <c r="WXK220"/>
      <c r="WXL220"/>
      <c r="WXM220"/>
      <c r="WXN220"/>
      <c r="WXO220"/>
      <c r="WXP220"/>
      <c r="WXQ220"/>
      <c r="WXR220"/>
      <c r="WXS220"/>
      <c r="WXT220"/>
      <c r="WXU220"/>
      <c r="WXV220"/>
      <c r="WXW220"/>
      <c r="WXX220"/>
      <c r="WXY220"/>
      <c r="WXZ220"/>
      <c r="WYA220"/>
      <c r="WYB220"/>
      <c r="WYC220"/>
      <c r="WYD220"/>
      <c r="WYE220"/>
      <c r="WYF220"/>
      <c r="WYG220"/>
      <c r="WYH220"/>
      <c r="WYI220"/>
      <c r="WYJ220"/>
      <c r="WYK220"/>
      <c r="WYL220"/>
      <c r="WYM220"/>
      <c r="WYN220"/>
      <c r="WYO220"/>
      <c r="WYP220"/>
      <c r="WYQ220"/>
      <c r="WYR220"/>
      <c r="WYS220"/>
      <c r="WYT220"/>
      <c r="WYU220"/>
      <c r="WYV220"/>
      <c r="WYW220"/>
      <c r="WYX220"/>
      <c r="WYY220"/>
      <c r="WYZ220"/>
      <c r="WZA220"/>
      <c r="WZB220"/>
      <c r="WZC220"/>
      <c r="WZD220"/>
      <c r="WZE220"/>
      <c r="WZF220"/>
      <c r="WZG220"/>
      <c r="WZH220"/>
      <c r="WZI220"/>
      <c r="WZJ220"/>
      <c r="WZK220"/>
      <c r="WZL220"/>
      <c r="WZM220"/>
      <c r="WZN220"/>
      <c r="WZO220"/>
      <c r="WZP220"/>
      <c r="WZQ220"/>
      <c r="WZR220"/>
      <c r="WZS220"/>
      <c r="WZT220"/>
      <c r="WZU220"/>
      <c r="WZV220"/>
      <c r="WZW220"/>
      <c r="WZX220"/>
      <c r="WZY220"/>
      <c r="WZZ220"/>
      <c r="XAA220"/>
      <c r="XAB220"/>
      <c r="XAC220"/>
      <c r="XAD220"/>
      <c r="XAE220"/>
      <c r="XAF220"/>
      <c r="XAG220"/>
      <c r="XAH220"/>
      <c r="XAI220"/>
      <c r="XAJ220"/>
      <c r="XAK220"/>
      <c r="XAL220"/>
      <c r="XAM220"/>
      <c r="XAN220"/>
      <c r="XAO220"/>
      <c r="XAP220"/>
      <c r="XAQ220"/>
      <c r="XAR220"/>
      <c r="XAS220"/>
      <c r="XAT220"/>
      <c r="XAU220"/>
      <c r="XAV220"/>
      <c r="XAW220"/>
      <c r="XAX220"/>
      <c r="XAY220"/>
      <c r="XAZ220"/>
      <c r="XBA220"/>
      <c r="XBB220"/>
      <c r="XBC220"/>
      <c r="XBD220"/>
      <c r="XBE220"/>
      <c r="XBF220"/>
      <c r="XBG220"/>
      <c r="XBH220"/>
      <c r="XBI220"/>
      <c r="XBJ220"/>
      <c r="XBK220"/>
      <c r="XBL220"/>
      <c r="XBM220"/>
      <c r="XBN220"/>
      <c r="XBO220"/>
      <c r="XBP220"/>
      <c r="XBQ220"/>
      <c r="XBR220"/>
      <c r="XBS220"/>
      <c r="XBT220"/>
      <c r="XBU220"/>
      <c r="XBV220"/>
      <c r="XBW220"/>
      <c r="XBX220"/>
      <c r="XBY220"/>
      <c r="XBZ220"/>
      <c r="XCA220"/>
      <c r="XCB220"/>
      <c r="XCC220"/>
      <c r="XCD220"/>
      <c r="XCE220"/>
      <c r="XCF220"/>
      <c r="XCG220"/>
      <c r="XCH220"/>
      <c r="XCI220"/>
      <c r="XCJ220"/>
      <c r="XCK220"/>
      <c r="XCL220"/>
      <c r="XCM220"/>
      <c r="XCN220"/>
      <c r="XCO220"/>
      <c r="XCP220"/>
      <c r="XCQ220"/>
      <c r="XCR220"/>
      <c r="XCS220"/>
      <c r="XCT220"/>
      <c r="XCU220"/>
      <c r="XCV220"/>
      <c r="XCW220"/>
      <c r="XCX220"/>
      <c r="XCY220"/>
      <c r="XCZ220"/>
      <c r="XDA220"/>
      <c r="XDB220"/>
      <c r="XDC220"/>
      <c r="XDD220"/>
      <c r="XDE220"/>
      <c r="XDF220"/>
      <c r="XDG220"/>
      <c r="XDH220"/>
      <c r="XDI220"/>
      <c r="XDJ220"/>
      <c r="XDK220"/>
      <c r="XDL220"/>
      <c r="XDM220"/>
      <c r="XDN220"/>
      <c r="XDO220"/>
      <c r="XDP220"/>
      <c r="XDQ220"/>
      <c r="XDR220"/>
      <c r="XDS220"/>
      <c r="XDT220"/>
      <c r="XDU220"/>
      <c r="XDV220"/>
      <c r="XDW220"/>
      <c r="XDX220"/>
      <c r="XDY220"/>
      <c r="XDZ220"/>
      <c r="XEA220"/>
      <c r="XEB220"/>
      <c r="XEC220"/>
      <c r="XED220"/>
      <c r="XEE220"/>
      <c r="XEF220"/>
      <c r="XEG220"/>
      <c r="XEH220"/>
      <c r="XEI220"/>
      <c r="XEJ220"/>
      <c r="XEK220"/>
      <c r="XEL220"/>
      <c r="XEM220"/>
      <c r="XEN220"/>
      <c r="XEO220"/>
      <c r="XEP220"/>
      <c r="XEQ220"/>
      <c r="XER220"/>
      <c r="XES220"/>
      <c r="XET220"/>
      <c r="XEU220"/>
      <c r="XEV220"/>
      <c r="XEW220"/>
      <c r="XEX220"/>
      <c r="XEY220"/>
      <c r="XEZ220"/>
      <c r="XFA220"/>
      <c r="XFB220"/>
      <c r="XFC220"/>
      <c r="XFD220"/>
    </row>
    <row r="221" s="29" customFormat="1" spans="1:1638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 s="30"/>
      <c r="AN221" s="73"/>
      <c r="AO221" s="31"/>
      <c r="AP221"/>
      <c r="AQ221"/>
      <c r="AR221" s="32"/>
      <c r="AS221" s="30"/>
      <c r="AT221" s="30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/>
      <c r="VUC221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  <c r="WER221"/>
      <c r="WES221"/>
      <c r="WET221"/>
      <c r="WEU221"/>
      <c r="WEV221"/>
      <c r="WEW221"/>
      <c r="WEX221"/>
      <c r="WEY221"/>
      <c r="WEZ221"/>
      <c r="WFA221"/>
      <c r="WFB221"/>
      <c r="WFC221"/>
      <c r="WFD221"/>
      <c r="WFE221"/>
      <c r="WFF221"/>
      <c r="WFG221"/>
      <c r="WFH221"/>
      <c r="WFI221"/>
      <c r="WFJ221"/>
      <c r="WFK221"/>
      <c r="WFL221"/>
      <c r="WFM221"/>
      <c r="WFN221"/>
      <c r="WFO221"/>
      <c r="WFP221"/>
      <c r="WFQ221"/>
      <c r="WFR221"/>
      <c r="WFS221"/>
      <c r="WFT221"/>
      <c r="WFU221"/>
      <c r="WFV221"/>
      <c r="WFW221"/>
      <c r="WFX221"/>
      <c r="WFY221"/>
      <c r="WFZ221"/>
      <c r="WGA221"/>
      <c r="WGB221"/>
      <c r="WGC221"/>
      <c r="WGD221"/>
      <c r="WGE221"/>
      <c r="WGF221"/>
      <c r="WGG221"/>
      <c r="WGH221"/>
      <c r="WGI221"/>
      <c r="WGJ221"/>
      <c r="WGK221"/>
      <c r="WGL221"/>
      <c r="WGM221"/>
      <c r="WGN221"/>
      <c r="WGO221"/>
      <c r="WGP221"/>
      <c r="WGQ221"/>
      <c r="WGR221"/>
      <c r="WGS221"/>
      <c r="WGT221"/>
      <c r="WGU221"/>
      <c r="WGV221"/>
      <c r="WGW221"/>
      <c r="WGX221"/>
      <c r="WGY221"/>
      <c r="WGZ221"/>
      <c r="WHA221"/>
      <c r="WHB221"/>
      <c r="WHC221"/>
      <c r="WHD221"/>
      <c r="WHE221"/>
      <c r="WHF221"/>
      <c r="WHG221"/>
      <c r="WHH221"/>
      <c r="WHI221"/>
      <c r="WHJ221"/>
      <c r="WHK221"/>
      <c r="WHL221"/>
      <c r="WHM221"/>
      <c r="WHN221"/>
      <c r="WHO221"/>
      <c r="WHP221"/>
      <c r="WHQ221"/>
      <c r="WHR221"/>
      <c r="WHS221"/>
      <c r="WHT221"/>
      <c r="WHU221"/>
      <c r="WHV221"/>
      <c r="WHW221"/>
      <c r="WHX221"/>
      <c r="WHY221"/>
      <c r="WHZ221"/>
      <c r="WIA221"/>
      <c r="WIB221"/>
      <c r="WIC221"/>
      <c r="WID221"/>
      <c r="WIE221"/>
      <c r="WIF221"/>
      <c r="WIG221"/>
      <c r="WIH221"/>
      <c r="WII221"/>
      <c r="WIJ221"/>
      <c r="WIK221"/>
      <c r="WIL221"/>
      <c r="WIM221"/>
      <c r="WIN221"/>
      <c r="WIO221"/>
      <c r="WIP221"/>
      <c r="WIQ221"/>
      <c r="WIR221"/>
      <c r="WIS221"/>
      <c r="WIT221"/>
      <c r="WIU221"/>
      <c r="WIV221"/>
      <c r="WIW221"/>
      <c r="WIX221"/>
      <c r="WIY221"/>
      <c r="WIZ221"/>
      <c r="WJA221"/>
      <c r="WJB221"/>
      <c r="WJC221"/>
      <c r="WJD221"/>
      <c r="WJE221"/>
      <c r="WJF221"/>
      <c r="WJG221"/>
      <c r="WJH221"/>
      <c r="WJI221"/>
      <c r="WJJ221"/>
      <c r="WJK221"/>
      <c r="WJL221"/>
      <c r="WJM221"/>
      <c r="WJN221"/>
      <c r="WJO221"/>
      <c r="WJP221"/>
      <c r="WJQ221"/>
      <c r="WJR221"/>
      <c r="WJS221"/>
      <c r="WJT221"/>
      <c r="WJU221"/>
      <c r="WJV221"/>
      <c r="WJW221"/>
      <c r="WJX221"/>
      <c r="WJY221"/>
      <c r="WJZ221"/>
      <c r="WKA221"/>
      <c r="WKB221"/>
      <c r="WKC221"/>
      <c r="WKD221"/>
      <c r="WKE221"/>
      <c r="WKF221"/>
      <c r="WKG221"/>
      <c r="WKH221"/>
      <c r="WKI221"/>
      <c r="WKJ221"/>
      <c r="WKK221"/>
      <c r="WKL221"/>
      <c r="WKM221"/>
      <c r="WKN221"/>
      <c r="WKO221"/>
      <c r="WKP221"/>
      <c r="WKQ221"/>
      <c r="WKR221"/>
      <c r="WKS221"/>
      <c r="WKT221"/>
      <c r="WKU221"/>
      <c r="WKV221"/>
      <c r="WKW221"/>
      <c r="WKX221"/>
      <c r="WKY221"/>
      <c r="WKZ221"/>
      <c r="WLA221"/>
      <c r="WLB221"/>
      <c r="WLC221"/>
      <c r="WLD221"/>
      <c r="WLE221"/>
      <c r="WLF221"/>
      <c r="WLG221"/>
      <c r="WLH221"/>
      <c r="WLI221"/>
      <c r="WLJ221"/>
      <c r="WLK221"/>
      <c r="WLL221"/>
      <c r="WLM221"/>
      <c r="WLN221"/>
      <c r="WLO221"/>
      <c r="WLP221"/>
      <c r="WLQ221"/>
      <c r="WLR221"/>
      <c r="WLS221"/>
      <c r="WLT221"/>
      <c r="WLU221"/>
      <c r="WLV221"/>
      <c r="WLW221"/>
      <c r="WLX221"/>
      <c r="WLY221"/>
      <c r="WLZ221"/>
      <c r="WMA221"/>
      <c r="WMB221"/>
      <c r="WMC221"/>
      <c r="WMD221"/>
      <c r="WME221"/>
      <c r="WMF221"/>
      <c r="WMG221"/>
      <c r="WMH221"/>
      <c r="WMI221"/>
      <c r="WMJ221"/>
      <c r="WMK221"/>
      <c r="WML221"/>
      <c r="WMM221"/>
      <c r="WMN221"/>
      <c r="WMO221"/>
      <c r="WMP221"/>
      <c r="WMQ221"/>
      <c r="WMR221"/>
      <c r="WMS221"/>
      <c r="WMT221"/>
      <c r="WMU221"/>
      <c r="WMV221"/>
      <c r="WMW221"/>
      <c r="WMX221"/>
      <c r="WMY221"/>
      <c r="WMZ221"/>
      <c r="WNA221"/>
      <c r="WNB221"/>
      <c r="WNC221"/>
      <c r="WND221"/>
      <c r="WNE221"/>
      <c r="WNF221"/>
      <c r="WNG221"/>
      <c r="WNH221"/>
      <c r="WNI221"/>
      <c r="WNJ221"/>
      <c r="WNK221"/>
      <c r="WNL221"/>
      <c r="WNM221"/>
      <c r="WNN221"/>
      <c r="WNO221"/>
      <c r="WNP221"/>
      <c r="WNQ221"/>
      <c r="WNR221"/>
      <c r="WNS221"/>
      <c r="WNT221"/>
      <c r="WNU221"/>
      <c r="WNV221"/>
      <c r="WNW221"/>
      <c r="WNX221"/>
      <c r="WNY221"/>
      <c r="WNZ221"/>
      <c r="WOA221"/>
      <c r="WOB221"/>
      <c r="WOC221"/>
      <c r="WOD221"/>
      <c r="WOE221"/>
      <c r="WOF221"/>
      <c r="WOG221"/>
      <c r="WOH221"/>
      <c r="WOI221"/>
      <c r="WOJ221"/>
      <c r="WOK221"/>
      <c r="WOL221"/>
      <c r="WOM221"/>
      <c r="WON221"/>
      <c r="WOO221"/>
      <c r="WOP221"/>
      <c r="WOQ221"/>
      <c r="WOR221"/>
      <c r="WOS221"/>
      <c r="WOT221"/>
      <c r="WOU221"/>
      <c r="WOV221"/>
      <c r="WOW221"/>
      <c r="WOX221"/>
      <c r="WOY221"/>
      <c r="WOZ221"/>
      <c r="WPA221"/>
      <c r="WPB221"/>
      <c r="WPC221"/>
      <c r="WPD221"/>
      <c r="WPE221"/>
      <c r="WPF221"/>
      <c r="WPG221"/>
      <c r="WPH221"/>
      <c r="WPI221"/>
      <c r="WPJ221"/>
      <c r="WPK221"/>
      <c r="WPL221"/>
      <c r="WPM221"/>
      <c r="WPN221"/>
      <c r="WPO221"/>
      <c r="WPP221"/>
      <c r="WPQ221"/>
      <c r="WPR221"/>
      <c r="WPS221"/>
      <c r="WPT221"/>
      <c r="WPU221"/>
      <c r="WPV221"/>
      <c r="WPW221"/>
      <c r="WPX221"/>
      <c r="WPY221"/>
      <c r="WPZ221"/>
      <c r="WQA221"/>
      <c r="WQB221"/>
      <c r="WQC221"/>
      <c r="WQD221"/>
      <c r="WQE221"/>
      <c r="WQF221"/>
      <c r="WQG221"/>
      <c r="WQH221"/>
      <c r="WQI221"/>
      <c r="WQJ221"/>
      <c r="WQK221"/>
      <c r="WQL221"/>
      <c r="WQM221"/>
      <c r="WQN221"/>
      <c r="WQO221"/>
      <c r="WQP221"/>
      <c r="WQQ221"/>
      <c r="WQR221"/>
      <c r="WQS221"/>
      <c r="WQT221"/>
      <c r="WQU221"/>
      <c r="WQV221"/>
      <c r="WQW221"/>
      <c r="WQX221"/>
      <c r="WQY221"/>
      <c r="WQZ221"/>
      <c r="WRA221"/>
      <c r="WRB221"/>
      <c r="WRC221"/>
      <c r="WRD221"/>
      <c r="WRE221"/>
      <c r="WRF221"/>
      <c r="WRG221"/>
      <c r="WRH221"/>
      <c r="WRI221"/>
      <c r="WRJ221"/>
      <c r="WRK221"/>
      <c r="WRL221"/>
      <c r="WRM221"/>
      <c r="WRN221"/>
      <c r="WRO221"/>
      <c r="WRP221"/>
      <c r="WRQ221"/>
      <c r="WRR221"/>
      <c r="WRS221"/>
      <c r="WRT221"/>
      <c r="WRU221"/>
      <c r="WRV221"/>
      <c r="WRW221"/>
      <c r="WRX221"/>
      <c r="WRY221"/>
      <c r="WRZ221"/>
      <c r="WSA221"/>
      <c r="WSB221"/>
      <c r="WSC221"/>
      <c r="WSD221"/>
      <c r="WSE221"/>
      <c r="WSF221"/>
      <c r="WSG221"/>
      <c r="WSH221"/>
      <c r="WSI221"/>
      <c r="WSJ221"/>
      <c r="WSK221"/>
      <c r="WSL221"/>
      <c r="WSM221"/>
      <c r="WSN221"/>
      <c r="WSO221"/>
      <c r="WSP221"/>
      <c r="WSQ221"/>
      <c r="WSR221"/>
      <c r="WSS221"/>
      <c r="WST221"/>
      <c r="WSU221"/>
      <c r="WSV221"/>
      <c r="WSW221"/>
      <c r="WSX221"/>
      <c r="WSY221"/>
      <c r="WSZ221"/>
      <c r="WTA221"/>
      <c r="WTB221"/>
      <c r="WTC221"/>
      <c r="WTD221"/>
      <c r="WTE221"/>
      <c r="WTF221"/>
      <c r="WTG221"/>
      <c r="WTH221"/>
      <c r="WTI221"/>
      <c r="WTJ221"/>
      <c r="WTK221"/>
      <c r="WTL221"/>
      <c r="WTM221"/>
      <c r="WTN221"/>
      <c r="WTO221"/>
      <c r="WTP221"/>
      <c r="WTQ221"/>
      <c r="WTR221"/>
      <c r="WTS221"/>
      <c r="WTT221"/>
      <c r="WTU221"/>
      <c r="WTV221"/>
      <c r="WTW221"/>
      <c r="WTX221"/>
      <c r="WTY221"/>
      <c r="WTZ221"/>
      <c r="WUA221"/>
      <c r="WUB221"/>
      <c r="WUC221"/>
      <c r="WUD221"/>
      <c r="WUE221"/>
      <c r="WUF221"/>
      <c r="WUG221"/>
      <c r="WUH221"/>
      <c r="WUI221"/>
      <c r="WUJ221"/>
      <c r="WUK221"/>
      <c r="WUL221"/>
      <c r="WUM221"/>
      <c r="WUN221"/>
      <c r="WUO221"/>
      <c r="WUP221"/>
      <c r="WUQ221"/>
      <c r="WUR221"/>
      <c r="WUS221"/>
      <c r="WUT221"/>
      <c r="WUU221"/>
      <c r="WUV221"/>
      <c r="WUW221"/>
      <c r="WUX221"/>
      <c r="WUY221"/>
      <c r="WUZ221"/>
      <c r="WVA221"/>
      <c r="WVB221"/>
      <c r="WVC221"/>
      <c r="WVD221"/>
      <c r="WVE221"/>
      <c r="WVF221"/>
      <c r="WVG221"/>
      <c r="WVH221"/>
      <c r="WVI221"/>
      <c r="WVJ221"/>
      <c r="WVK221"/>
      <c r="WVL221"/>
      <c r="WVM221"/>
      <c r="WVN221"/>
      <c r="WVO221"/>
      <c r="WVP221"/>
      <c r="WVQ221"/>
      <c r="WVR221"/>
      <c r="WVS221"/>
      <c r="WVT221"/>
      <c r="WVU221"/>
      <c r="WVV221"/>
      <c r="WVW221"/>
      <c r="WVX221"/>
      <c r="WVY221"/>
      <c r="WVZ221"/>
      <c r="WWA221"/>
      <c r="WWB221"/>
      <c r="WWC221"/>
      <c r="WWD221"/>
      <c r="WWE221"/>
      <c r="WWF221"/>
      <c r="WWG221"/>
      <c r="WWH221"/>
      <c r="WWI221"/>
      <c r="WWJ221"/>
      <c r="WWK221"/>
      <c r="WWL221"/>
      <c r="WWM221"/>
      <c r="WWN221"/>
      <c r="WWO221"/>
      <c r="WWP221"/>
      <c r="WWQ221"/>
      <c r="WWR221"/>
      <c r="WWS221"/>
      <c r="WWT221"/>
      <c r="WWU221"/>
      <c r="WWV221"/>
      <c r="WWW221"/>
      <c r="WWX221"/>
      <c r="WWY221"/>
      <c r="WWZ221"/>
      <c r="WXA221"/>
      <c r="WXB221"/>
      <c r="WXC221"/>
      <c r="WXD221"/>
      <c r="WXE221"/>
      <c r="WXF221"/>
      <c r="WXG221"/>
      <c r="WXH221"/>
      <c r="WXI221"/>
      <c r="WXJ221"/>
      <c r="WXK221"/>
      <c r="WXL221"/>
      <c r="WXM221"/>
      <c r="WXN221"/>
      <c r="WXO221"/>
      <c r="WXP221"/>
      <c r="WXQ221"/>
      <c r="WXR221"/>
      <c r="WXS221"/>
      <c r="WXT221"/>
      <c r="WXU221"/>
      <c r="WXV221"/>
      <c r="WXW221"/>
      <c r="WXX221"/>
      <c r="WXY221"/>
      <c r="WXZ221"/>
      <c r="WYA221"/>
      <c r="WYB221"/>
      <c r="WYC221"/>
      <c r="WYD221"/>
      <c r="WYE221"/>
      <c r="WYF221"/>
      <c r="WYG221"/>
      <c r="WYH221"/>
      <c r="WYI221"/>
      <c r="WYJ221"/>
      <c r="WYK221"/>
      <c r="WYL221"/>
      <c r="WYM221"/>
      <c r="WYN221"/>
      <c r="WYO221"/>
      <c r="WYP221"/>
      <c r="WYQ221"/>
      <c r="WYR221"/>
      <c r="WYS221"/>
      <c r="WYT221"/>
      <c r="WYU221"/>
      <c r="WYV221"/>
      <c r="WYW221"/>
      <c r="WYX221"/>
      <c r="WYY221"/>
      <c r="WYZ221"/>
      <c r="WZA221"/>
      <c r="WZB221"/>
      <c r="WZC221"/>
      <c r="WZD221"/>
      <c r="WZE221"/>
      <c r="WZF221"/>
      <c r="WZG221"/>
      <c r="WZH221"/>
      <c r="WZI221"/>
      <c r="WZJ221"/>
      <c r="WZK221"/>
      <c r="WZL221"/>
      <c r="WZM221"/>
      <c r="WZN221"/>
      <c r="WZO221"/>
      <c r="WZP221"/>
      <c r="WZQ221"/>
      <c r="WZR221"/>
      <c r="WZS221"/>
      <c r="WZT221"/>
      <c r="WZU221"/>
      <c r="WZV221"/>
      <c r="WZW221"/>
      <c r="WZX221"/>
      <c r="WZY221"/>
      <c r="WZZ221"/>
      <c r="XAA221"/>
      <c r="XAB221"/>
      <c r="XAC221"/>
      <c r="XAD221"/>
      <c r="XAE221"/>
      <c r="XAF221"/>
      <c r="XAG221"/>
      <c r="XAH221"/>
      <c r="XAI221"/>
      <c r="XAJ221"/>
      <c r="XAK221"/>
      <c r="XAL221"/>
      <c r="XAM221"/>
      <c r="XAN221"/>
      <c r="XAO221"/>
      <c r="XAP221"/>
      <c r="XAQ221"/>
      <c r="XAR221"/>
      <c r="XAS221"/>
      <c r="XAT221"/>
      <c r="XAU221"/>
      <c r="XAV221"/>
      <c r="XAW221"/>
      <c r="XAX221"/>
      <c r="XAY221"/>
      <c r="XAZ221"/>
      <c r="XBA221"/>
      <c r="XBB221"/>
      <c r="XBC221"/>
      <c r="XBD221"/>
      <c r="XBE221"/>
      <c r="XBF221"/>
      <c r="XBG221"/>
      <c r="XBH221"/>
      <c r="XBI221"/>
      <c r="XBJ221"/>
      <c r="XBK221"/>
      <c r="XBL221"/>
      <c r="XBM221"/>
      <c r="XBN221"/>
      <c r="XBO221"/>
      <c r="XBP221"/>
      <c r="XBQ221"/>
      <c r="XBR221"/>
      <c r="XBS221"/>
      <c r="XBT221"/>
      <c r="XBU221"/>
      <c r="XBV221"/>
      <c r="XBW221"/>
      <c r="XBX221"/>
      <c r="XBY221"/>
      <c r="XBZ221"/>
      <c r="XCA221"/>
      <c r="XCB221"/>
      <c r="XCC221"/>
      <c r="XCD221"/>
      <c r="XCE221"/>
      <c r="XCF221"/>
      <c r="XCG221"/>
      <c r="XCH221"/>
      <c r="XCI221"/>
      <c r="XCJ221"/>
      <c r="XCK221"/>
      <c r="XCL221"/>
      <c r="XCM221"/>
      <c r="XCN221"/>
      <c r="XCO221"/>
      <c r="XCP221"/>
      <c r="XCQ221"/>
      <c r="XCR221"/>
      <c r="XCS221"/>
      <c r="XCT221"/>
      <c r="XCU221"/>
      <c r="XCV221"/>
      <c r="XCW221"/>
      <c r="XCX221"/>
      <c r="XCY221"/>
      <c r="XCZ221"/>
      <c r="XDA221"/>
      <c r="XDB221"/>
      <c r="XDC221"/>
      <c r="XDD221"/>
      <c r="XDE221"/>
      <c r="XDF221"/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  <c r="XEE221"/>
      <c r="XEF221"/>
      <c r="XEG221"/>
      <c r="XEH221"/>
      <c r="XEI221"/>
      <c r="XEJ221"/>
      <c r="XEK221"/>
      <c r="XEL221"/>
      <c r="XEM221"/>
      <c r="XEN221"/>
      <c r="XEO221"/>
      <c r="XEP221"/>
      <c r="XEQ221"/>
      <c r="XER221"/>
      <c r="XES221"/>
      <c r="XET221"/>
      <c r="XEU221"/>
      <c r="XEV221"/>
      <c r="XEW221"/>
      <c r="XEX221"/>
      <c r="XEY221"/>
      <c r="XEZ221"/>
      <c r="XFA221"/>
      <c r="XFB221"/>
      <c r="XFC221"/>
      <c r="XFD221"/>
    </row>
    <row r="222" s="29" customFormat="1" spans="1:1638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 s="30"/>
      <c r="AN222" s="73"/>
      <c r="AO222" s="31"/>
      <c r="AP222"/>
      <c r="AQ222"/>
      <c r="AR222" s="32"/>
      <c r="AS222" s="30"/>
      <c r="AT222" s="30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/>
      <c r="VUC222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  <c r="WER222"/>
      <c r="WES222"/>
      <c r="WET222"/>
      <c r="WEU222"/>
      <c r="WEV222"/>
      <c r="WEW222"/>
      <c r="WEX222"/>
      <c r="WEY222"/>
      <c r="WEZ222"/>
      <c r="WFA222"/>
      <c r="WFB222"/>
      <c r="WFC222"/>
      <c r="WFD222"/>
      <c r="WFE222"/>
      <c r="WFF222"/>
      <c r="WFG222"/>
      <c r="WFH222"/>
      <c r="WFI222"/>
      <c r="WFJ222"/>
      <c r="WFK222"/>
      <c r="WFL222"/>
      <c r="WFM222"/>
      <c r="WFN222"/>
      <c r="WFO222"/>
      <c r="WFP222"/>
      <c r="WFQ222"/>
      <c r="WFR222"/>
      <c r="WFS222"/>
      <c r="WFT222"/>
      <c r="WFU222"/>
      <c r="WFV222"/>
      <c r="WFW222"/>
      <c r="WFX222"/>
      <c r="WFY222"/>
      <c r="WFZ222"/>
      <c r="WGA222"/>
      <c r="WGB222"/>
      <c r="WGC222"/>
      <c r="WGD222"/>
      <c r="WGE222"/>
      <c r="WGF222"/>
      <c r="WGG222"/>
      <c r="WGH222"/>
      <c r="WGI222"/>
      <c r="WGJ222"/>
      <c r="WGK222"/>
      <c r="WGL222"/>
      <c r="WGM222"/>
      <c r="WGN222"/>
      <c r="WGO222"/>
      <c r="WGP222"/>
      <c r="WGQ222"/>
      <c r="WGR222"/>
      <c r="WGS222"/>
      <c r="WGT222"/>
      <c r="WGU222"/>
      <c r="WGV222"/>
      <c r="WGW222"/>
      <c r="WGX222"/>
      <c r="WGY222"/>
      <c r="WGZ222"/>
      <c r="WHA222"/>
      <c r="WHB222"/>
      <c r="WHC222"/>
      <c r="WHD222"/>
      <c r="WHE222"/>
      <c r="WHF222"/>
      <c r="WHG222"/>
      <c r="WHH222"/>
      <c r="WHI222"/>
      <c r="WHJ222"/>
      <c r="WHK222"/>
      <c r="WHL222"/>
      <c r="WHM222"/>
      <c r="WHN222"/>
      <c r="WHO222"/>
      <c r="WHP222"/>
      <c r="WHQ222"/>
      <c r="WHR222"/>
      <c r="WHS222"/>
      <c r="WHT222"/>
      <c r="WHU222"/>
      <c r="WHV222"/>
      <c r="WHW222"/>
      <c r="WHX222"/>
      <c r="WHY222"/>
      <c r="WHZ222"/>
      <c r="WIA222"/>
      <c r="WIB222"/>
      <c r="WIC222"/>
      <c r="WID222"/>
      <c r="WIE222"/>
      <c r="WIF222"/>
      <c r="WIG222"/>
      <c r="WIH222"/>
      <c r="WII222"/>
      <c r="WIJ222"/>
      <c r="WIK222"/>
      <c r="WIL222"/>
      <c r="WIM222"/>
      <c r="WIN222"/>
      <c r="WIO222"/>
      <c r="WIP222"/>
      <c r="WIQ222"/>
      <c r="WIR222"/>
      <c r="WIS222"/>
      <c r="WIT222"/>
      <c r="WIU222"/>
      <c r="WIV222"/>
      <c r="WIW222"/>
      <c r="WIX222"/>
      <c r="WIY222"/>
      <c r="WIZ222"/>
      <c r="WJA222"/>
      <c r="WJB222"/>
      <c r="WJC222"/>
      <c r="WJD222"/>
      <c r="WJE222"/>
      <c r="WJF222"/>
      <c r="WJG222"/>
      <c r="WJH222"/>
      <c r="WJI222"/>
      <c r="WJJ222"/>
      <c r="WJK222"/>
      <c r="WJL222"/>
      <c r="WJM222"/>
      <c r="WJN222"/>
      <c r="WJO222"/>
      <c r="WJP222"/>
      <c r="WJQ222"/>
      <c r="WJR222"/>
      <c r="WJS222"/>
      <c r="WJT222"/>
      <c r="WJU222"/>
      <c r="WJV222"/>
      <c r="WJW222"/>
      <c r="WJX222"/>
      <c r="WJY222"/>
      <c r="WJZ222"/>
      <c r="WKA222"/>
      <c r="WKB222"/>
      <c r="WKC222"/>
      <c r="WKD222"/>
      <c r="WKE222"/>
      <c r="WKF222"/>
      <c r="WKG222"/>
      <c r="WKH222"/>
      <c r="WKI222"/>
      <c r="WKJ222"/>
      <c r="WKK222"/>
      <c r="WKL222"/>
      <c r="WKM222"/>
      <c r="WKN222"/>
      <c r="WKO222"/>
      <c r="WKP222"/>
      <c r="WKQ222"/>
      <c r="WKR222"/>
      <c r="WKS222"/>
      <c r="WKT222"/>
      <c r="WKU222"/>
      <c r="WKV222"/>
      <c r="WKW222"/>
      <c r="WKX222"/>
      <c r="WKY222"/>
      <c r="WKZ222"/>
      <c r="WLA222"/>
      <c r="WLB222"/>
      <c r="WLC222"/>
      <c r="WLD222"/>
      <c r="WLE222"/>
      <c r="WLF222"/>
      <c r="WLG222"/>
      <c r="WLH222"/>
      <c r="WLI222"/>
      <c r="WLJ222"/>
      <c r="WLK222"/>
      <c r="WLL222"/>
      <c r="WLM222"/>
      <c r="WLN222"/>
      <c r="WLO222"/>
      <c r="WLP222"/>
      <c r="WLQ222"/>
      <c r="WLR222"/>
      <c r="WLS222"/>
      <c r="WLT222"/>
      <c r="WLU222"/>
      <c r="WLV222"/>
      <c r="WLW222"/>
      <c r="WLX222"/>
      <c r="WLY222"/>
      <c r="WLZ222"/>
      <c r="WMA222"/>
      <c r="WMB222"/>
      <c r="WMC222"/>
      <c r="WMD222"/>
      <c r="WME222"/>
      <c r="WMF222"/>
      <c r="WMG222"/>
      <c r="WMH222"/>
      <c r="WMI222"/>
      <c r="WMJ222"/>
      <c r="WMK222"/>
      <c r="WML222"/>
      <c r="WMM222"/>
      <c r="WMN222"/>
      <c r="WMO222"/>
      <c r="WMP222"/>
      <c r="WMQ222"/>
      <c r="WMR222"/>
      <c r="WMS222"/>
      <c r="WMT222"/>
      <c r="WMU222"/>
      <c r="WMV222"/>
      <c r="WMW222"/>
      <c r="WMX222"/>
      <c r="WMY222"/>
      <c r="WMZ222"/>
      <c r="WNA222"/>
      <c r="WNB222"/>
      <c r="WNC222"/>
      <c r="WND222"/>
      <c r="WNE222"/>
      <c r="WNF222"/>
      <c r="WNG222"/>
      <c r="WNH222"/>
      <c r="WNI222"/>
      <c r="WNJ222"/>
      <c r="WNK222"/>
      <c r="WNL222"/>
      <c r="WNM222"/>
      <c r="WNN222"/>
      <c r="WNO222"/>
      <c r="WNP222"/>
      <c r="WNQ222"/>
      <c r="WNR222"/>
      <c r="WNS222"/>
      <c r="WNT222"/>
      <c r="WNU222"/>
      <c r="WNV222"/>
      <c r="WNW222"/>
      <c r="WNX222"/>
      <c r="WNY222"/>
      <c r="WNZ222"/>
      <c r="WOA222"/>
      <c r="WOB222"/>
      <c r="WOC222"/>
      <c r="WOD222"/>
      <c r="WOE222"/>
      <c r="WOF222"/>
      <c r="WOG222"/>
      <c r="WOH222"/>
      <c r="WOI222"/>
      <c r="WOJ222"/>
      <c r="WOK222"/>
      <c r="WOL222"/>
      <c r="WOM222"/>
      <c r="WON222"/>
      <c r="WOO222"/>
      <c r="WOP222"/>
      <c r="WOQ222"/>
      <c r="WOR222"/>
      <c r="WOS222"/>
      <c r="WOT222"/>
      <c r="WOU222"/>
      <c r="WOV222"/>
      <c r="WOW222"/>
      <c r="WOX222"/>
      <c r="WOY222"/>
      <c r="WOZ222"/>
      <c r="WPA222"/>
      <c r="WPB222"/>
      <c r="WPC222"/>
      <c r="WPD222"/>
      <c r="WPE222"/>
      <c r="WPF222"/>
      <c r="WPG222"/>
      <c r="WPH222"/>
      <c r="WPI222"/>
      <c r="WPJ222"/>
      <c r="WPK222"/>
      <c r="WPL222"/>
      <c r="WPM222"/>
      <c r="WPN222"/>
      <c r="WPO222"/>
      <c r="WPP222"/>
      <c r="WPQ222"/>
      <c r="WPR222"/>
      <c r="WPS222"/>
      <c r="WPT222"/>
      <c r="WPU222"/>
      <c r="WPV222"/>
      <c r="WPW222"/>
      <c r="WPX222"/>
      <c r="WPY222"/>
      <c r="WPZ222"/>
      <c r="WQA222"/>
      <c r="WQB222"/>
      <c r="WQC222"/>
      <c r="WQD222"/>
      <c r="WQE222"/>
      <c r="WQF222"/>
      <c r="WQG222"/>
      <c r="WQH222"/>
      <c r="WQI222"/>
      <c r="WQJ222"/>
      <c r="WQK222"/>
      <c r="WQL222"/>
      <c r="WQM222"/>
      <c r="WQN222"/>
      <c r="WQO222"/>
      <c r="WQP222"/>
      <c r="WQQ222"/>
      <c r="WQR222"/>
      <c r="WQS222"/>
      <c r="WQT222"/>
      <c r="WQU222"/>
      <c r="WQV222"/>
      <c r="WQW222"/>
      <c r="WQX222"/>
      <c r="WQY222"/>
      <c r="WQZ222"/>
      <c r="WRA222"/>
      <c r="WRB222"/>
      <c r="WRC222"/>
      <c r="WRD222"/>
      <c r="WRE222"/>
      <c r="WRF222"/>
      <c r="WRG222"/>
      <c r="WRH222"/>
      <c r="WRI222"/>
      <c r="WRJ222"/>
      <c r="WRK222"/>
      <c r="WRL222"/>
      <c r="WRM222"/>
      <c r="WRN222"/>
      <c r="WRO222"/>
      <c r="WRP222"/>
      <c r="WRQ222"/>
      <c r="WRR222"/>
      <c r="WRS222"/>
      <c r="WRT222"/>
      <c r="WRU222"/>
      <c r="WRV222"/>
      <c r="WRW222"/>
      <c r="WRX222"/>
      <c r="WRY222"/>
      <c r="WRZ222"/>
      <c r="WSA222"/>
      <c r="WSB222"/>
      <c r="WSC222"/>
      <c r="WSD222"/>
      <c r="WSE222"/>
      <c r="WSF222"/>
      <c r="WSG222"/>
      <c r="WSH222"/>
      <c r="WSI222"/>
      <c r="WSJ222"/>
      <c r="WSK222"/>
      <c r="WSL222"/>
      <c r="WSM222"/>
      <c r="WSN222"/>
      <c r="WSO222"/>
      <c r="WSP222"/>
      <c r="WSQ222"/>
      <c r="WSR222"/>
      <c r="WSS222"/>
      <c r="WST222"/>
      <c r="WSU222"/>
      <c r="WSV222"/>
      <c r="WSW222"/>
      <c r="WSX222"/>
      <c r="WSY222"/>
      <c r="WSZ222"/>
      <c r="WTA222"/>
      <c r="WTB222"/>
      <c r="WTC222"/>
      <c r="WTD222"/>
      <c r="WTE222"/>
      <c r="WTF222"/>
      <c r="WTG222"/>
      <c r="WTH222"/>
      <c r="WTI222"/>
      <c r="WTJ222"/>
      <c r="WTK222"/>
      <c r="WTL222"/>
      <c r="WTM222"/>
      <c r="WTN222"/>
      <c r="WTO222"/>
      <c r="WTP222"/>
      <c r="WTQ222"/>
      <c r="WTR222"/>
      <c r="WTS222"/>
      <c r="WTT222"/>
      <c r="WTU222"/>
      <c r="WTV222"/>
      <c r="WTW222"/>
      <c r="WTX222"/>
      <c r="WTY222"/>
      <c r="WTZ222"/>
      <c r="WUA222"/>
      <c r="WUB222"/>
      <c r="WUC222"/>
      <c r="WUD222"/>
      <c r="WUE222"/>
      <c r="WUF222"/>
      <c r="WUG222"/>
      <c r="WUH222"/>
      <c r="WUI222"/>
      <c r="WUJ222"/>
      <c r="WUK222"/>
      <c r="WUL222"/>
      <c r="WUM222"/>
      <c r="WUN222"/>
      <c r="WUO222"/>
      <c r="WUP222"/>
      <c r="WUQ222"/>
      <c r="WUR222"/>
      <c r="WUS222"/>
      <c r="WUT222"/>
      <c r="WUU222"/>
      <c r="WUV222"/>
      <c r="WUW222"/>
      <c r="WUX222"/>
      <c r="WUY222"/>
      <c r="WUZ222"/>
      <c r="WVA222"/>
      <c r="WVB222"/>
      <c r="WVC222"/>
      <c r="WVD222"/>
      <c r="WVE222"/>
      <c r="WVF222"/>
      <c r="WVG222"/>
      <c r="WVH222"/>
      <c r="WVI222"/>
      <c r="WVJ222"/>
      <c r="WVK222"/>
      <c r="WVL222"/>
      <c r="WVM222"/>
      <c r="WVN222"/>
      <c r="WVO222"/>
      <c r="WVP222"/>
      <c r="WVQ222"/>
      <c r="WVR222"/>
      <c r="WVS222"/>
      <c r="WVT222"/>
      <c r="WVU222"/>
      <c r="WVV222"/>
      <c r="WVW222"/>
      <c r="WVX222"/>
      <c r="WVY222"/>
      <c r="WVZ222"/>
      <c r="WWA222"/>
      <c r="WWB222"/>
      <c r="WWC222"/>
      <c r="WWD222"/>
      <c r="WWE222"/>
      <c r="WWF222"/>
      <c r="WWG222"/>
      <c r="WWH222"/>
      <c r="WWI222"/>
      <c r="WWJ222"/>
      <c r="WWK222"/>
      <c r="WWL222"/>
      <c r="WWM222"/>
      <c r="WWN222"/>
      <c r="WWO222"/>
      <c r="WWP222"/>
      <c r="WWQ222"/>
      <c r="WWR222"/>
      <c r="WWS222"/>
      <c r="WWT222"/>
      <c r="WWU222"/>
      <c r="WWV222"/>
      <c r="WWW222"/>
      <c r="WWX222"/>
      <c r="WWY222"/>
      <c r="WWZ222"/>
      <c r="WXA222"/>
      <c r="WXB222"/>
      <c r="WXC222"/>
      <c r="WXD222"/>
      <c r="WXE222"/>
      <c r="WXF222"/>
      <c r="WXG222"/>
      <c r="WXH222"/>
      <c r="WXI222"/>
      <c r="WXJ222"/>
      <c r="WXK222"/>
      <c r="WXL222"/>
      <c r="WXM222"/>
      <c r="WXN222"/>
      <c r="WXO222"/>
      <c r="WXP222"/>
      <c r="WXQ222"/>
      <c r="WXR222"/>
      <c r="WXS222"/>
      <c r="WXT222"/>
      <c r="WXU222"/>
      <c r="WXV222"/>
      <c r="WXW222"/>
      <c r="WXX222"/>
      <c r="WXY222"/>
      <c r="WXZ222"/>
      <c r="WYA222"/>
      <c r="WYB222"/>
      <c r="WYC222"/>
      <c r="WYD222"/>
      <c r="WYE222"/>
      <c r="WYF222"/>
      <c r="WYG222"/>
      <c r="WYH222"/>
      <c r="WYI222"/>
      <c r="WYJ222"/>
      <c r="WYK222"/>
      <c r="WYL222"/>
      <c r="WYM222"/>
      <c r="WYN222"/>
      <c r="WYO222"/>
      <c r="WYP222"/>
      <c r="WYQ222"/>
      <c r="WYR222"/>
      <c r="WYS222"/>
      <c r="WYT222"/>
      <c r="WYU222"/>
      <c r="WYV222"/>
      <c r="WYW222"/>
      <c r="WYX222"/>
      <c r="WYY222"/>
      <c r="WYZ222"/>
      <c r="WZA222"/>
      <c r="WZB222"/>
      <c r="WZC222"/>
      <c r="WZD222"/>
      <c r="WZE222"/>
      <c r="WZF222"/>
      <c r="WZG222"/>
      <c r="WZH222"/>
      <c r="WZI222"/>
      <c r="WZJ222"/>
      <c r="WZK222"/>
      <c r="WZL222"/>
      <c r="WZM222"/>
      <c r="WZN222"/>
      <c r="WZO222"/>
      <c r="WZP222"/>
      <c r="WZQ222"/>
      <c r="WZR222"/>
      <c r="WZS222"/>
      <c r="WZT222"/>
      <c r="WZU222"/>
      <c r="WZV222"/>
      <c r="WZW222"/>
      <c r="WZX222"/>
      <c r="WZY222"/>
      <c r="WZZ222"/>
      <c r="XAA222"/>
      <c r="XAB222"/>
      <c r="XAC222"/>
      <c r="XAD222"/>
      <c r="XAE222"/>
      <c r="XAF222"/>
      <c r="XAG222"/>
      <c r="XAH222"/>
      <c r="XAI222"/>
      <c r="XAJ222"/>
      <c r="XAK222"/>
      <c r="XAL222"/>
      <c r="XAM222"/>
      <c r="XAN222"/>
      <c r="XAO222"/>
      <c r="XAP222"/>
      <c r="XAQ222"/>
      <c r="XAR222"/>
      <c r="XAS222"/>
      <c r="XAT222"/>
      <c r="XAU222"/>
      <c r="XAV222"/>
      <c r="XAW222"/>
      <c r="XAX222"/>
      <c r="XAY222"/>
      <c r="XAZ222"/>
      <c r="XBA222"/>
      <c r="XBB222"/>
      <c r="XBC222"/>
      <c r="XBD222"/>
      <c r="XBE222"/>
      <c r="XBF222"/>
      <c r="XBG222"/>
      <c r="XBH222"/>
      <c r="XBI222"/>
      <c r="XBJ222"/>
      <c r="XBK222"/>
      <c r="XBL222"/>
      <c r="XBM222"/>
      <c r="XBN222"/>
      <c r="XBO222"/>
      <c r="XBP222"/>
      <c r="XBQ222"/>
      <c r="XBR222"/>
      <c r="XBS222"/>
      <c r="XBT222"/>
      <c r="XBU222"/>
      <c r="XBV222"/>
      <c r="XBW222"/>
      <c r="XBX222"/>
      <c r="XBY222"/>
      <c r="XBZ222"/>
      <c r="XCA222"/>
      <c r="XCB222"/>
      <c r="XCC222"/>
      <c r="XCD222"/>
      <c r="XCE222"/>
      <c r="XCF222"/>
      <c r="XCG222"/>
      <c r="XCH222"/>
      <c r="XCI222"/>
      <c r="XCJ222"/>
      <c r="XCK222"/>
      <c r="XCL222"/>
      <c r="XCM222"/>
      <c r="XCN222"/>
      <c r="XCO222"/>
      <c r="XCP222"/>
      <c r="XCQ222"/>
      <c r="XCR222"/>
      <c r="XCS222"/>
      <c r="XCT222"/>
      <c r="XCU222"/>
      <c r="XCV222"/>
      <c r="XCW222"/>
      <c r="XCX222"/>
      <c r="XCY222"/>
      <c r="XCZ222"/>
      <c r="XDA222"/>
      <c r="XDB222"/>
      <c r="XDC222"/>
      <c r="XDD222"/>
      <c r="XDE222"/>
      <c r="XDF222"/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  <c r="XEM222"/>
      <c r="XEN222"/>
      <c r="XEO222"/>
      <c r="XEP222"/>
      <c r="XEQ222"/>
      <c r="XER222"/>
      <c r="XES222"/>
      <c r="XET222"/>
      <c r="XEU222"/>
      <c r="XEV222"/>
      <c r="XEW222"/>
      <c r="XEX222"/>
      <c r="XEY222"/>
      <c r="XEZ222"/>
      <c r="XFA222"/>
      <c r="XFB222"/>
      <c r="XFC222"/>
      <c r="XFD222"/>
    </row>
    <row r="223" s="29" customFormat="1" spans="1:1638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 s="30"/>
      <c r="AN223" s="73"/>
      <c r="AO223" s="31"/>
      <c r="AP223"/>
      <c r="AQ223"/>
      <c r="AR223" s="32"/>
      <c r="AS223" s="30"/>
      <c r="AT223" s="30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/>
      <c r="VUC2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  <c r="WER223"/>
      <c r="WES223"/>
      <c r="WET223"/>
      <c r="WEU223"/>
      <c r="WEV223"/>
      <c r="WEW223"/>
      <c r="WEX223"/>
      <c r="WEY223"/>
      <c r="WEZ223"/>
      <c r="WFA223"/>
      <c r="WFB223"/>
      <c r="WFC223"/>
      <c r="WFD223"/>
      <c r="WFE223"/>
      <c r="WFF223"/>
      <c r="WFG223"/>
      <c r="WFH223"/>
      <c r="WFI223"/>
      <c r="WFJ223"/>
      <c r="WFK223"/>
      <c r="WFL223"/>
      <c r="WFM223"/>
      <c r="WFN223"/>
      <c r="WFO223"/>
      <c r="WFP223"/>
      <c r="WFQ223"/>
      <c r="WFR223"/>
      <c r="WFS223"/>
      <c r="WFT223"/>
      <c r="WFU223"/>
      <c r="WFV223"/>
      <c r="WFW223"/>
      <c r="WFX223"/>
      <c r="WFY223"/>
      <c r="WFZ223"/>
      <c r="WGA223"/>
      <c r="WGB223"/>
      <c r="WGC223"/>
      <c r="WGD223"/>
      <c r="WGE223"/>
      <c r="WGF223"/>
      <c r="WGG223"/>
      <c r="WGH223"/>
      <c r="WGI223"/>
      <c r="WGJ223"/>
      <c r="WGK223"/>
      <c r="WGL223"/>
      <c r="WGM223"/>
      <c r="WGN223"/>
      <c r="WGO223"/>
      <c r="WGP223"/>
      <c r="WGQ223"/>
      <c r="WGR223"/>
      <c r="WGS223"/>
      <c r="WGT223"/>
      <c r="WGU223"/>
      <c r="WGV223"/>
      <c r="WGW223"/>
      <c r="WGX223"/>
      <c r="WGY223"/>
      <c r="WGZ223"/>
      <c r="WHA223"/>
      <c r="WHB223"/>
      <c r="WHC223"/>
      <c r="WHD223"/>
      <c r="WHE223"/>
      <c r="WHF223"/>
      <c r="WHG223"/>
      <c r="WHH223"/>
      <c r="WHI223"/>
      <c r="WHJ223"/>
      <c r="WHK223"/>
      <c r="WHL223"/>
      <c r="WHM223"/>
      <c r="WHN223"/>
      <c r="WHO223"/>
      <c r="WHP223"/>
      <c r="WHQ223"/>
      <c r="WHR223"/>
      <c r="WHS223"/>
      <c r="WHT223"/>
      <c r="WHU223"/>
      <c r="WHV223"/>
      <c r="WHW223"/>
      <c r="WHX223"/>
      <c r="WHY223"/>
      <c r="WHZ223"/>
      <c r="WIA223"/>
      <c r="WIB223"/>
      <c r="WIC223"/>
      <c r="WID223"/>
      <c r="WIE223"/>
      <c r="WIF223"/>
      <c r="WIG223"/>
      <c r="WIH223"/>
      <c r="WII223"/>
      <c r="WIJ223"/>
      <c r="WIK223"/>
      <c r="WIL223"/>
      <c r="WIM223"/>
      <c r="WIN223"/>
      <c r="WIO223"/>
      <c r="WIP223"/>
      <c r="WIQ223"/>
      <c r="WIR223"/>
      <c r="WIS223"/>
      <c r="WIT223"/>
      <c r="WIU223"/>
      <c r="WIV223"/>
      <c r="WIW223"/>
      <c r="WIX223"/>
      <c r="WIY223"/>
      <c r="WIZ223"/>
      <c r="WJA223"/>
      <c r="WJB223"/>
      <c r="WJC223"/>
      <c r="WJD223"/>
      <c r="WJE223"/>
      <c r="WJF223"/>
      <c r="WJG223"/>
      <c r="WJH223"/>
      <c r="WJI223"/>
      <c r="WJJ223"/>
      <c r="WJK223"/>
      <c r="WJL223"/>
      <c r="WJM223"/>
      <c r="WJN223"/>
      <c r="WJO223"/>
      <c r="WJP223"/>
      <c r="WJQ223"/>
      <c r="WJR223"/>
      <c r="WJS223"/>
      <c r="WJT223"/>
      <c r="WJU223"/>
      <c r="WJV223"/>
      <c r="WJW223"/>
      <c r="WJX223"/>
      <c r="WJY223"/>
      <c r="WJZ223"/>
      <c r="WKA223"/>
      <c r="WKB223"/>
      <c r="WKC223"/>
      <c r="WKD223"/>
      <c r="WKE223"/>
      <c r="WKF223"/>
      <c r="WKG223"/>
      <c r="WKH223"/>
      <c r="WKI223"/>
      <c r="WKJ223"/>
      <c r="WKK223"/>
      <c r="WKL223"/>
      <c r="WKM223"/>
      <c r="WKN223"/>
      <c r="WKO223"/>
      <c r="WKP223"/>
      <c r="WKQ223"/>
      <c r="WKR223"/>
      <c r="WKS223"/>
      <c r="WKT223"/>
      <c r="WKU223"/>
      <c r="WKV223"/>
      <c r="WKW223"/>
      <c r="WKX223"/>
      <c r="WKY223"/>
      <c r="WKZ223"/>
      <c r="WLA223"/>
      <c r="WLB223"/>
      <c r="WLC223"/>
      <c r="WLD223"/>
      <c r="WLE223"/>
      <c r="WLF223"/>
      <c r="WLG223"/>
      <c r="WLH223"/>
      <c r="WLI223"/>
      <c r="WLJ223"/>
      <c r="WLK223"/>
      <c r="WLL223"/>
      <c r="WLM223"/>
      <c r="WLN223"/>
      <c r="WLO223"/>
      <c r="WLP223"/>
      <c r="WLQ223"/>
      <c r="WLR223"/>
      <c r="WLS223"/>
      <c r="WLT223"/>
      <c r="WLU223"/>
      <c r="WLV223"/>
      <c r="WLW223"/>
      <c r="WLX223"/>
      <c r="WLY223"/>
      <c r="WLZ223"/>
      <c r="WMA223"/>
      <c r="WMB223"/>
      <c r="WMC223"/>
      <c r="WMD223"/>
      <c r="WME223"/>
      <c r="WMF223"/>
      <c r="WMG223"/>
      <c r="WMH223"/>
      <c r="WMI223"/>
      <c r="WMJ223"/>
      <c r="WMK223"/>
      <c r="WML223"/>
      <c r="WMM223"/>
      <c r="WMN223"/>
      <c r="WMO223"/>
      <c r="WMP223"/>
      <c r="WMQ223"/>
      <c r="WMR223"/>
      <c r="WMS223"/>
      <c r="WMT223"/>
      <c r="WMU223"/>
      <c r="WMV223"/>
      <c r="WMW223"/>
      <c r="WMX223"/>
      <c r="WMY223"/>
      <c r="WMZ223"/>
      <c r="WNA223"/>
      <c r="WNB223"/>
      <c r="WNC223"/>
      <c r="WND223"/>
      <c r="WNE223"/>
      <c r="WNF223"/>
      <c r="WNG223"/>
      <c r="WNH223"/>
      <c r="WNI223"/>
      <c r="WNJ223"/>
      <c r="WNK223"/>
      <c r="WNL223"/>
      <c r="WNM223"/>
      <c r="WNN223"/>
      <c r="WNO223"/>
      <c r="WNP223"/>
      <c r="WNQ223"/>
      <c r="WNR223"/>
      <c r="WNS223"/>
      <c r="WNT223"/>
      <c r="WNU223"/>
      <c r="WNV223"/>
      <c r="WNW223"/>
      <c r="WNX223"/>
      <c r="WNY223"/>
      <c r="WNZ223"/>
      <c r="WOA223"/>
      <c r="WOB223"/>
      <c r="WOC223"/>
      <c r="WOD223"/>
      <c r="WOE223"/>
      <c r="WOF223"/>
      <c r="WOG223"/>
      <c r="WOH223"/>
      <c r="WOI223"/>
      <c r="WOJ223"/>
      <c r="WOK223"/>
      <c r="WOL223"/>
      <c r="WOM223"/>
      <c r="WON223"/>
      <c r="WOO223"/>
      <c r="WOP223"/>
      <c r="WOQ223"/>
      <c r="WOR223"/>
      <c r="WOS223"/>
      <c r="WOT223"/>
      <c r="WOU223"/>
      <c r="WOV223"/>
      <c r="WOW223"/>
      <c r="WOX223"/>
      <c r="WOY223"/>
      <c r="WOZ223"/>
      <c r="WPA223"/>
      <c r="WPB223"/>
      <c r="WPC223"/>
      <c r="WPD223"/>
      <c r="WPE223"/>
      <c r="WPF223"/>
      <c r="WPG223"/>
      <c r="WPH223"/>
      <c r="WPI223"/>
      <c r="WPJ223"/>
      <c r="WPK223"/>
      <c r="WPL223"/>
      <c r="WPM223"/>
      <c r="WPN223"/>
      <c r="WPO223"/>
      <c r="WPP223"/>
      <c r="WPQ223"/>
      <c r="WPR223"/>
      <c r="WPS223"/>
      <c r="WPT223"/>
      <c r="WPU223"/>
      <c r="WPV223"/>
      <c r="WPW223"/>
      <c r="WPX223"/>
      <c r="WPY223"/>
      <c r="WPZ223"/>
      <c r="WQA223"/>
      <c r="WQB223"/>
      <c r="WQC223"/>
      <c r="WQD223"/>
      <c r="WQE223"/>
      <c r="WQF223"/>
      <c r="WQG223"/>
      <c r="WQH223"/>
      <c r="WQI223"/>
      <c r="WQJ223"/>
      <c r="WQK223"/>
      <c r="WQL223"/>
      <c r="WQM223"/>
      <c r="WQN223"/>
      <c r="WQO223"/>
      <c r="WQP223"/>
      <c r="WQQ223"/>
      <c r="WQR223"/>
      <c r="WQS223"/>
      <c r="WQT223"/>
      <c r="WQU223"/>
      <c r="WQV223"/>
      <c r="WQW223"/>
      <c r="WQX223"/>
      <c r="WQY223"/>
      <c r="WQZ223"/>
      <c r="WRA223"/>
      <c r="WRB223"/>
      <c r="WRC223"/>
      <c r="WRD223"/>
      <c r="WRE223"/>
      <c r="WRF223"/>
      <c r="WRG223"/>
      <c r="WRH223"/>
      <c r="WRI223"/>
      <c r="WRJ223"/>
      <c r="WRK223"/>
      <c r="WRL223"/>
      <c r="WRM223"/>
      <c r="WRN223"/>
      <c r="WRO223"/>
      <c r="WRP223"/>
      <c r="WRQ223"/>
      <c r="WRR223"/>
      <c r="WRS223"/>
      <c r="WRT223"/>
      <c r="WRU223"/>
      <c r="WRV223"/>
      <c r="WRW223"/>
      <c r="WRX223"/>
      <c r="WRY223"/>
      <c r="WRZ223"/>
      <c r="WSA223"/>
      <c r="WSB223"/>
      <c r="WSC223"/>
      <c r="WSD223"/>
      <c r="WSE223"/>
      <c r="WSF223"/>
      <c r="WSG223"/>
      <c r="WSH223"/>
      <c r="WSI223"/>
      <c r="WSJ223"/>
      <c r="WSK223"/>
      <c r="WSL223"/>
      <c r="WSM223"/>
      <c r="WSN223"/>
      <c r="WSO223"/>
      <c r="WSP223"/>
      <c r="WSQ223"/>
      <c r="WSR223"/>
      <c r="WSS223"/>
      <c r="WST223"/>
      <c r="WSU223"/>
      <c r="WSV223"/>
      <c r="WSW223"/>
      <c r="WSX223"/>
      <c r="WSY223"/>
      <c r="WSZ223"/>
      <c r="WTA223"/>
      <c r="WTB223"/>
      <c r="WTC223"/>
      <c r="WTD223"/>
      <c r="WTE223"/>
      <c r="WTF223"/>
      <c r="WTG223"/>
      <c r="WTH223"/>
      <c r="WTI223"/>
      <c r="WTJ223"/>
      <c r="WTK223"/>
      <c r="WTL223"/>
      <c r="WTM223"/>
      <c r="WTN223"/>
      <c r="WTO223"/>
      <c r="WTP223"/>
      <c r="WTQ223"/>
      <c r="WTR223"/>
      <c r="WTS223"/>
      <c r="WTT223"/>
      <c r="WTU223"/>
      <c r="WTV223"/>
      <c r="WTW223"/>
      <c r="WTX223"/>
      <c r="WTY223"/>
      <c r="WTZ223"/>
      <c r="WUA223"/>
      <c r="WUB223"/>
      <c r="WUC223"/>
      <c r="WUD223"/>
      <c r="WUE223"/>
      <c r="WUF223"/>
      <c r="WUG223"/>
      <c r="WUH223"/>
      <c r="WUI223"/>
      <c r="WUJ223"/>
      <c r="WUK223"/>
      <c r="WUL223"/>
      <c r="WUM223"/>
      <c r="WUN223"/>
      <c r="WUO223"/>
      <c r="WUP223"/>
      <c r="WUQ223"/>
      <c r="WUR223"/>
      <c r="WUS223"/>
      <c r="WUT223"/>
      <c r="WUU223"/>
      <c r="WUV223"/>
      <c r="WUW223"/>
      <c r="WUX223"/>
      <c r="WUY223"/>
      <c r="WUZ223"/>
      <c r="WVA223"/>
      <c r="WVB223"/>
      <c r="WVC223"/>
      <c r="WVD223"/>
      <c r="WVE223"/>
      <c r="WVF223"/>
      <c r="WVG223"/>
      <c r="WVH223"/>
      <c r="WVI223"/>
      <c r="WVJ223"/>
      <c r="WVK223"/>
      <c r="WVL223"/>
      <c r="WVM223"/>
      <c r="WVN223"/>
      <c r="WVO223"/>
      <c r="WVP223"/>
      <c r="WVQ223"/>
      <c r="WVR223"/>
      <c r="WVS223"/>
      <c r="WVT223"/>
      <c r="WVU223"/>
      <c r="WVV223"/>
      <c r="WVW223"/>
      <c r="WVX223"/>
      <c r="WVY223"/>
      <c r="WVZ223"/>
      <c r="WWA223"/>
      <c r="WWB223"/>
      <c r="WWC223"/>
      <c r="WWD223"/>
      <c r="WWE223"/>
      <c r="WWF223"/>
      <c r="WWG223"/>
      <c r="WWH223"/>
      <c r="WWI223"/>
      <c r="WWJ223"/>
      <c r="WWK223"/>
      <c r="WWL223"/>
      <c r="WWM223"/>
      <c r="WWN223"/>
      <c r="WWO223"/>
      <c r="WWP223"/>
      <c r="WWQ223"/>
      <c r="WWR223"/>
      <c r="WWS223"/>
      <c r="WWT223"/>
      <c r="WWU223"/>
      <c r="WWV223"/>
      <c r="WWW223"/>
      <c r="WWX223"/>
      <c r="WWY223"/>
      <c r="WWZ223"/>
      <c r="WXA223"/>
      <c r="WXB223"/>
      <c r="WXC223"/>
      <c r="WXD223"/>
      <c r="WXE223"/>
      <c r="WXF223"/>
      <c r="WXG223"/>
      <c r="WXH223"/>
      <c r="WXI223"/>
      <c r="WXJ223"/>
      <c r="WXK223"/>
      <c r="WXL223"/>
      <c r="WXM223"/>
      <c r="WXN223"/>
      <c r="WXO223"/>
      <c r="WXP223"/>
      <c r="WXQ223"/>
      <c r="WXR223"/>
      <c r="WXS223"/>
      <c r="WXT223"/>
      <c r="WXU223"/>
      <c r="WXV223"/>
      <c r="WXW223"/>
      <c r="WXX223"/>
      <c r="WXY223"/>
      <c r="WXZ223"/>
      <c r="WYA223"/>
      <c r="WYB223"/>
      <c r="WYC223"/>
      <c r="WYD223"/>
      <c r="WYE223"/>
      <c r="WYF223"/>
      <c r="WYG223"/>
      <c r="WYH223"/>
      <c r="WYI223"/>
      <c r="WYJ223"/>
      <c r="WYK223"/>
      <c r="WYL223"/>
      <c r="WYM223"/>
      <c r="WYN223"/>
      <c r="WYO223"/>
      <c r="WYP223"/>
      <c r="WYQ223"/>
      <c r="WYR223"/>
      <c r="WYS223"/>
      <c r="WYT223"/>
      <c r="WYU223"/>
      <c r="WYV223"/>
      <c r="WYW223"/>
      <c r="WYX223"/>
      <c r="WYY223"/>
      <c r="WYZ223"/>
      <c r="WZA223"/>
      <c r="WZB223"/>
      <c r="WZC223"/>
      <c r="WZD223"/>
      <c r="WZE223"/>
      <c r="WZF223"/>
      <c r="WZG223"/>
      <c r="WZH223"/>
      <c r="WZI223"/>
      <c r="WZJ223"/>
      <c r="WZK223"/>
      <c r="WZL223"/>
      <c r="WZM223"/>
      <c r="WZN223"/>
      <c r="WZO223"/>
      <c r="WZP223"/>
      <c r="WZQ223"/>
      <c r="WZR223"/>
      <c r="WZS223"/>
      <c r="WZT223"/>
      <c r="WZU223"/>
      <c r="WZV223"/>
      <c r="WZW223"/>
      <c r="WZX223"/>
      <c r="WZY223"/>
      <c r="WZZ223"/>
      <c r="XAA223"/>
      <c r="XAB223"/>
      <c r="XAC223"/>
      <c r="XAD223"/>
      <c r="XAE223"/>
      <c r="XAF223"/>
      <c r="XAG223"/>
      <c r="XAH223"/>
      <c r="XAI223"/>
      <c r="XAJ223"/>
      <c r="XAK223"/>
      <c r="XAL223"/>
      <c r="XAM223"/>
      <c r="XAN223"/>
      <c r="XAO223"/>
      <c r="XAP223"/>
      <c r="XAQ223"/>
      <c r="XAR223"/>
      <c r="XAS223"/>
      <c r="XAT223"/>
      <c r="XAU223"/>
      <c r="XAV223"/>
      <c r="XAW223"/>
      <c r="XAX223"/>
      <c r="XAY223"/>
      <c r="XAZ223"/>
      <c r="XBA223"/>
      <c r="XBB223"/>
      <c r="XBC223"/>
      <c r="XBD223"/>
      <c r="XBE223"/>
      <c r="XBF223"/>
      <c r="XBG223"/>
      <c r="XBH223"/>
      <c r="XBI223"/>
      <c r="XBJ223"/>
      <c r="XBK223"/>
      <c r="XBL223"/>
      <c r="XBM223"/>
      <c r="XBN223"/>
      <c r="XBO223"/>
      <c r="XBP223"/>
      <c r="XBQ223"/>
      <c r="XBR223"/>
      <c r="XBS223"/>
      <c r="XBT223"/>
      <c r="XBU223"/>
      <c r="XBV223"/>
      <c r="XBW223"/>
      <c r="XBX223"/>
      <c r="XBY223"/>
      <c r="XBZ223"/>
      <c r="XCA223"/>
      <c r="XCB223"/>
      <c r="XCC223"/>
      <c r="XCD223"/>
      <c r="XCE223"/>
      <c r="XCF223"/>
      <c r="XCG223"/>
      <c r="XCH223"/>
      <c r="XCI223"/>
      <c r="XCJ223"/>
      <c r="XCK223"/>
      <c r="XCL223"/>
      <c r="XCM223"/>
      <c r="XCN223"/>
      <c r="XCO223"/>
      <c r="XCP223"/>
      <c r="XCQ223"/>
      <c r="XCR223"/>
      <c r="XCS223"/>
      <c r="XCT223"/>
      <c r="XCU223"/>
      <c r="XCV223"/>
      <c r="XCW223"/>
      <c r="XCX223"/>
      <c r="XCY223"/>
      <c r="XCZ223"/>
      <c r="XDA223"/>
      <c r="XDB223"/>
      <c r="XDC223"/>
      <c r="XDD223"/>
      <c r="XDE223"/>
      <c r="XDF223"/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  <c r="XEE223"/>
      <c r="XEF223"/>
      <c r="XEG223"/>
      <c r="XEH223"/>
      <c r="XEI223"/>
      <c r="XEJ223"/>
      <c r="XEK223"/>
      <c r="XEL223"/>
      <c r="XEM223"/>
      <c r="XEN223"/>
      <c r="XEO223"/>
      <c r="XEP223"/>
      <c r="XEQ223"/>
      <c r="XER223"/>
      <c r="XES223"/>
      <c r="XET223"/>
      <c r="XEU223"/>
      <c r="XEV223"/>
      <c r="XEW223"/>
      <c r="XEX223"/>
      <c r="XEY223"/>
      <c r="XEZ223"/>
      <c r="XFA223"/>
      <c r="XFB223"/>
      <c r="XFC223"/>
      <c r="XFD223"/>
    </row>
    <row r="224" s="29" customFormat="1" spans="1:1638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 s="30"/>
      <c r="AN224" s="73"/>
      <c r="AO224" s="31"/>
      <c r="AP224"/>
      <c r="AQ224"/>
      <c r="AR224" s="32"/>
      <c r="AS224" s="30"/>
      <c r="AT224" s="30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/>
      <c r="VUC224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  <c r="WER224"/>
      <c r="WES224"/>
      <c r="WET224"/>
      <c r="WEU224"/>
      <c r="WEV224"/>
      <c r="WEW224"/>
      <c r="WEX224"/>
      <c r="WEY224"/>
      <c r="WEZ224"/>
      <c r="WFA224"/>
      <c r="WFB224"/>
      <c r="WFC224"/>
      <c r="WFD224"/>
      <c r="WFE224"/>
      <c r="WFF224"/>
      <c r="WFG224"/>
      <c r="WFH224"/>
      <c r="WFI224"/>
      <c r="WFJ224"/>
      <c r="WFK224"/>
      <c r="WFL224"/>
      <c r="WFM224"/>
      <c r="WFN224"/>
      <c r="WFO224"/>
      <c r="WFP224"/>
      <c r="WFQ224"/>
      <c r="WFR224"/>
      <c r="WFS224"/>
      <c r="WFT224"/>
      <c r="WFU224"/>
      <c r="WFV224"/>
      <c r="WFW224"/>
      <c r="WFX224"/>
      <c r="WFY224"/>
      <c r="WFZ224"/>
      <c r="WGA224"/>
      <c r="WGB224"/>
      <c r="WGC224"/>
      <c r="WGD224"/>
      <c r="WGE224"/>
      <c r="WGF224"/>
      <c r="WGG224"/>
      <c r="WGH224"/>
      <c r="WGI224"/>
      <c r="WGJ224"/>
      <c r="WGK224"/>
      <c r="WGL224"/>
      <c r="WGM224"/>
      <c r="WGN224"/>
      <c r="WGO224"/>
      <c r="WGP224"/>
      <c r="WGQ224"/>
      <c r="WGR224"/>
      <c r="WGS224"/>
      <c r="WGT224"/>
      <c r="WGU224"/>
      <c r="WGV224"/>
      <c r="WGW224"/>
      <c r="WGX224"/>
      <c r="WGY224"/>
      <c r="WGZ224"/>
      <c r="WHA224"/>
      <c r="WHB224"/>
      <c r="WHC224"/>
      <c r="WHD224"/>
      <c r="WHE224"/>
      <c r="WHF224"/>
      <c r="WHG224"/>
      <c r="WHH224"/>
      <c r="WHI224"/>
      <c r="WHJ224"/>
      <c r="WHK224"/>
      <c r="WHL224"/>
      <c r="WHM224"/>
      <c r="WHN224"/>
      <c r="WHO224"/>
      <c r="WHP224"/>
      <c r="WHQ224"/>
      <c r="WHR224"/>
      <c r="WHS224"/>
      <c r="WHT224"/>
      <c r="WHU224"/>
      <c r="WHV224"/>
      <c r="WHW224"/>
      <c r="WHX224"/>
      <c r="WHY224"/>
      <c r="WHZ224"/>
      <c r="WIA224"/>
      <c r="WIB224"/>
      <c r="WIC224"/>
      <c r="WID224"/>
      <c r="WIE224"/>
      <c r="WIF224"/>
      <c r="WIG224"/>
      <c r="WIH224"/>
      <c r="WII224"/>
      <c r="WIJ224"/>
      <c r="WIK224"/>
      <c r="WIL224"/>
      <c r="WIM224"/>
      <c r="WIN224"/>
      <c r="WIO224"/>
      <c r="WIP224"/>
      <c r="WIQ224"/>
      <c r="WIR224"/>
      <c r="WIS224"/>
      <c r="WIT224"/>
      <c r="WIU224"/>
      <c r="WIV224"/>
      <c r="WIW224"/>
      <c r="WIX224"/>
      <c r="WIY224"/>
      <c r="WIZ224"/>
      <c r="WJA224"/>
      <c r="WJB224"/>
      <c r="WJC224"/>
      <c r="WJD224"/>
      <c r="WJE224"/>
      <c r="WJF224"/>
      <c r="WJG224"/>
      <c r="WJH224"/>
      <c r="WJI224"/>
      <c r="WJJ224"/>
      <c r="WJK224"/>
      <c r="WJL224"/>
      <c r="WJM224"/>
      <c r="WJN224"/>
      <c r="WJO224"/>
      <c r="WJP224"/>
      <c r="WJQ224"/>
      <c r="WJR224"/>
      <c r="WJS224"/>
      <c r="WJT224"/>
      <c r="WJU224"/>
      <c r="WJV224"/>
      <c r="WJW224"/>
      <c r="WJX224"/>
      <c r="WJY224"/>
      <c r="WJZ224"/>
      <c r="WKA224"/>
      <c r="WKB224"/>
      <c r="WKC224"/>
      <c r="WKD224"/>
      <c r="WKE224"/>
      <c r="WKF224"/>
      <c r="WKG224"/>
      <c r="WKH224"/>
      <c r="WKI224"/>
      <c r="WKJ224"/>
      <c r="WKK224"/>
      <c r="WKL224"/>
      <c r="WKM224"/>
      <c r="WKN224"/>
      <c r="WKO224"/>
      <c r="WKP224"/>
      <c r="WKQ224"/>
      <c r="WKR224"/>
      <c r="WKS224"/>
      <c r="WKT224"/>
      <c r="WKU224"/>
      <c r="WKV224"/>
      <c r="WKW224"/>
      <c r="WKX224"/>
      <c r="WKY224"/>
      <c r="WKZ224"/>
      <c r="WLA224"/>
      <c r="WLB224"/>
      <c r="WLC224"/>
      <c r="WLD224"/>
      <c r="WLE224"/>
      <c r="WLF224"/>
      <c r="WLG224"/>
      <c r="WLH224"/>
      <c r="WLI224"/>
      <c r="WLJ224"/>
      <c r="WLK224"/>
      <c r="WLL224"/>
      <c r="WLM224"/>
      <c r="WLN224"/>
      <c r="WLO224"/>
      <c r="WLP224"/>
      <c r="WLQ224"/>
      <c r="WLR224"/>
      <c r="WLS224"/>
      <c r="WLT224"/>
      <c r="WLU224"/>
      <c r="WLV224"/>
      <c r="WLW224"/>
      <c r="WLX224"/>
      <c r="WLY224"/>
      <c r="WLZ224"/>
      <c r="WMA224"/>
      <c r="WMB224"/>
      <c r="WMC224"/>
      <c r="WMD224"/>
      <c r="WME224"/>
      <c r="WMF224"/>
      <c r="WMG224"/>
      <c r="WMH224"/>
      <c r="WMI224"/>
      <c r="WMJ224"/>
      <c r="WMK224"/>
      <c r="WML224"/>
      <c r="WMM224"/>
      <c r="WMN224"/>
      <c r="WMO224"/>
      <c r="WMP224"/>
      <c r="WMQ224"/>
      <c r="WMR224"/>
      <c r="WMS224"/>
      <c r="WMT224"/>
      <c r="WMU224"/>
      <c r="WMV224"/>
      <c r="WMW224"/>
      <c r="WMX224"/>
      <c r="WMY224"/>
      <c r="WMZ224"/>
      <c r="WNA224"/>
      <c r="WNB224"/>
      <c r="WNC224"/>
      <c r="WND224"/>
      <c r="WNE224"/>
      <c r="WNF224"/>
      <c r="WNG224"/>
      <c r="WNH224"/>
      <c r="WNI224"/>
      <c r="WNJ224"/>
      <c r="WNK224"/>
      <c r="WNL224"/>
      <c r="WNM224"/>
      <c r="WNN224"/>
      <c r="WNO224"/>
      <c r="WNP224"/>
      <c r="WNQ224"/>
      <c r="WNR224"/>
      <c r="WNS224"/>
      <c r="WNT224"/>
      <c r="WNU224"/>
      <c r="WNV224"/>
      <c r="WNW224"/>
      <c r="WNX224"/>
      <c r="WNY224"/>
      <c r="WNZ224"/>
      <c r="WOA224"/>
      <c r="WOB224"/>
      <c r="WOC224"/>
      <c r="WOD224"/>
      <c r="WOE224"/>
      <c r="WOF224"/>
      <c r="WOG224"/>
      <c r="WOH224"/>
      <c r="WOI224"/>
      <c r="WOJ224"/>
      <c r="WOK224"/>
      <c r="WOL224"/>
      <c r="WOM224"/>
      <c r="WON224"/>
      <c r="WOO224"/>
      <c r="WOP224"/>
      <c r="WOQ224"/>
      <c r="WOR224"/>
      <c r="WOS224"/>
      <c r="WOT224"/>
      <c r="WOU224"/>
      <c r="WOV224"/>
      <c r="WOW224"/>
      <c r="WOX224"/>
      <c r="WOY224"/>
      <c r="WOZ224"/>
      <c r="WPA224"/>
      <c r="WPB224"/>
      <c r="WPC224"/>
      <c r="WPD224"/>
      <c r="WPE224"/>
      <c r="WPF224"/>
      <c r="WPG224"/>
      <c r="WPH224"/>
      <c r="WPI224"/>
      <c r="WPJ224"/>
      <c r="WPK224"/>
      <c r="WPL224"/>
      <c r="WPM224"/>
      <c r="WPN224"/>
      <c r="WPO224"/>
      <c r="WPP224"/>
      <c r="WPQ224"/>
      <c r="WPR224"/>
      <c r="WPS224"/>
      <c r="WPT224"/>
      <c r="WPU224"/>
      <c r="WPV224"/>
      <c r="WPW224"/>
      <c r="WPX224"/>
      <c r="WPY224"/>
      <c r="WPZ224"/>
      <c r="WQA224"/>
      <c r="WQB224"/>
      <c r="WQC224"/>
      <c r="WQD224"/>
      <c r="WQE224"/>
      <c r="WQF224"/>
      <c r="WQG224"/>
      <c r="WQH224"/>
      <c r="WQI224"/>
      <c r="WQJ224"/>
      <c r="WQK224"/>
      <c r="WQL224"/>
      <c r="WQM224"/>
      <c r="WQN224"/>
      <c r="WQO224"/>
      <c r="WQP224"/>
      <c r="WQQ224"/>
      <c r="WQR224"/>
      <c r="WQS224"/>
      <c r="WQT224"/>
      <c r="WQU224"/>
      <c r="WQV224"/>
      <c r="WQW224"/>
      <c r="WQX224"/>
      <c r="WQY224"/>
      <c r="WQZ224"/>
      <c r="WRA224"/>
      <c r="WRB224"/>
      <c r="WRC224"/>
      <c r="WRD224"/>
      <c r="WRE224"/>
      <c r="WRF224"/>
      <c r="WRG224"/>
      <c r="WRH224"/>
      <c r="WRI224"/>
      <c r="WRJ224"/>
      <c r="WRK224"/>
      <c r="WRL224"/>
      <c r="WRM224"/>
      <c r="WRN224"/>
      <c r="WRO224"/>
      <c r="WRP224"/>
      <c r="WRQ224"/>
      <c r="WRR224"/>
      <c r="WRS224"/>
      <c r="WRT224"/>
      <c r="WRU224"/>
      <c r="WRV224"/>
      <c r="WRW224"/>
      <c r="WRX224"/>
      <c r="WRY224"/>
      <c r="WRZ224"/>
      <c r="WSA224"/>
      <c r="WSB224"/>
      <c r="WSC224"/>
      <c r="WSD224"/>
      <c r="WSE224"/>
      <c r="WSF224"/>
      <c r="WSG224"/>
      <c r="WSH224"/>
      <c r="WSI224"/>
      <c r="WSJ224"/>
      <c r="WSK224"/>
      <c r="WSL224"/>
      <c r="WSM224"/>
      <c r="WSN224"/>
      <c r="WSO224"/>
      <c r="WSP224"/>
      <c r="WSQ224"/>
      <c r="WSR224"/>
      <c r="WSS224"/>
      <c r="WST224"/>
      <c r="WSU224"/>
      <c r="WSV224"/>
      <c r="WSW224"/>
      <c r="WSX224"/>
      <c r="WSY224"/>
      <c r="WSZ224"/>
      <c r="WTA224"/>
      <c r="WTB224"/>
      <c r="WTC224"/>
      <c r="WTD224"/>
      <c r="WTE224"/>
      <c r="WTF224"/>
      <c r="WTG224"/>
      <c r="WTH224"/>
      <c r="WTI224"/>
      <c r="WTJ224"/>
      <c r="WTK224"/>
      <c r="WTL224"/>
      <c r="WTM224"/>
      <c r="WTN224"/>
      <c r="WTO224"/>
      <c r="WTP224"/>
      <c r="WTQ224"/>
      <c r="WTR224"/>
      <c r="WTS224"/>
      <c r="WTT224"/>
      <c r="WTU224"/>
      <c r="WTV224"/>
      <c r="WTW224"/>
      <c r="WTX224"/>
      <c r="WTY224"/>
      <c r="WTZ224"/>
      <c r="WUA224"/>
      <c r="WUB224"/>
      <c r="WUC224"/>
      <c r="WUD224"/>
      <c r="WUE224"/>
      <c r="WUF224"/>
      <c r="WUG224"/>
      <c r="WUH224"/>
      <c r="WUI224"/>
      <c r="WUJ224"/>
      <c r="WUK224"/>
      <c r="WUL224"/>
      <c r="WUM224"/>
      <c r="WUN224"/>
      <c r="WUO224"/>
      <c r="WUP224"/>
      <c r="WUQ224"/>
      <c r="WUR224"/>
      <c r="WUS224"/>
      <c r="WUT224"/>
      <c r="WUU224"/>
      <c r="WUV224"/>
      <c r="WUW224"/>
      <c r="WUX224"/>
      <c r="WUY224"/>
      <c r="WUZ224"/>
      <c r="WVA224"/>
      <c r="WVB224"/>
      <c r="WVC224"/>
      <c r="WVD224"/>
      <c r="WVE224"/>
      <c r="WVF224"/>
      <c r="WVG224"/>
      <c r="WVH224"/>
      <c r="WVI224"/>
      <c r="WVJ224"/>
      <c r="WVK224"/>
      <c r="WVL224"/>
      <c r="WVM224"/>
      <c r="WVN224"/>
      <c r="WVO224"/>
      <c r="WVP224"/>
      <c r="WVQ224"/>
      <c r="WVR224"/>
      <c r="WVS224"/>
      <c r="WVT224"/>
      <c r="WVU224"/>
      <c r="WVV224"/>
      <c r="WVW224"/>
      <c r="WVX224"/>
      <c r="WVY224"/>
      <c r="WVZ224"/>
      <c r="WWA224"/>
      <c r="WWB224"/>
      <c r="WWC224"/>
      <c r="WWD224"/>
      <c r="WWE224"/>
      <c r="WWF224"/>
      <c r="WWG224"/>
      <c r="WWH224"/>
      <c r="WWI224"/>
      <c r="WWJ224"/>
      <c r="WWK224"/>
      <c r="WWL224"/>
      <c r="WWM224"/>
      <c r="WWN224"/>
      <c r="WWO224"/>
      <c r="WWP224"/>
      <c r="WWQ224"/>
      <c r="WWR224"/>
      <c r="WWS224"/>
      <c r="WWT224"/>
      <c r="WWU224"/>
      <c r="WWV224"/>
      <c r="WWW224"/>
      <c r="WWX224"/>
      <c r="WWY224"/>
      <c r="WWZ224"/>
      <c r="WXA224"/>
      <c r="WXB224"/>
      <c r="WXC224"/>
      <c r="WXD224"/>
      <c r="WXE224"/>
      <c r="WXF224"/>
      <c r="WXG224"/>
      <c r="WXH224"/>
      <c r="WXI224"/>
      <c r="WXJ224"/>
      <c r="WXK224"/>
      <c r="WXL224"/>
      <c r="WXM224"/>
      <c r="WXN224"/>
      <c r="WXO224"/>
      <c r="WXP224"/>
      <c r="WXQ224"/>
      <c r="WXR224"/>
      <c r="WXS224"/>
      <c r="WXT224"/>
      <c r="WXU224"/>
      <c r="WXV224"/>
      <c r="WXW224"/>
      <c r="WXX224"/>
      <c r="WXY224"/>
      <c r="WXZ224"/>
      <c r="WYA224"/>
      <c r="WYB224"/>
      <c r="WYC224"/>
      <c r="WYD224"/>
      <c r="WYE224"/>
      <c r="WYF224"/>
      <c r="WYG224"/>
      <c r="WYH224"/>
      <c r="WYI224"/>
      <c r="WYJ224"/>
      <c r="WYK224"/>
      <c r="WYL224"/>
      <c r="WYM224"/>
      <c r="WYN224"/>
      <c r="WYO224"/>
      <c r="WYP224"/>
      <c r="WYQ224"/>
      <c r="WYR224"/>
      <c r="WYS224"/>
      <c r="WYT224"/>
      <c r="WYU224"/>
      <c r="WYV224"/>
      <c r="WYW224"/>
      <c r="WYX224"/>
      <c r="WYY224"/>
      <c r="WYZ224"/>
      <c r="WZA224"/>
      <c r="WZB224"/>
      <c r="WZC224"/>
      <c r="WZD224"/>
      <c r="WZE224"/>
      <c r="WZF224"/>
      <c r="WZG224"/>
      <c r="WZH224"/>
      <c r="WZI224"/>
      <c r="WZJ224"/>
      <c r="WZK224"/>
      <c r="WZL224"/>
      <c r="WZM224"/>
      <c r="WZN224"/>
      <c r="WZO224"/>
      <c r="WZP224"/>
      <c r="WZQ224"/>
      <c r="WZR224"/>
      <c r="WZS224"/>
      <c r="WZT224"/>
      <c r="WZU224"/>
      <c r="WZV224"/>
      <c r="WZW224"/>
      <c r="WZX224"/>
      <c r="WZY224"/>
      <c r="WZZ224"/>
      <c r="XAA224"/>
      <c r="XAB224"/>
      <c r="XAC224"/>
      <c r="XAD224"/>
      <c r="XAE224"/>
      <c r="XAF224"/>
      <c r="XAG224"/>
      <c r="XAH224"/>
      <c r="XAI224"/>
      <c r="XAJ224"/>
      <c r="XAK224"/>
      <c r="XAL224"/>
      <c r="XAM224"/>
      <c r="XAN224"/>
      <c r="XAO224"/>
      <c r="XAP224"/>
      <c r="XAQ224"/>
      <c r="XAR224"/>
      <c r="XAS224"/>
      <c r="XAT224"/>
      <c r="XAU224"/>
      <c r="XAV224"/>
      <c r="XAW224"/>
      <c r="XAX224"/>
      <c r="XAY224"/>
      <c r="XAZ224"/>
      <c r="XBA224"/>
      <c r="XBB224"/>
      <c r="XBC224"/>
      <c r="XBD224"/>
      <c r="XBE224"/>
      <c r="XBF224"/>
      <c r="XBG224"/>
      <c r="XBH224"/>
      <c r="XBI224"/>
      <c r="XBJ224"/>
      <c r="XBK224"/>
      <c r="XBL224"/>
      <c r="XBM224"/>
      <c r="XBN224"/>
      <c r="XBO224"/>
      <c r="XBP224"/>
      <c r="XBQ224"/>
      <c r="XBR224"/>
      <c r="XBS224"/>
      <c r="XBT224"/>
      <c r="XBU224"/>
      <c r="XBV224"/>
      <c r="XBW224"/>
      <c r="XBX224"/>
      <c r="XBY224"/>
      <c r="XBZ224"/>
      <c r="XCA224"/>
      <c r="XCB224"/>
      <c r="XCC224"/>
      <c r="XCD224"/>
      <c r="XCE224"/>
      <c r="XCF224"/>
      <c r="XCG224"/>
      <c r="XCH224"/>
      <c r="XCI224"/>
      <c r="XCJ224"/>
      <c r="XCK224"/>
      <c r="XCL224"/>
      <c r="XCM224"/>
      <c r="XCN224"/>
      <c r="XCO224"/>
      <c r="XCP224"/>
      <c r="XCQ224"/>
      <c r="XCR224"/>
      <c r="XCS224"/>
      <c r="XCT224"/>
      <c r="XCU224"/>
      <c r="XCV224"/>
      <c r="XCW224"/>
      <c r="XCX224"/>
      <c r="XCY224"/>
      <c r="XCZ224"/>
      <c r="XDA224"/>
      <c r="XDB224"/>
      <c r="XDC224"/>
      <c r="XDD224"/>
      <c r="XDE224"/>
      <c r="XDF224"/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  <c r="XEM224"/>
      <c r="XEN224"/>
      <c r="XEO224"/>
      <c r="XEP224"/>
      <c r="XEQ224"/>
      <c r="XER224"/>
      <c r="XES224"/>
      <c r="XET224"/>
      <c r="XEU224"/>
      <c r="XEV224"/>
      <c r="XEW224"/>
      <c r="XEX224"/>
      <c r="XEY224"/>
      <c r="XEZ224"/>
      <c r="XFA224"/>
      <c r="XFB224"/>
      <c r="XFC224"/>
      <c r="XFD224"/>
    </row>
    <row r="225" s="29" customFormat="1" spans="1:1638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 s="30"/>
      <c r="AN225" s="73"/>
      <c r="AO225" s="31"/>
      <c r="AP225"/>
      <c r="AQ225"/>
      <c r="AR225" s="32"/>
      <c r="AS225" s="30"/>
      <c r="AT225" s="30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/>
      <c r="VUC225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  <c r="WER225"/>
      <c r="WES225"/>
      <c r="WET225"/>
      <c r="WEU225"/>
      <c r="WEV225"/>
      <c r="WEW225"/>
      <c r="WEX225"/>
      <c r="WEY225"/>
      <c r="WEZ225"/>
      <c r="WFA225"/>
      <c r="WFB225"/>
      <c r="WFC225"/>
      <c r="WFD225"/>
      <c r="WFE225"/>
      <c r="WFF225"/>
      <c r="WFG225"/>
      <c r="WFH225"/>
      <c r="WFI225"/>
      <c r="WFJ225"/>
      <c r="WFK225"/>
      <c r="WFL225"/>
      <c r="WFM225"/>
      <c r="WFN225"/>
      <c r="WFO225"/>
      <c r="WFP225"/>
      <c r="WFQ225"/>
      <c r="WFR225"/>
      <c r="WFS225"/>
      <c r="WFT225"/>
      <c r="WFU225"/>
      <c r="WFV225"/>
      <c r="WFW225"/>
      <c r="WFX225"/>
      <c r="WFY225"/>
      <c r="WFZ225"/>
      <c r="WGA225"/>
      <c r="WGB225"/>
      <c r="WGC225"/>
      <c r="WGD225"/>
      <c r="WGE225"/>
      <c r="WGF225"/>
      <c r="WGG225"/>
      <c r="WGH225"/>
      <c r="WGI225"/>
      <c r="WGJ225"/>
      <c r="WGK225"/>
      <c r="WGL225"/>
      <c r="WGM225"/>
      <c r="WGN225"/>
      <c r="WGO225"/>
      <c r="WGP225"/>
      <c r="WGQ225"/>
      <c r="WGR225"/>
      <c r="WGS225"/>
      <c r="WGT225"/>
      <c r="WGU225"/>
      <c r="WGV225"/>
      <c r="WGW225"/>
      <c r="WGX225"/>
      <c r="WGY225"/>
      <c r="WGZ225"/>
      <c r="WHA225"/>
      <c r="WHB225"/>
      <c r="WHC225"/>
      <c r="WHD225"/>
      <c r="WHE225"/>
      <c r="WHF225"/>
      <c r="WHG225"/>
      <c r="WHH225"/>
      <c r="WHI225"/>
      <c r="WHJ225"/>
      <c r="WHK225"/>
      <c r="WHL225"/>
      <c r="WHM225"/>
      <c r="WHN225"/>
      <c r="WHO225"/>
      <c r="WHP225"/>
      <c r="WHQ225"/>
      <c r="WHR225"/>
      <c r="WHS225"/>
      <c r="WHT225"/>
      <c r="WHU225"/>
      <c r="WHV225"/>
      <c r="WHW225"/>
      <c r="WHX225"/>
      <c r="WHY225"/>
      <c r="WHZ225"/>
      <c r="WIA225"/>
      <c r="WIB225"/>
      <c r="WIC225"/>
      <c r="WID225"/>
      <c r="WIE225"/>
      <c r="WIF225"/>
      <c r="WIG225"/>
      <c r="WIH225"/>
      <c r="WII225"/>
      <c r="WIJ225"/>
      <c r="WIK225"/>
      <c r="WIL225"/>
      <c r="WIM225"/>
      <c r="WIN225"/>
      <c r="WIO225"/>
      <c r="WIP225"/>
      <c r="WIQ225"/>
      <c r="WIR225"/>
      <c r="WIS225"/>
      <c r="WIT225"/>
      <c r="WIU225"/>
      <c r="WIV225"/>
      <c r="WIW225"/>
      <c r="WIX225"/>
      <c r="WIY225"/>
      <c r="WIZ225"/>
      <c r="WJA225"/>
      <c r="WJB225"/>
      <c r="WJC225"/>
      <c r="WJD225"/>
      <c r="WJE225"/>
      <c r="WJF225"/>
      <c r="WJG225"/>
      <c r="WJH225"/>
      <c r="WJI225"/>
      <c r="WJJ225"/>
      <c r="WJK225"/>
      <c r="WJL225"/>
      <c r="WJM225"/>
      <c r="WJN225"/>
      <c r="WJO225"/>
      <c r="WJP225"/>
      <c r="WJQ225"/>
      <c r="WJR225"/>
      <c r="WJS225"/>
      <c r="WJT225"/>
      <c r="WJU225"/>
      <c r="WJV225"/>
      <c r="WJW225"/>
      <c r="WJX225"/>
      <c r="WJY225"/>
      <c r="WJZ225"/>
      <c r="WKA225"/>
      <c r="WKB225"/>
      <c r="WKC225"/>
      <c r="WKD225"/>
      <c r="WKE225"/>
      <c r="WKF225"/>
      <c r="WKG225"/>
      <c r="WKH225"/>
      <c r="WKI225"/>
      <c r="WKJ225"/>
      <c r="WKK225"/>
      <c r="WKL225"/>
      <c r="WKM225"/>
      <c r="WKN225"/>
      <c r="WKO225"/>
      <c r="WKP225"/>
      <c r="WKQ225"/>
      <c r="WKR225"/>
      <c r="WKS225"/>
      <c r="WKT225"/>
      <c r="WKU225"/>
      <c r="WKV225"/>
      <c r="WKW225"/>
      <c r="WKX225"/>
      <c r="WKY225"/>
      <c r="WKZ225"/>
      <c r="WLA225"/>
      <c r="WLB225"/>
      <c r="WLC225"/>
      <c r="WLD225"/>
      <c r="WLE225"/>
      <c r="WLF225"/>
      <c r="WLG225"/>
      <c r="WLH225"/>
      <c r="WLI225"/>
      <c r="WLJ225"/>
      <c r="WLK225"/>
      <c r="WLL225"/>
      <c r="WLM225"/>
      <c r="WLN225"/>
      <c r="WLO225"/>
      <c r="WLP225"/>
      <c r="WLQ225"/>
      <c r="WLR225"/>
      <c r="WLS225"/>
      <c r="WLT225"/>
      <c r="WLU225"/>
      <c r="WLV225"/>
      <c r="WLW225"/>
      <c r="WLX225"/>
      <c r="WLY225"/>
      <c r="WLZ225"/>
      <c r="WMA225"/>
      <c r="WMB225"/>
      <c r="WMC225"/>
      <c r="WMD225"/>
      <c r="WME225"/>
      <c r="WMF225"/>
      <c r="WMG225"/>
      <c r="WMH225"/>
      <c r="WMI225"/>
      <c r="WMJ225"/>
      <c r="WMK225"/>
      <c r="WML225"/>
      <c r="WMM225"/>
      <c r="WMN225"/>
      <c r="WMO225"/>
      <c r="WMP225"/>
      <c r="WMQ225"/>
      <c r="WMR225"/>
      <c r="WMS225"/>
      <c r="WMT225"/>
      <c r="WMU225"/>
      <c r="WMV225"/>
      <c r="WMW225"/>
      <c r="WMX225"/>
      <c r="WMY225"/>
      <c r="WMZ225"/>
      <c r="WNA225"/>
      <c r="WNB225"/>
      <c r="WNC225"/>
      <c r="WND225"/>
      <c r="WNE225"/>
      <c r="WNF225"/>
      <c r="WNG225"/>
      <c r="WNH225"/>
      <c r="WNI225"/>
      <c r="WNJ225"/>
      <c r="WNK225"/>
      <c r="WNL225"/>
      <c r="WNM225"/>
      <c r="WNN225"/>
      <c r="WNO225"/>
      <c r="WNP225"/>
      <c r="WNQ225"/>
      <c r="WNR225"/>
      <c r="WNS225"/>
      <c r="WNT225"/>
      <c r="WNU225"/>
      <c r="WNV225"/>
      <c r="WNW225"/>
      <c r="WNX225"/>
      <c r="WNY225"/>
      <c r="WNZ225"/>
      <c r="WOA225"/>
      <c r="WOB225"/>
      <c r="WOC225"/>
      <c r="WOD225"/>
      <c r="WOE225"/>
      <c r="WOF225"/>
      <c r="WOG225"/>
      <c r="WOH225"/>
      <c r="WOI225"/>
      <c r="WOJ225"/>
      <c r="WOK225"/>
      <c r="WOL225"/>
      <c r="WOM225"/>
      <c r="WON225"/>
      <c r="WOO225"/>
      <c r="WOP225"/>
      <c r="WOQ225"/>
      <c r="WOR225"/>
      <c r="WOS225"/>
      <c r="WOT225"/>
      <c r="WOU225"/>
      <c r="WOV225"/>
      <c r="WOW225"/>
      <c r="WOX225"/>
      <c r="WOY225"/>
      <c r="WOZ225"/>
      <c r="WPA225"/>
      <c r="WPB225"/>
      <c r="WPC225"/>
      <c r="WPD225"/>
      <c r="WPE225"/>
      <c r="WPF225"/>
      <c r="WPG225"/>
      <c r="WPH225"/>
      <c r="WPI225"/>
      <c r="WPJ225"/>
      <c r="WPK225"/>
      <c r="WPL225"/>
      <c r="WPM225"/>
      <c r="WPN225"/>
      <c r="WPO225"/>
      <c r="WPP225"/>
      <c r="WPQ225"/>
      <c r="WPR225"/>
      <c r="WPS225"/>
      <c r="WPT225"/>
      <c r="WPU225"/>
      <c r="WPV225"/>
      <c r="WPW225"/>
      <c r="WPX225"/>
      <c r="WPY225"/>
      <c r="WPZ225"/>
      <c r="WQA225"/>
      <c r="WQB225"/>
      <c r="WQC225"/>
      <c r="WQD225"/>
      <c r="WQE225"/>
      <c r="WQF225"/>
      <c r="WQG225"/>
      <c r="WQH225"/>
      <c r="WQI225"/>
      <c r="WQJ225"/>
      <c r="WQK225"/>
      <c r="WQL225"/>
      <c r="WQM225"/>
      <c r="WQN225"/>
      <c r="WQO225"/>
      <c r="WQP225"/>
      <c r="WQQ225"/>
      <c r="WQR225"/>
      <c r="WQS225"/>
      <c r="WQT225"/>
      <c r="WQU225"/>
      <c r="WQV225"/>
      <c r="WQW225"/>
      <c r="WQX225"/>
      <c r="WQY225"/>
      <c r="WQZ225"/>
      <c r="WRA225"/>
      <c r="WRB225"/>
      <c r="WRC225"/>
      <c r="WRD225"/>
      <c r="WRE225"/>
      <c r="WRF225"/>
      <c r="WRG225"/>
      <c r="WRH225"/>
      <c r="WRI225"/>
      <c r="WRJ225"/>
      <c r="WRK225"/>
      <c r="WRL225"/>
      <c r="WRM225"/>
      <c r="WRN225"/>
      <c r="WRO225"/>
      <c r="WRP225"/>
      <c r="WRQ225"/>
      <c r="WRR225"/>
      <c r="WRS225"/>
      <c r="WRT225"/>
      <c r="WRU225"/>
      <c r="WRV225"/>
      <c r="WRW225"/>
      <c r="WRX225"/>
      <c r="WRY225"/>
      <c r="WRZ225"/>
      <c r="WSA225"/>
      <c r="WSB225"/>
      <c r="WSC225"/>
      <c r="WSD225"/>
      <c r="WSE225"/>
      <c r="WSF225"/>
      <c r="WSG225"/>
      <c r="WSH225"/>
      <c r="WSI225"/>
      <c r="WSJ225"/>
      <c r="WSK225"/>
      <c r="WSL225"/>
      <c r="WSM225"/>
      <c r="WSN225"/>
      <c r="WSO225"/>
      <c r="WSP225"/>
      <c r="WSQ225"/>
      <c r="WSR225"/>
      <c r="WSS225"/>
      <c r="WST225"/>
      <c r="WSU225"/>
      <c r="WSV225"/>
      <c r="WSW225"/>
      <c r="WSX225"/>
      <c r="WSY225"/>
      <c r="WSZ225"/>
      <c r="WTA225"/>
      <c r="WTB225"/>
      <c r="WTC225"/>
      <c r="WTD225"/>
      <c r="WTE225"/>
      <c r="WTF225"/>
      <c r="WTG225"/>
      <c r="WTH225"/>
      <c r="WTI225"/>
      <c r="WTJ225"/>
      <c r="WTK225"/>
      <c r="WTL225"/>
      <c r="WTM225"/>
      <c r="WTN225"/>
      <c r="WTO225"/>
      <c r="WTP225"/>
      <c r="WTQ225"/>
      <c r="WTR225"/>
      <c r="WTS225"/>
      <c r="WTT225"/>
      <c r="WTU225"/>
      <c r="WTV225"/>
      <c r="WTW225"/>
      <c r="WTX225"/>
      <c r="WTY225"/>
      <c r="WTZ225"/>
      <c r="WUA225"/>
      <c r="WUB225"/>
      <c r="WUC225"/>
      <c r="WUD225"/>
      <c r="WUE225"/>
      <c r="WUF225"/>
      <c r="WUG225"/>
      <c r="WUH225"/>
      <c r="WUI225"/>
      <c r="WUJ225"/>
      <c r="WUK225"/>
      <c r="WUL225"/>
      <c r="WUM225"/>
      <c r="WUN225"/>
      <c r="WUO225"/>
      <c r="WUP225"/>
      <c r="WUQ225"/>
      <c r="WUR225"/>
      <c r="WUS225"/>
      <c r="WUT225"/>
      <c r="WUU225"/>
      <c r="WUV225"/>
      <c r="WUW225"/>
      <c r="WUX225"/>
      <c r="WUY225"/>
      <c r="WUZ225"/>
      <c r="WVA225"/>
      <c r="WVB225"/>
      <c r="WVC225"/>
      <c r="WVD225"/>
      <c r="WVE225"/>
      <c r="WVF225"/>
      <c r="WVG225"/>
      <c r="WVH225"/>
      <c r="WVI225"/>
      <c r="WVJ225"/>
      <c r="WVK225"/>
      <c r="WVL225"/>
      <c r="WVM225"/>
      <c r="WVN225"/>
      <c r="WVO225"/>
      <c r="WVP225"/>
      <c r="WVQ225"/>
      <c r="WVR225"/>
      <c r="WVS225"/>
      <c r="WVT225"/>
      <c r="WVU225"/>
      <c r="WVV225"/>
      <c r="WVW225"/>
      <c r="WVX225"/>
      <c r="WVY225"/>
      <c r="WVZ225"/>
      <c r="WWA225"/>
      <c r="WWB225"/>
      <c r="WWC225"/>
      <c r="WWD225"/>
      <c r="WWE225"/>
      <c r="WWF225"/>
      <c r="WWG225"/>
      <c r="WWH225"/>
      <c r="WWI225"/>
      <c r="WWJ225"/>
      <c r="WWK225"/>
      <c r="WWL225"/>
      <c r="WWM225"/>
      <c r="WWN225"/>
      <c r="WWO225"/>
      <c r="WWP225"/>
      <c r="WWQ225"/>
      <c r="WWR225"/>
      <c r="WWS225"/>
      <c r="WWT225"/>
      <c r="WWU225"/>
      <c r="WWV225"/>
      <c r="WWW225"/>
      <c r="WWX225"/>
      <c r="WWY225"/>
      <c r="WWZ225"/>
      <c r="WXA225"/>
      <c r="WXB225"/>
      <c r="WXC225"/>
      <c r="WXD225"/>
      <c r="WXE225"/>
      <c r="WXF225"/>
      <c r="WXG225"/>
      <c r="WXH225"/>
      <c r="WXI225"/>
      <c r="WXJ225"/>
      <c r="WXK225"/>
      <c r="WXL225"/>
      <c r="WXM225"/>
      <c r="WXN225"/>
      <c r="WXO225"/>
      <c r="WXP225"/>
      <c r="WXQ225"/>
      <c r="WXR225"/>
      <c r="WXS225"/>
      <c r="WXT225"/>
      <c r="WXU225"/>
      <c r="WXV225"/>
      <c r="WXW225"/>
      <c r="WXX225"/>
      <c r="WXY225"/>
      <c r="WXZ225"/>
      <c r="WYA225"/>
      <c r="WYB225"/>
      <c r="WYC225"/>
      <c r="WYD225"/>
      <c r="WYE225"/>
      <c r="WYF225"/>
      <c r="WYG225"/>
      <c r="WYH225"/>
      <c r="WYI225"/>
      <c r="WYJ225"/>
      <c r="WYK225"/>
      <c r="WYL225"/>
      <c r="WYM225"/>
      <c r="WYN225"/>
      <c r="WYO225"/>
      <c r="WYP225"/>
      <c r="WYQ225"/>
      <c r="WYR225"/>
      <c r="WYS225"/>
      <c r="WYT225"/>
      <c r="WYU225"/>
      <c r="WYV225"/>
      <c r="WYW225"/>
      <c r="WYX225"/>
      <c r="WYY225"/>
      <c r="WYZ225"/>
      <c r="WZA225"/>
      <c r="WZB225"/>
      <c r="WZC225"/>
      <c r="WZD225"/>
      <c r="WZE225"/>
      <c r="WZF225"/>
      <c r="WZG225"/>
      <c r="WZH225"/>
      <c r="WZI225"/>
      <c r="WZJ225"/>
      <c r="WZK225"/>
      <c r="WZL225"/>
      <c r="WZM225"/>
      <c r="WZN225"/>
      <c r="WZO225"/>
      <c r="WZP225"/>
      <c r="WZQ225"/>
      <c r="WZR225"/>
      <c r="WZS225"/>
      <c r="WZT225"/>
      <c r="WZU225"/>
      <c r="WZV225"/>
      <c r="WZW225"/>
      <c r="WZX225"/>
      <c r="WZY225"/>
      <c r="WZZ225"/>
      <c r="XAA225"/>
      <c r="XAB225"/>
      <c r="XAC225"/>
      <c r="XAD225"/>
      <c r="XAE225"/>
      <c r="XAF225"/>
      <c r="XAG225"/>
      <c r="XAH225"/>
      <c r="XAI225"/>
      <c r="XAJ225"/>
      <c r="XAK225"/>
      <c r="XAL225"/>
      <c r="XAM225"/>
      <c r="XAN225"/>
      <c r="XAO225"/>
      <c r="XAP225"/>
      <c r="XAQ225"/>
      <c r="XAR225"/>
      <c r="XAS225"/>
      <c r="XAT225"/>
      <c r="XAU225"/>
      <c r="XAV225"/>
      <c r="XAW225"/>
      <c r="XAX225"/>
      <c r="XAY225"/>
      <c r="XAZ225"/>
      <c r="XBA225"/>
      <c r="XBB225"/>
      <c r="XBC225"/>
      <c r="XBD225"/>
      <c r="XBE225"/>
      <c r="XBF225"/>
      <c r="XBG225"/>
      <c r="XBH225"/>
      <c r="XBI225"/>
      <c r="XBJ225"/>
      <c r="XBK225"/>
      <c r="XBL225"/>
      <c r="XBM225"/>
      <c r="XBN225"/>
      <c r="XBO225"/>
      <c r="XBP225"/>
      <c r="XBQ225"/>
      <c r="XBR225"/>
      <c r="XBS225"/>
      <c r="XBT225"/>
      <c r="XBU225"/>
      <c r="XBV225"/>
      <c r="XBW225"/>
      <c r="XBX225"/>
      <c r="XBY225"/>
      <c r="XBZ225"/>
      <c r="XCA225"/>
      <c r="XCB225"/>
      <c r="XCC225"/>
      <c r="XCD225"/>
      <c r="XCE225"/>
      <c r="XCF225"/>
      <c r="XCG225"/>
      <c r="XCH225"/>
      <c r="XCI225"/>
      <c r="XCJ225"/>
      <c r="XCK225"/>
      <c r="XCL225"/>
      <c r="XCM225"/>
      <c r="XCN225"/>
      <c r="XCO225"/>
      <c r="XCP225"/>
      <c r="XCQ225"/>
      <c r="XCR225"/>
      <c r="XCS225"/>
      <c r="XCT225"/>
      <c r="XCU225"/>
      <c r="XCV225"/>
      <c r="XCW225"/>
      <c r="XCX225"/>
      <c r="XCY225"/>
      <c r="XCZ225"/>
      <c r="XDA225"/>
      <c r="XDB225"/>
      <c r="XDC225"/>
      <c r="XDD225"/>
      <c r="XDE225"/>
      <c r="XDF225"/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  <c r="XEM225"/>
      <c r="XEN225"/>
      <c r="XEO225"/>
      <c r="XEP225"/>
      <c r="XEQ225"/>
      <c r="XER225"/>
      <c r="XES225"/>
      <c r="XET225"/>
      <c r="XEU225"/>
      <c r="XEV225"/>
      <c r="XEW225"/>
      <c r="XEX225"/>
      <c r="XEY225"/>
      <c r="XEZ225"/>
      <c r="XFA225"/>
      <c r="XFB225"/>
      <c r="XFC225"/>
      <c r="XFD225"/>
    </row>
    <row r="226" s="29" customFormat="1" spans="1:1638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 s="30"/>
      <c r="AN226" s="73"/>
      <c r="AO226" s="31"/>
      <c r="AP226"/>
      <c r="AQ226"/>
      <c r="AR226" s="32"/>
      <c r="AS226" s="30"/>
      <c r="AT226" s="30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/>
      <c r="VUC226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  <c r="WER226"/>
      <c r="WES226"/>
      <c r="WET226"/>
      <c r="WEU226"/>
      <c r="WEV226"/>
      <c r="WEW226"/>
      <c r="WEX226"/>
      <c r="WEY226"/>
      <c r="WEZ226"/>
      <c r="WFA226"/>
      <c r="WFB226"/>
      <c r="WFC226"/>
      <c r="WFD226"/>
      <c r="WFE226"/>
      <c r="WFF226"/>
      <c r="WFG226"/>
      <c r="WFH226"/>
      <c r="WFI226"/>
      <c r="WFJ226"/>
      <c r="WFK226"/>
      <c r="WFL226"/>
      <c r="WFM226"/>
      <c r="WFN226"/>
      <c r="WFO226"/>
      <c r="WFP226"/>
      <c r="WFQ226"/>
      <c r="WFR226"/>
      <c r="WFS226"/>
      <c r="WFT226"/>
      <c r="WFU226"/>
      <c r="WFV226"/>
      <c r="WFW226"/>
      <c r="WFX226"/>
      <c r="WFY226"/>
      <c r="WFZ226"/>
      <c r="WGA226"/>
      <c r="WGB226"/>
      <c r="WGC226"/>
      <c r="WGD226"/>
      <c r="WGE226"/>
      <c r="WGF226"/>
      <c r="WGG226"/>
      <c r="WGH226"/>
      <c r="WGI226"/>
      <c r="WGJ226"/>
      <c r="WGK226"/>
      <c r="WGL226"/>
      <c r="WGM226"/>
      <c r="WGN226"/>
      <c r="WGO226"/>
      <c r="WGP226"/>
      <c r="WGQ226"/>
      <c r="WGR226"/>
      <c r="WGS226"/>
      <c r="WGT226"/>
      <c r="WGU226"/>
      <c r="WGV226"/>
      <c r="WGW226"/>
      <c r="WGX226"/>
      <c r="WGY226"/>
      <c r="WGZ226"/>
      <c r="WHA226"/>
      <c r="WHB226"/>
      <c r="WHC226"/>
      <c r="WHD226"/>
      <c r="WHE226"/>
      <c r="WHF226"/>
      <c r="WHG226"/>
      <c r="WHH226"/>
      <c r="WHI226"/>
      <c r="WHJ226"/>
      <c r="WHK226"/>
      <c r="WHL226"/>
      <c r="WHM226"/>
      <c r="WHN226"/>
      <c r="WHO226"/>
      <c r="WHP226"/>
      <c r="WHQ226"/>
      <c r="WHR226"/>
      <c r="WHS226"/>
      <c r="WHT226"/>
      <c r="WHU226"/>
      <c r="WHV226"/>
      <c r="WHW226"/>
      <c r="WHX226"/>
      <c r="WHY226"/>
      <c r="WHZ226"/>
      <c r="WIA226"/>
      <c r="WIB226"/>
      <c r="WIC226"/>
      <c r="WID226"/>
      <c r="WIE226"/>
      <c r="WIF226"/>
      <c r="WIG226"/>
      <c r="WIH226"/>
      <c r="WII226"/>
      <c r="WIJ226"/>
      <c r="WIK226"/>
      <c r="WIL226"/>
      <c r="WIM226"/>
      <c r="WIN226"/>
      <c r="WIO226"/>
      <c r="WIP226"/>
      <c r="WIQ226"/>
      <c r="WIR226"/>
      <c r="WIS226"/>
      <c r="WIT226"/>
      <c r="WIU226"/>
      <c r="WIV226"/>
      <c r="WIW226"/>
      <c r="WIX226"/>
      <c r="WIY226"/>
      <c r="WIZ226"/>
      <c r="WJA226"/>
      <c r="WJB226"/>
      <c r="WJC226"/>
      <c r="WJD226"/>
      <c r="WJE226"/>
      <c r="WJF226"/>
      <c r="WJG226"/>
      <c r="WJH226"/>
      <c r="WJI226"/>
      <c r="WJJ226"/>
      <c r="WJK226"/>
      <c r="WJL226"/>
      <c r="WJM226"/>
      <c r="WJN226"/>
      <c r="WJO226"/>
      <c r="WJP226"/>
      <c r="WJQ226"/>
      <c r="WJR226"/>
      <c r="WJS226"/>
      <c r="WJT226"/>
      <c r="WJU226"/>
      <c r="WJV226"/>
      <c r="WJW226"/>
      <c r="WJX226"/>
      <c r="WJY226"/>
      <c r="WJZ226"/>
      <c r="WKA226"/>
      <c r="WKB226"/>
      <c r="WKC226"/>
      <c r="WKD226"/>
      <c r="WKE226"/>
      <c r="WKF226"/>
      <c r="WKG226"/>
      <c r="WKH226"/>
      <c r="WKI226"/>
      <c r="WKJ226"/>
      <c r="WKK226"/>
      <c r="WKL226"/>
      <c r="WKM226"/>
      <c r="WKN226"/>
      <c r="WKO226"/>
      <c r="WKP226"/>
      <c r="WKQ226"/>
      <c r="WKR226"/>
      <c r="WKS226"/>
      <c r="WKT226"/>
      <c r="WKU226"/>
      <c r="WKV226"/>
      <c r="WKW226"/>
      <c r="WKX226"/>
      <c r="WKY226"/>
      <c r="WKZ226"/>
      <c r="WLA226"/>
      <c r="WLB226"/>
      <c r="WLC226"/>
      <c r="WLD226"/>
      <c r="WLE226"/>
      <c r="WLF226"/>
      <c r="WLG226"/>
      <c r="WLH226"/>
      <c r="WLI226"/>
      <c r="WLJ226"/>
      <c r="WLK226"/>
      <c r="WLL226"/>
      <c r="WLM226"/>
      <c r="WLN226"/>
      <c r="WLO226"/>
      <c r="WLP226"/>
      <c r="WLQ226"/>
      <c r="WLR226"/>
      <c r="WLS226"/>
      <c r="WLT226"/>
      <c r="WLU226"/>
      <c r="WLV226"/>
      <c r="WLW226"/>
      <c r="WLX226"/>
      <c r="WLY226"/>
      <c r="WLZ226"/>
      <c r="WMA226"/>
      <c r="WMB226"/>
      <c r="WMC226"/>
      <c r="WMD226"/>
      <c r="WME226"/>
      <c r="WMF226"/>
      <c r="WMG226"/>
      <c r="WMH226"/>
      <c r="WMI226"/>
      <c r="WMJ226"/>
      <c r="WMK226"/>
      <c r="WML226"/>
      <c r="WMM226"/>
      <c r="WMN226"/>
      <c r="WMO226"/>
      <c r="WMP226"/>
      <c r="WMQ226"/>
      <c r="WMR226"/>
      <c r="WMS226"/>
      <c r="WMT226"/>
      <c r="WMU226"/>
      <c r="WMV226"/>
      <c r="WMW226"/>
      <c r="WMX226"/>
      <c r="WMY226"/>
      <c r="WMZ226"/>
      <c r="WNA226"/>
      <c r="WNB226"/>
      <c r="WNC226"/>
      <c r="WND226"/>
      <c r="WNE226"/>
      <c r="WNF226"/>
      <c r="WNG226"/>
      <c r="WNH226"/>
      <c r="WNI226"/>
      <c r="WNJ226"/>
      <c r="WNK226"/>
      <c r="WNL226"/>
      <c r="WNM226"/>
      <c r="WNN226"/>
      <c r="WNO226"/>
      <c r="WNP226"/>
      <c r="WNQ226"/>
      <c r="WNR226"/>
      <c r="WNS226"/>
      <c r="WNT226"/>
      <c r="WNU226"/>
      <c r="WNV226"/>
      <c r="WNW226"/>
      <c r="WNX226"/>
      <c r="WNY226"/>
      <c r="WNZ226"/>
      <c r="WOA226"/>
      <c r="WOB226"/>
      <c r="WOC226"/>
      <c r="WOD226"/>
      <c r="WOE226"/>
      <c r="WOF226"/>
      <c r="WOG226"/>
      <c r="WOH226"/>
      <c r="WOI226"/>
      <c r="WOJ226"/>
      <c r="WOK226"/>
      <c r="WOL226"/>
      <c r="WOM226"/>
      <c r="WON226"/>
      <c r="WOO226"/>
      <c r="WOP226"/>
      <c r="WOQ226"/>
      <c r="WOR226"/>
      <c r="WOS226"/>
      <c r="WOT226"/>
      <c r="WOU226"/>
      <c r="WOV226"/>
      <c r="WOW226"/>
      <c r="WOX226"/>
      <c r="WOY226"/>
      <c r="WOZ226"/>
      <c r="WPA226"/>
      <c r="WPB226"/>
      <c r="WPC226"/>
      <c r="WPD226"/>
      <c r="WPE226"/>
      <c r="WPF226"/>
      <c r="WPG226"/>
      <c r="WPH226"/>
      <c r="WPI226"/>
      <c r="WPJ226"/>
      <c r="WPK226"/>
      <c r="WPL226"/>
      <c r="WPM226"/>
      <c r="WPN226"/>
      <c r="WPO226"/>
      <c r="WPP226"/>
      <c r="WPQ226"/>
      <c r="WPR226"/>
      <c r="WPS226"/>
      <c r="WPT226"/>
      <c r="WPU226"/>
      <c r="WPV226"/>
      <c r="WPW226"/>
      <c r="WPX226"/>
      <c r="WPY226"/>
      <c r="WPZ226"/>
      <c r="WQA226"/>
      <c r="WQB226"/>
      <c r="WQC226"/>
      <c r="WQD226"/>
      <c r="WQE226"/>
      <c r="WQF226"/>
      <c r="WQG226"/>
      <c r="WQH226"/>
      <c r="WQI226"/>
      <c r="WQJ226"/>
      <c r="WQK226"/>
      <c r="WQL226"/>
      <c r="WQM226"/>
      <c r="WQN226"/>
      <c r="WQO226"/>
      <c r="WQP226"/>
      <c r="WQQ226"/>
      <c r="WQR226"/>
      <c r="WQS226"/>
      <c r="WQT226"/>
      <c r="WQU226"/>
      <c r="WQV226"/>
      <c r="WQW226"/>
      <c r="WQX226"/>
      <c r="WQY226"/>
      <c r="WQZ226"/>
      <c r="WRA226"/>
      <c r="WRB226"/>
      <c r="WRC226"/>
      <c r="WRD226"/>
      <c r="WRE226"/>
      <c r="WRF226"/>
      <c r="WRG226"/>
      <c r="WRH226"/>
      <c r="WRI226"/>
      <c r="WRJ226"/>
      <c r="WRK226"/>
      <c r="WRL226"/>
      <c r="WRM226"/>
      <c r="WRN226"/>
      <c r="WRO226"/>
      <c r="WRP226"/>
      <c r="WRQ226"/>
      <c r="WRR226"/>
      <c r="WRS226"/>
      <c r="WRT226"/>
      <c r="WRU226"/>
      <c r="WRV226"/>
      <c r="WRW226"/>
      <c r="WRX226"/>
      <c r="WRY226"/>
      <c r="WRZ226"/>
      <c r="WSA226"/>
      <c r="WSB226"/>
      <c r="WSC226"/>
      <c r="WSD226"/>
      <c r="WSE226"/>
      <c r="WSF226"/>
      <c r="WSG226"/>
      <c r="WSH226"/>
      <c r="WSI226"/>
      <c r="WSJ226"/>
      <c r="WSK226"/>
      <c r="WSL226"/>
      <c r="WSM226"/>
      <c r="WSN226"/>
      <c r="WSO226"/>
      <c r="WSP226"/>
      <c r="WSQ226"/>
      <c r="WSR226"/>
      <c r="WSS226"/>
      <c r="WST226"/>
      <c r="WSU226"/>
      <c r="WSV226"/>
      <c r="WSW226"/>
      <c r="WSX226"/>
      <c r="WSY226"/>
      <c r="WSZ226"/>
      <c r="WTA226"/>
      <c r="WTB226"/>
      <c r="WTC226"/>
      <c r="WTD226"/>
      <c r="WTE226"/>
      <c r="WTF226"/>
      <c r="WTG226"/>
      <c r="WTH226"/>
      <c r="WTI226"/>
      <c r="WTJ226"/>
      <c r="WTK226"/>
      <c r="WTL226"/>
      <c r="WTM226"/>
      <c r="WTN226"/>
      <c r="WTO226"/>
      <c r="WTP226"/>
      <c r="WTQ226"/>
      <c r="WTR226"/>
      <c r="WTS226"/>
      <c r="WTT226"/>
      <c r="WTU226"/>
      <c r="WTV226"/>
      <c r="WTW226"/>
      <c r="WTX226"/>
      <c r="WTY226"/>
      <c r="WTZ226"/>
      <c r="WUA226"/>
      <c r="WUB226"/>
      <c r="WUC226"/>
      <c r="WUD226"/>
      <c r="WUE226"/>
      <c r="WUF226"/>
      <c r="WUG226"/>
      <c r="WUH226"/>
      <c r="WUI226"/>
      <c r="WUJ226"/>
      <c r="WUK226"/>
      <c r="WUL226"/>
      <c r="WUM226"/>
      <c r="WUN226"/>
      <c r="WUO226"/>
      <c r="WUP226"/>
      <c r="WUQ226"/>
      <c r="WUR226"/>
      <c r="WUS226"/>
      <c r="WUT226"/>
      <c r="WUU226"/>
      <c r="WUV226"/>
      <c r="WUW226"/>
      <c r="WUX226"/>
      <c r="WUY226"/>
      <c r="WUZ226"/>
      <c r="WVA226"/>
      <c r="WVB226"/>
      <c r="WVC226"/>
      <c r="WVD226"/>
      <c r="WVE226"/>
      <c r="WVF226"/>
      <c r="WVG226"/>
      <c r="WVH226"/>
      <c r="WVI226"/>
      <c r="WVJ226"/>
      <c r="WVK226"/>
      <c r="WVL226"/>
      <c r="WVM226"/>
      <c r="WVN226"/>
      <c r="WVO226"/>
      <c r="WVP226"/>
      <c r="WVQ226"/>
      <c r="WVR226"/>
      <c r="WVS226"/>
      <c r="WVT226"/>
      <c r="WVU226"/>
      <c r="WVV226"/>
      <c r="WVW226"/>
      <c r="WVX226"/>
      <c r="WVY226"/>
      <c r="WVZ226"/>
      <c r="WWA226"/>
      <c r="WWB226"/>
      <c r="WWC226"/>
      <c r="WWD226"/>
      <c r="WWE226"/>
      <c r="WWF226"/>
      <c r="WWG226"/>
      <c r="WWH226"/>
      <c r="WWI226"/>
      <c r="WWJ226"/>
      <c r="WWK226"/>
      <c r="WWL226"/>
      <c r="WWM226"/>
      <c r="WWN226"/>
      <c r="WWO226"/>
      <c r="WWP226"/>
      <c r="WWQ226"/>
      <c r="WWR226"/>
      <c r="WWS226"/>
      <c r="WWT226"/>
      <c r="WWU226"/>
      <c r="WWV226"/>
      <c r="WWW226"/>
      <c r="WWX226"/>
      <c r="WWY226"/>
      <c r="WWZ226"/>
      <c r="WXA226"/>
      <c r="WXB226"/>
      <c r="WXC226"/>
      <c r="WXD226"/>
      <c r="WXE226"/>
      <c r="WXF226"/>
      <c r="WXG226"/>
      <c r="WXH226"/>
      <c r="WXI226"/>
      <c r="WXJ226"/>
      <c r="WXK226"/>
      <c r="WXL226"/>
      <c r="WXM226"/>
      <c r="WXN226"/>
      <c r="WXO226"/>
      <c r="WXP226"/>
      <c r="WXQ226"/>
      <c r="WXR226"/>
      <c r="WXS226"/>
      <c r="WXT226"/>
      <c r="WXU226"/>
      <c r="WXV226"/>
      <c r="WXW226"/>
      <c r="WXX226"/>
      <c r="WXY226"/>
      <c r="WXZ226"/>
      <c r="WYA226"/>
      <c r="WYB226"/>
      <c r="WYC226"/>
      <c r="WYD226"/>
      <c r="WYE226"/>
      <c r="WYF226"/>
      <c r="WYG226"/>
      <c r="WYH226"/>
      <c r="WYI226"/>
      <c r="WYJ226"/>
      <c r="WYK226"/>
      <c r="WYL226"/>
      <c r="WYM226"/>
      <c r="WYN226"/>
      <c r="WYO226"/>
      <c r="WYP226"/>
      <c r="WYQ226"/>
      <c r="WYR226"/>
      <c r="WYS226"/>
      <c r="WYT226"/>
      <c r="WYU226"/>
      <c r="WYV226"/>
      <c r="WYW226"/>
      <c r="WYX226"/>
      <c r="WYY226"/>
      <c r="WYZ226"/>
      <c r="WZA226"/>
      <c r="WZB226"/>
      <c r="WZC226"/>
      <c r="WZD226"/>
      <c r="WZE226"/>
      <c r="WZF226"/>
      <c r="WZG226"/>
      <c r="WZH226"/>
      <c r="WZI226"/>
      <c r="WZJ226"/>
      <c r="WZK226"/>
      <c r="WZL226"/>
      <c r="WZM226"/>
      <c r="WZN226"/>
      <c r="WZO226"/>
      <c r="WZP226"/>
      <c r="WZQ226"/>
      <c r="WZR226"/>
      <c r="WZS226"/>
      <c r="WZT226"/>
      <c r="WZU226"/>
      <c r="WZV226"/>
      <c r="WZW226"/>
      <c r="WZX226"/>
      <c r="WZY226"/>
      <c r="WZZ226"/>
      <c r="XAA226"/>
      <c r="XAB226"/>
      <c r="XAC226"/>
      <c r="XAD226"/>
      <c r="XAE226"/>
      <c r="XAF226"/>
      <c r="XAG226"/>
      <c r="XAH226"/>
      <c r="XAI226"/>
      <c r="XAJ226"/>
      <c r="XAK226"/>
      <c r="XAL226"/>
      <c r="XAM226"/>
      <c r="XAN226"/>
      <c r="XAO226"/>
      <c r="XAP226"/>
      <c r="XAQ226"/>
      <c r="XAR226"/>
      <c r="XAS226"/>
      <c r="XAT226"/>
      <c r="XAU226"/>
      <c r="XAV226"/>
      <c r="XAW226"/>
      <c r="XAX226"/>
      <c r="XAY226"/>
      <c r="XAZ226"/>
      <c r="XBA226"/>
      <c r="XBB226"/>
      <c r="XBC226"/>
      <c r="XBD226"/>
      <c r="XBE226"/>
      <c r="XBF226"/>
      <c r="XBG226"/>
      <c r="XBH226"/>
      <c r="XBI226"/>
      <c r="XBJ226"/>
      <c r="XBK226"/>
      <c r="XBL226"/>
      <c r="XBM226"/>
      <c r="XBN226"/>
      <c r="XBO226"/>
      <c r="XBP226"/>
      <c r="XBQ226"/>
      <c r="XBR226"/>
      <c r="XBS226"/>
      <c r="XBT226"/>
      <c r="XBU226"/>
      <c r="XBV226"/>
      <c r="XBW226"/>
      <c r="XBX226"/>
      <c r="XBY226"/>
      <c r="XBZ226"/>
      <c r="XCA226"/>
      <c r="XCB226"/>
      <c r="XCC226"/>
      <c r="XCD226"/>
      <c r="XCE226"/>
      <c r="XCF226"/>
      <c r="XCG226"/>
      <c r="XCH226"/>
      <c r="XCI226"/>
      <c r="XCJ226"/>
      <c r="XCK226"/>
      <c r="XCL226"/>
      <c r="XCM226"/>
      <c r="XCN226"/>
      <c r="XCO226"/>
      <c r="XCP226"/>
      <c r="XCQ226"/>
      <c r="XCR226"/>
      <c r="XCS226"/>
      <c r="XCT226"/>
      <c r="XCU226"/>
      <c r="XCV226"/>
      <c r="XCW226"/>
      <c r="XCX226"/>
      <c r="XCY226"/>
      <c r="XCZ226"/>
      <c r="XDA226"/>
      <c r="XDB226"/>
      <c r="XDC226"/>
      <c r="XDD226"/>
      <c r="XDE226"/>
      <c r="XDF226"/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  <c r="XEM226"/>
      <c r="XEN226"/>
      <c r="XEO226"/>
      <c r="XEP226"/>
      <c r="XEQ226"/>
      <c r="XER226"/>
      <c r="XES226"/>
      <c r="XET226"/>
      <c r="XEU226"/>
      <c r="XEV226"/>
      <c r="XEW226"/>
      <c r="XEX226"/>
      <c r="XEY226"/>
      <c r="XEZ226"/>
      <c r="XFA226"/>
      <c r="XFB226"/>
      <c r="XFC226"/>
      <c r="XFD226"/>
    </row>
    <row r="227" s="29" customFormat="1" spans="1:1638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 s="30"/>
      <c r="AN227" s="73"/>
      <c r="AO227" s="31"/>
      <c r="AP227"/>
      <c r="AQ227"/>
      <c r="AR227" s="32"/>
      <c r="AS227" s="30"/>
      <c r="AT227" s="30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/>
      <c r="VUC227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  <c r="WER227"/>
      <c r="WES227"/>
      <c r="WET227"/>
      <c r="WEU227"/>
      <c r="WEV227"/>
      <c r="WEW227"/>
      <c r="WEX227"/>
      <c r="WEY227"/>
      <c r="WEZ227"/>
      <c r="WFA227"/>
      <c r="WFB227"/>
      <c r="WFC227"/>
      <c r="WFD227"/>
      <c r="WFE227"/>
      <c r="WFF227"/>
      <c r="WFG227"/>
      <c r="WFH227"/>
      <c r="WFI227"/>
      <c r="WFJ227"/>
      <c r="WFK227"/>
      <c r="WFL227"/>
      <c r="WFM227"/>
      <c r="WFN227"/>
      <c r="WFO227"/>
      <c r="WFP227"/>
      <c r="WFQ227"/>
      <c r="WFR227"/>
      <c r="WFS227"/>
      <c r="WFT227"/>
      <c r="WFU227"/>
      <c r="WFV227"/>
      <c r="WFW227"/>
      <c r="WFX227"/>
      <c r="WFY227"/>
      <c r="WFZ227"/>
      <c r="WGA227"/>
      <c r="WGB227"/>
      <c r="WGC227"/>
      <c r="WGD227"/>
      <c r="WGE227"/>
      <c r="WGF227"/>
      <c r="WGG227"/>
      <c r="WGH227"/>
      <c r="WGI227"/>
      <c r="WGJ227"/>
      <c r="WGK227"/>
      <c r="WGL227"/>
      <c r="WGM227"/>
      <c r="WGN227"/>
      <c r="WGO227"/>
      <c r="WGP227"/>
      <c r="WGQ227"/>
      <c r="WGR227"/>
      <c r="WGS227"/>
      <c r="WGT227"/>
      <c r="WGU227"/>
      <c r="WGV227"/>
      <c r="WGW227"/>
      <c r="WGX227"/>
      <c r="WGY227"/>
      <c r="WGZ227"/>
      <c r="WHA227"/>
      <c r="WHB227"/>
      <c r="WHC227"/>
      <c r="WHD227"/>
      <c r="WHE227"/>
      <c r="WHF227"/>
      <c r="WHG227"/>
      <c r="WHH227"/>
      <c r="WHI227"/>
      <c r="WHJ227"/>
      <c r="WHK227"/>
      <c r="WHL227"/>
      <c r="WHM227"/>
      <c r="WHN227"/>
      <c r="WHO227"/>
      <c r="WHP227"/>
      <c r="WHQ227"/>
      <c r="WHR227"/>
      <c r="WHS227"/>
      <c r="WHT227"/>
      <c r="WHU227"/>
      <c r="WHV227"/>
      <c r="WHW227"/>
      <c r="WHX227"/>
      <c r="WHY227"/>
      <c r="WHZ227"/>
      <c r="WIA227"/>
      <c r="WIB227"/>
      <c r="WIC227"/>
      <c r="WID227"/>
      <c r="WIE227"/>
      <c r="WIF227"/>
      <c r="WIG227"/>
      <c r="WIH227"/>
      <c r="WII227"/>
      <c r="WIJ227"/>
      <c r="WIK227"/>
      <c r="WIL227"/>
      <c r="WIM227"/>
      <c r="WIN227"/>
      <c r="WIO227"/>
      <c r="WIP227"/>
      <c r="WIQ227"/>
      <c r="WIR227"/>
      <c r="WIS227"/>
      <c r="WIT227"/>
      <c r="WIU227"/>
      <c r="WIV227"/>
      <c r="WIW227"/>
      <c r="WIX227"/>
      <c r="WIY227"/>
      <c r="WIZ227"/>
      <c r="WJA227"/>
      <c r="WJB227"/>
      <c r="WJC227"/>
      <c r="WJD227"/>
      <c r="WJE227"/>
      <c r="WJF227"/>
      <c r="WJG227"/>
      <c r="WJH227"/>
      <c r="WJI227"/>
      <c r="WJJ227"/>
      <c r="WJK227"/>
      <c r="WJL227"/>
      <c r="WJM227"/>
      <c r="WJN227"/>
      <c r="WJO227"/>
      <c r="WJP227"/>
      <c r="WJQ227"/>
      <c r="WJR227"/>
      <c r="WJS227"/>
      <c r="WJT227"/>
      <c r="WJU227"/>
      <c r="WJV227"/>
      <c r="WJW227"/>
      <c r="WJX227"/>
      <c r="WJY227"/>
      <c r="WJZ227"/>
      <c r="WKA227"/>
      <c r="WKB227"/>
      <c r="WKC227"/>
      <c r="WKD227"/>
      <c r="WKE227"/>
      <c r="WKF227"/>
      <c r="WKG227"/>
      <c r="WKH227"/>
      <c r="WKI227"/>
      <c r="WKJ227"/>
      <c r="WKK227"/>
      <c r="WKL227"/>
      <c r="WKM227"/>
      <c r="WKN227"/>
      <c r="WKO227"/>
      <c r="WKP227"/>
      <c r="WKQ227"/>
      <c r="WKR227"/>
      <c r="WKS227"/>
      <c r="WKT227"/>
      <c r="WKU227"/>
      <c r="WKV227"/>
      <c r="WKW227"/>
      <c r="WKX227"/>
      <c r="WKY227"/>
      <c r="WKZ227"/>
      <c r="WLA227"/>
      <c r="WLB227"/>
      <c r="WLC227"/>
      <c r="WLD227"/>
      <c r="WLE227"/>
      <c r="WLF227"/>
      <c r="WLG227"/>
      <c r="WLH227"/>
      <c r="WLI227"/>
      <c r="WLJ227"/>
      <c r="WLK227"/>
      <c r="WLL227"/>
      <c r="WLM227"/>
      <c r="WLN227"/>
      <c r="WLO227"/>
      <c r="WLP227"/>
      <c r="WLQ227"/>
      <c r="WLR227"/>
      <c r="WLS227"/>
      <c r="WLT227"/>
      <c r="WLU227"/>
      <c r="WLV227"/>
      <c r="WLW227"/>
      <c r="WLX227"/>
      <c r="WLY227"/>
      <c r="WLZ227"/>
      <c r="WMA227"/>
      <c r="WMB227"/>
      <c r="WMC227"/>
      <c r="WMD227"/>
      <c r="WME227"/>
      <c r="WMF227"/>
      <c r="WMG227"/>
      <c r="WMH227"/>
      <c r="WMI227"/>
      <c r="WMJ227"/>
      <c r="WMK227"/>
      <c r="WML227"/>
      <c r="WMM227"/>
      <c r="WMN227"/>
      <c r="WMO227"/>
      <c r="WMP227"/>
      <c r="WMQ227"/>
      <c r="WMR227"/>
      <c r="WMS227"/>
      <c r="WMT227"/>
      <c r="WMU227"/>
      <c r="WMV227"/>
      <c r="WMW227"/>
      <c r="WMX227"/>
      <c r="WMY227"/>
      <c r="WMZ227"/>
      <c r="WNA227"/>
      <c r="WNB227"/>
      <c r="WNC227"/>
      <c r="WND227"/>
      <c r="WNE227"/>
      <c r="WNF227"/>
      <c r="WNG227"/>
      <c r="WNH227"/>
      <c r="WNI227"/>
      <c r="WNJ227"/>
      <c r="WNK227"/>
      <c r="WNL227"/>
      <c r="WNM227"/>
      <c r="WNN227"/>
      <c r="WNO227"/>
      <c r="WNP227"/>
      <c r="WNQ227"/>
      <c r="WNR227"/>
      <c r="WNS227"/>
      <c r="WNT227"/>
      <c r="WNU227"/>
      <c r="WNV227"/>
      <c r="WNW227"/>
      <c r="WNX227"/>
      <c r="WNY227"/>
      <c r="WNZ227"/>
      <c r="WOA227"/>
      <c r="WOB227"/>
      <c r="WOC227"/>
      <c r="WOD227"/>
      <c r="WOE227"/>
      <c r="WOF227"/>
      <c r="WOG227"/>
      <c r="WOH227"/>
      <c r="WOI227"/>
      <c r="WOJ227"/>
      <c r="WOK227"/>
      <c r="WOL227"/>
      <c r="WOM227"/>
      <c r="WON227"/>
      <c r="WOO227"/>
      <c r="WOP227"/>
      <c r="WOQ227"/>
      <c r="WOR227"/>
      <c r="WOS227"/>
      <c r="WOT227"/>
      <c r="WOU227"/>
      <c r="WOV227"/>
      <c r="WOW227"/>
      <c r="WOX227"/>
      <c r="WOY227"/>
      <c r="WOZ227"/>
      <c r="WPA227"/>
      <c r="WPB227"/>
      <c r="WPC227"/>
      <c r="WPD227"/>
      <c r="WPE227"/>
      <c r="WPF227"/>
      <c r="WPG227"/>
      <c r="WPH227"/>
      <c r="WPI227"/>
      <c r="WPJ227"/>
      <c r="WPK227"/>
      <c r="WPL227"/>
      <c r="WPM227"/>
      <c r="WPN227"/>
      <c r="WPO227"/>
      <c r="WPP227"/>
      <c r="WPQ227"/>
      <c r="WPR227"/>
      <c r="WPS227"/>
      <c r="WPT227"/>
      <c r="WPU227"/>
      <c r="WPV227"/>
      <c r="WPW227"/>
      <c r="WPX227"/>
      <c r="WPY227"/>
      <c r="WPZ227"/>
      <c r="WQA227"/>
      <c r="WQB227"/>
      <c r="WQC227"/>
      <c r="WQD227"/>
      <c r="WQE227"/>
      <c r="WQF227"/>
      <c r="WQG227"/>
      <c r="WQH227"/>
      <c r="WQI227"/>
      <c r="WQJ227"/>
      <c r="WQK227"/>
      <c r="WQL227"/>
      <c r="WQM227"/>
      <c r="WQN227"/>
      <c r="WQO227"/>
      <c r="WQP227"/>
      <c r="WQQ227"/>
      <c r="WQR227"/>
      <c r="WQS227"/>
      <c r="WQT227"/>
      <c r="WQU227"/>
      <c r="WQV227"/>
      <c r="WQW227"/>
      <c r="WQX227"/>
      <c r="WQY227"/>
      <c r="WQZ227"/>
      <c r="WRA227"/>
      <c r="WRB227"/>
      <c r="WRC227"/>
      <c r="WRD227"/>
      <c r="WRE227"/>
      <c r="WRF227"/>
      <c r="WRG227"/>
      <c r="WRH227"/>
      <c r="WRI227"/>
      <c r="WRJ227"/>
      <c r="WRK227"/>
      <c r="WRL227"/>
      <c r="WRM227"/>
      <c r="WRN227"/>
      <c r="WRO227"/>
      <c r="WRP227"/>
      <c r="WRQ227"/>
      <c r="WRR227"/>
      <c r="WRS227"/>
      <c r="WRT227"/>
      <c r="WRU227"/>
      <c r="WRV227"/>
      <c r="WRW227"/>
      <c r="WRX227"/>
      <c r="WRY227"/>
      <c r="WRZ227"/>
      <c r="WSA227"/>
      <c r="WSB227"/>
      <c r="WSC227"/>
      <c r="WSD227"/>
      <c r="WSE227"/>
      <c r="WSF227"/>
      <c r="WSG227"/>
      <c r="WSH227"/>
      <c r="WSI227"/>
      <c r="WSJ227"/>
      <c r="WSK227"/>
      <c r="WSL227"/>
      <c r="WSM227"/>
      <c r="WSN227"/>
      <c r="WSO227"/>
      <c r="WSP227"/>
      <c r="WSQ227"/>
      <c r="WSR227"/>
      <c r="WSS227"/>
      <c r="WST227"/>
      <c r="WSU227"/>
      <c r="WSV227"/>
      <c r="WSW227"/>
      <c r="WSX227"/>
      <c r="WSY227"/>
      <c r="WSZ227"/>
      <c r="WTA227"/>
      <c r="WTB227"/>
      <c r="WTC227"/>
      <c r="WTD227"/>
      <c r="WTE227"/>
      <c r="WTF227"/>
      <c r="WTG227"/>
      <c r="WTH227"/>
      <c r="WTI227"/>
      <c r="WTJ227"/>
      <c r="WTK227"/>
      <c r="WTL227"/>
      <c r="WTM227"/>
      <c r="WTN227"/>
      <c r="WTO227"/>
      <c r="WTP227"/>
      <c r="WTQ227"/>
      <c r="WTR227"/>
      <c r="WTS227"/>
      <c r="WTT227"/>
      <c r="WTU227"/>
      <c r="WTV227"/>
      <c r="WTW227"/>
      <c r="WTX227"/>
      <c r="WTY227"/>
      <c r="WTZ227"/>
      <c r="WUA227"/>
      <c r="WUB227"/>
      <c r="WUC227"/>
      <c r="WUD227"/>
      <c r="WUE227"/>
      <c r="WUF227"/>
      <c r="WUG227"/>
      <c r="WUH227"/>
      <c r="WUI227"/>
      <c r="WUJ227"/>
      <c r="WUK227"/>
      <c r="WUL227"/>
      <c r="WUM227"/>
      <c r="WUN227"/>
      <c r="WUO227"/>
      <c r="WUP227"/>
      <c r="WUQ227"/>
      <c r="WUR227"/>
      <c r="WUS227"/>
      <c r="WUT227"/>
      <c r="WUU227"/>
      <c r="WUV227"/>
      <c r="WUW227"/>
      <c r="WUX227"/>
      <c r="WUY227"/>
      <c r="WUZ227"/>
      <c r="WVA227"/>
      <c r="WVB227"/>
      <c r="WVC227"/>
      <c r="WVD227"/>
      <c r="WVE227"/>
      <c r="WVF227"/>
      <c r="WVG227"/>
      <c r="WVH227"/>
      <c r="WVI227"/>
      <c r="WVJ227"/>
      <c r="WVK227"/>
      <c r="WVL227"/>
      <c r="WVM227"/>
      <c r="WVN227"/>
      <c r="WVO227"/>
      <c r="WVP227"/>
      <c r="WVQ227"/>
      <c r="WVR227"/>
      <c r="WVS227"/>
      <c r="WVT227"/>
      <c r="WVU227"/>
      <c r="WVV227"/>
      <c r="WVW227"/>
      <c r="WVX227"/>
      <c r="WVY227"/>
      <c r="WVZ227"/>
      <c r="WWA227"/>
      <c r="WWB227"/>
      <c r="WWC227"/>
      <c r="WWD227"/>
      <c r="WWE227"/>
      <c r="WWF227"/>
      <c r="WWG227"/>
      <c r="WWH227"/>
      <c r="WWI227"/>
      <c r="WWJ227"/>
      <c r="WWK227"/>
      <c r="WWL227"/>
      <c r="WWM227"/>
      <c r="WWN227"/>
      <c r="WWO227"/>
      <c r="WWP227"/>
      <c r="WWQ227"/>
      <c r="WWR227"/>
      <c r="WWS227"/>
      <c r="WWT227"/>
      <c r="WWU227"/>
      <c r="WWV227"/>
      <c r="WWW227"/>
      <c r="WWX227"/>
      <c r="WWY227"/>
      <c r="WWZ227"/>
      <c r="WXA227"/>
      <c r="WXB227"/>
      <c r="WXC227"/>
      <c r="WXD227"/>
      <c r="WXE227"/>
      <c r="WXF227"/>
      <c r="WXG227"/>
      <c r="WXH227"/>
      <c r="WXI227"/>
      <c r="WXJ227"/>
      <c r="WXK227"/>
      <c r="WXL227"/>
      <c r="WXM227"/>
      <c r="WXN227"/>
      <c r="WXO227"/>
      <c r="WXP227"/>
      <c r="WXQ227"/>
      <c r="WXR227"/>
      <c r="WXS227"/>
      <c r="WXT227"/>
      <c r="WXU227"/>
      <c r="WXV227"/>
      <c r="WXW227"/>
      <c r="WXX227"/>
      <c r="WXY227"/>
      <c r="WXZ227"/>
      <c r="WYA227"/>
      <c r="WYB227"/>
      <c r="WYC227"/>
      <c r="WYD227"/>
      <c r="WYE227"/>
      <c r="WYF227"/>
      <c r="WYG227"/>
      <c r="WYH227"/>
      <c r="WYI227"/>
      <c r="WYJ227"/>
      <c r="WYK227"/>
      <c r="WYL227"/>
      <c r="WYM227"/>
      <c r="WYN227"/>
      <c r="WYO227"/>
      <c r="WYP227"/>
      <c r="WYQ227"/>
      <c r="WYR227"/>
      <c r="WYS227"/>
      <c r="WYT227"/>
      <c r="WYU227"/>
      <c r="WYV227"/>
      <c r="WYW227"/>
      <c r="WYX227"/>
      <c r="WYY227"/>
      <c r="WYZ227"/>
      <c r="WZA227"/>
      <c r="WZB227"/>
      <c r="WZC227"/>
      <c r="WZD227"/>
      <c r="WZE227"/>
      <c r="WZF227"/>
      <c r="WZG227"/>
      <c r="WZH227"/>
      <c r="WZI227"/>
      <c r="WZJ227"/>
      <c r="WZK227"/>
      <c r="WZL227"/>
      <c r="WZM227"/>
      <c r="WZN227"/>
      <c r="WZO227"/>
      <c r="WZP227"/>
      <c r="WZQ227"/>
      <c r="WZR227"/>
      <c r="WZS227"/>
      <c r="WZT227"/>
      <c r="WZU227"/>
      <c r="WZV227"/>
      <c r="WZW227"/>
      <c r="WZX227"/>
      <c r="WZY227"/>
      <c r="WZZ227"/>
      <c r="XAA227"/>
      <c r="XAB227"/>
      <c r="XAC227"/>
      <c r="XAD227"/>
      <c r="XAE227"/>
      <c r="XAF227"/>
      <c r="XAG227"/>
      <c r="XAH227"/>
      <c r="XAI227"/>
      <c r="XAJ227"/>
      <c r="XAK227"/>
      <c r="XAL227"/>
      <c r="XAM227"/>
      <c r="XAN227"/>
      <c r="XAO227"/>
      <c r="XAP227"/>
      <c r="XAQ227"/>
      <c r="XAR227"/>
      <c r="XAS227"/>
      <c r="XAT227"/>
      <c r="XAU227"/>
      <c r="XAV227"/>
      <c r="XAW227"/>
      <c r="XAX227"/>
      <c r="XAY227"/>
      <c r="XAZ227"/>
      <c r="XBA227"/>
      <c r="XBB227"/>
      <c r="XBC227"/>
      <c r="XBD227"/>
      <c r="XBE227"/>
      <c r="XBF227"/>
      <c r="XBG227"/>
      <c r="XBH227"/>
      <c r="XBI227"/>
      <c r="XBJ227"/>
      <c r="XBK227"/>
      <c r="XBL227"/>
      <c r="XBM227"/>
      <c r="XBN227"/>
      <c r="XBO227"/>
      <c r="XBP227"/>
      <c r="XBQ227"/>
      <c r="XBR227"/>
      <c r="XBS227"/>
      <c r="XBT227"/>
      <c r="XBU227"/>
      <c r="XBV227"/>
      <c r="XBW227"/>
      <c r="XBX227"/>
      <c r="XBY227"/>
      <c r="XBZ227"/>
      <c r="XCA227"/>
      <c r="XCB227"/>
      <c r="XCC227"/>
      <c r="XCD227"/>
      <c r="XCE227"/>
      <c r="XCF227"/>
      <c r="XCG227"/>
      <c r="XCH227"/>
      <c r="XCI227"/>
      <c r="XCJ227"/>
      <c r="XCK227"/>
      <c r="XCL227"/>
      <c r="XCM227"/>
      <c r="XCN227"/>
      <c r="XCO227"/>
      <c r="XCP227"/>
      <c r="XCQ227"/>
      <c r="XCR227"/>
      <c r="XCS227"/>
      <c r="XCT227"/>
      <c r="XCU227"/>
      <c r="XCV227"/>
      <c r="XCW227"/>
      <c r="XCX227"/>
      <c r="XCY227"/>
      <c r="XCZ227"/>
      <c r="XDA227"/>
      <c r="XDB227"/>
      <c r="XDC227"/>
      <c r="XDD227"/>
      <c r="XDE227"/>
      <c r="XDF227"/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  <c r="XEM227"/>
      <c r="XEN227"/>
      <c r="XEO227"/>
      <c r="XEP227"/>
      <c r="XEQ227"/>
      <c r="XER227"/>
      <c r="XES227"/>
      <c r="XET227"/>
      <c r="XEU227"/>
      <c r="XEV227"/>
      <c r="XEW227"/>
      <c r="XEX227"/>
      <c r="XEY227"/>
      <c r="XEZ227"/>
      <c r="XFA227"/>
      <c r="XFB227"/>
      <c r="XFC227"/>
      <c r="XFD227"/>
    </row>
    <row r="228" s="29" customFormat="1" spans="1:1638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 s="30"/>
      <c r="AN228" s="73"/>
      <c r="AO228" s="31"/>
      <c r="AP228"/>
      <c r="AQ228"/>
      <c r="AR228" s="32"/>
      <c r="AS228" s="30"/>
      <c r="AT228" s="30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  <c r="BZT228"/>
      <c r="BZU228"/>
      <c r="BZV228"/>
      <c r="BZW228"/>
      <c r="BZX228"/>
      <c r="BZY228"/>
      <c r="BZZ228"/>
      <c r="CAA228"/>
      <c r="CAB228"/>
      <c r="CAC228"/>
      <c r="CAD228"/>
      <c r="CAE228"/>
      <c r="CAF228"/>
      <c r="CAG228"/>
      <c r="CAH228"/>
      <c r="CAI228"/>
      <c r="CAJ228"/>
      <c r="CAK228"/>
      <c r="CAL228"/>
      <c r="CAM228"/>
      <c r="CAN228"/>
      <c r="CAO228"/>
      <c r="CAP228"/>
      <c r="CAQ228"/>
      <c r="CAR228"/>
      <c r="CAS228"/>
      <c r="CAT228"/>
      <c r="CAU228"/>
      <c r="CAV228"/>
      <c r="CAW228"/>
      <c r="CAX228"/>
      <c r="CAY228"/>
      <c r="CAZ228"/>
      <c r="CBA228"/>
      <c r="CBB228"/>
      <c r="CBC228"/>
      <c r="CBD228"/>
      <c r="CBE228"/>
      <c r="CBF228"/>
      <c r="CBG228"/>
      <c r="CBH228"/>
      <c r="CBI228"/>
      <c r="CBJ228"/>
      <c r="CBK228"/>
      <c r="CBL228"/>
      <c r="CBM228"/>
      <c r="CBN228"/>
      <c r="CBO228"/>
      <c r="CBP228"/>
      <c r="CBQ228"/>
      <c r="CBR228"/>
      <c r="CBS228"/>
      <c r="CBT228"/>
      <c r="CBU228"/>
      <c r="CBV228"/>
      <c r="CBW228"/>
      <c r="CBX228"/>
      <c r="CBY228"/>
      <c r="CBZ228"/>
      <c r="CCA228"/>
      <c r="CCB228"/>
      <c r="CCC228"/>
      <c r="CCD228"/>
      <c r="CCE228"/>
      <c r="CCF228"/>
      <c r="CCG228"/>
      <c r="CCH228"/>
      <c r="CCI228"/>
      <c r="CCJ228"/>
      <c r="CCK228"/>
      <c r="CCL228"/>
      <c r="CCM228"/>
      <c r="CCN228"/>
      <c r="CCO228"/>
      <c r="CCP228"/>
      <c r="CCQ228"/>
      <c r="CCR228"/>
      <c r="CCS228"/>
      <c r="CCT228"/>
      <c r="CCU228"/>
      <c r="CCV228"/>
      <c r="CCW228"/>
      <c r="CCX228"/>
      <c r="CCY228"/>
      <c r="CCZ228"/>
      <c r="CDA228"/>
      <c r="CDB228"/>
      <c r="CDC228"/>
      <c r="CDD228"/>
      <c r="CDE228"/>
      <c r="CDF228"/>
      <c r="CDG228"/>
      <c r="CDH228"/>
      <c r="CDI228"/>
      <c r="CDJ228"/>
      <c r="CDK228"/>
      <c r="CDL228"/>
      <c r="CDM228"/>
      <c r="CDN228"/>
      <c r="CDO228"/>
      <c r="CDP228"/>
      <c r="CDQ228"/>
      <c r="CDR228"/>
      <c r="CDS228"/>
      <c r="CDT228"/>
      <c r="CDU228"/>
      <c r="CDV228"/>
      <c r="CDW228"/>
      <c r="CDX228"/>
      <c r="CDY228"/>
      <c r="CDZ228"/>
      <c r="CEA228"/>
      <c r="CEB228"/>
      <c r="CEC228"/>
      <c r="CED228"/>
      <c r="CEE228"/>
      <c r="CEF228"/>
      <c r="CEG228"/>
      <c r="CEH228"/>
      <c r="CEI228"/>
      <c r="CEJ228"/>
      <c r="CEK228"/>
      <c r="CEL228"/>
      <c r="CEM228"/>
      <c r="CEN228"/>
      <c r="CEO228"/>
      <c r="CEP228"/>
      <c r="CEQ228"/>
      <c r="CER228"/>
      <c r="CES228"/>
      <c r="CET228"/>
      <c r="CEU228"/>
      <c r="CEV228"/>
      <c r="CEW228"/>
      <c r="CEX228"/>
      <c r="CEY228"/>
      <c r="CEZ228"/>
      <c r="CFA228"/>
      <c r="CFB228"/>
      <c r="CFC228"/>
      <c r="CFD228"/>
      <c r="CFE228"/>
      <c r="CFF228"/>
      <c r="CFG228"/>
      <c r="CFH228"/>
      <c r="CFI228"/>
      <c r="CFJ228"/>
      <c r="CFK228"/>
      <c r="CFL228"/>
      <c r="CFM228"/>
      <c r="CFN228"/>
      <c r="CFO228"/>
      <c r="CFP228"/>
      <c r="CFQ228"/>
      <c r="CFR228"/>
      <c r="CFS228"/>
      <c r="CFT228"/>
      <c r="CFU228"/>
      <c r="CFV228"/>
      <c r="CFW228"/>
      <c r="CFX228"/>
      <c r="CFY228"/>
      <c r="CFZ228"/>
      <c r="CGA228"/>
      <c r="CGB228"/>
      <c r="CGC228"/>
      <c r="CGD228"/>
      <c r="CGE228"/>
      <c r="CGF228"/>
      <c r="CGG228"/>
      <c r="CGH228"/>
      <c r="CGI228"/>
      <c r="CGJ228"/>
      <c r="CGK228"/>
      <c r="CGL228"/>
      <c r="CGM228"/>
      <c r="CGN228"/>
      <c r="CGO228"/>
      <c r="CGP228"/>
      <c r="CGQ228"/>
      <c r="CGR228"/>
      <c r="CGS228"/>
      <c r="CGT228"/>
      <c r="CGU228"/>
      <c r="CGV228"/>
      <c r="CGW228"/>
      <c r="CGX228"/>
      <c r="CGY228"/>
      <c r="CGZ228"/>
      <c r="CHA228"/>
      <c r="CHB228"/>
      <c r="CHC228"/>
      <c r="CHD228"/>
      <c r="CHE228"/>
      <c r="CHF228"/>
      <c r="CHG228"/>
      <c r="CHH228"/>
      <c r="CHI228"/>
      <c r="CHJ228"/>
      <c r="CHK228"/>
      <c r="CHL228"/>
      <c r="CHM228"/>
      <c r="CHN228"/>
      <c r="CHO228"/>
      <c r="CHP228"/>
      <c r="CHQ228"/>
      <c r="CHR228"/>
      <c r="CHS228"/>
      <c r="CHT228"/>
      <c r="CHU228"/>
      <c r="CHV228"/>
      <c r="CHW228"/>
      <c r="CHX228"/>
      <c r="CHY228"/>
      <c r="CHZ228"/>
      <c r="CIA228"/>
      <c r="CIB228"/>
      <c r="CIC228"/>
      <c r="CID228"/>
      <c r="CIE228"/>
      <c r="CIF228"/>
      <c r="CIG228"/>
      <c r="CIH228"/>
      <c r="CII228"/>
      <c r="CIJ228"/>
      <c r="CIK228"/>
      <c r="CIL228"/>
      <c r="CIM228"/>
      <c r="CIN228"/>
      <c r="CIO228"/>
      <c r="CIP228"/>
      <c r="CIQ228"/>
      <c r="CIR228"/>
      <c r="CIS228"/>
      <c r="CIT228"/>
      <c r="CIU228"/>
      <c r="CIV228"/>
      <c r="CIW228"/>
      <c r="CIX228"/>
      <c r="CIY228"/>
      <c r="CIZ228"/>
      <c r="CJA228"/>
      <c r="CJB228"/>
      <c r="CJC228"/>
      <c r="CJD228"/>
      <c r="CJE228"/>
      <c r="CJF228"/>
      <c r="CJG228"/>
      <c r="CJH228"/>
      <c r="CJI228"/>
      <c r="CJJ228"/>
      <c r="CJK228"/>
      <c r="CJL228"/>
      <c r="CJM228"/>
      <c r="CJN228"/>
      <c r="CJO228"/>
      <c r="CJP228"/>
      <c r="CJQ228"/>
      <c r="CJR228"/>
      <c r="CJS228"/>
      <c r="CJT228"/>
      <c r="CJU228"/>
      <c r="CJV228"/>
      <c r="CJW228"/>
      <c r="CJX228"/>
      <c r="CJY228"/>
      <c r="CJZ228"/>
      <c r="CKA228"/>
      <c r="CKB228"/>
      <c r="CKC228"/>
      <c r="CKD228"/>
      <c r="CKE228"/>
      <c r="CKF228"/>
      <c r="CKG228"/>
      <c r="CKH228"/>
      <c r="CKI228"/>
      <c r="CKJ228"/>
      <c r="CKK228"/>
      <c r="CKL228"/>
      <c r="CKM228"/>
      <c r="CKN228"/>
      <c r="CKO228"/>
      <c r="CKP228"/>
      <c r="CKQ228"/>
      <c r="CKR228"/>
      <c r="CKS228"/>
      <c r="CKT228"/>
      <c r="CKU228"/>
      <c r="CKV228"/>
      <c r="CKW228"/>
      <c r="CKX228"/>
      <c r="CKY228"/>
      <c r="CKZ228"/>
      <c r="CLA228"/>
      <c r="CLB228"/>
      <c r="CLC228"/>
      <c r="CLD228"/>
      <c r="CLE228"/>
      <c r="CLF228"/>
      <c r="CLG228"/>
      <c r="CLH228"/>
      <c r="CLI228"/>
      <c r="CLJ228"/>
      <c r="CLK228"/>
      <c r="CLL228"/>
      <c r="CLM228"/>
      <c r="CLN228"/>
      <c r="CLO228"/>
      <c r="CLP228"/>
      <c r="CLQ228"/>
      <c r="CLR228"/>
      <c r="CLS228"/>
      <c r="CLT228"/>
      <c r="CLU228"/>
      <c r="CLV228"/>
      <c r="CLW228"/>
      <c r="CLX228"/>
      <c r="CLY228"/>
      <c r="CLZ228"/>
      <c r="CMA228"/>
      <c r="CMB228"/>
      <c r="CMC228"/>
      <c r="CMD228"/>
      <c r="CME228"/>
      <c r="CMF228"/>
      <c r="CMG228"/>
      <c r="CMH228"/>
      <c r="CMI228"/>
      <c r="CMJ228"/>
      <c r="CMK228"/>
      <c r="CML228"/>
      <c r="CMM228"/>
      <c r="CMN228"/>
      <c r="CMO228"/>
      <c r="CMP228"/>
      <c r="CMQ228"/>
      <c r="CMR228"/>
      <c r="CMS228"/>
      <c r="CMT228"/>
      <c r="CMU228"/>
      <c r="CMV228"/>
      <c r="CMW228"/>
      <c r="CMX228"/>
      <c r="CMY228"/>
      <c r="CMZ228"/>
      <c r="CNA228"/>
      <c r="CNB228"/>
      <c r="CNC228"/>
      <c r="CND228"/>
      <c r="CNE228"/>
      <c r="CNF228"/>
      <c r="CNG228"/>
      <c r="CNH228"/>
      <c r="CNI228"/>
      <c r="CNJ228"/>
      <c r="CNK228"/>
      <c r="CNL228"/>
      <c r="CNM228"/>
      <c r="CNN228"/>
      <c r="CNO228"/>
      <c r="CNP228"/>
      <c r="CNQ228"/>
      <c r="CNR228"/>
      <c r="CNS228"/>
      <c r="CNT228"/>
      <c r="CNU228"/>
      <c r="CNV228"/>
      <c r="CNW228"/>
      <c r="CNX228"/>
      <c r="CNY228"/>
      <c r="CNZ228"/>
      <c r="COA228"/>
      <c r="COB228"/>
      <c r="COC228"/>
      <c r="COD228"/>
      <c r="COE228"/>
      <c r="COF228"/>
      <c r="COG228"/>
      <c r="COH228"/>
      <c r="COI228"/>
      <c r="COJ228"/>
      <c r="COK228"/>
      <c r="COL228"/>
      <c r="COM228"/>
      <c r="CON228"/>
      <c r="COO228"/>
      <c r="COP228"/>
      <c r="COQ228"/>
      <c r="COR228"/>
      <c r="COS228"/>
      <c r="COT228"/>
      <c r="COU228"/>
      <c r="COV228"/>
      <c r="COW228"/>
      <c r="COX228"/>
      <c r="COY228"/>
      <c r="COZ228"/>
      <c r="CPA228"/>
      <c r="CPB228"/>
      <c r="CPC228"/>
      <c r="CPD228"/>
      <c r="CPE228"/>
      <c r="CPF228"/>
      <c r="CPG228"/>
      <c r="CPH228"/>
      <c r="CPI228"/>
      <c r="CPJ228"/>
      <c r="CPK228"/>
      <c r="CPL228"/>
      <c r="CPM228"/>
      <c r="CPN228"/>
      <c r="CPO228"/>
      <c r="CPP228"/>
      <c r="CPQ228"/>
      <c r="CPR228"/>
      <c r="CPS228"/>
      <c r="CPT228"/>
      <c r="CPU228"/>
      <c r="CPV228"/>
      <c r="CPW228"/>
      <c r="CPX228"/>
      <c r="CPY228"/>
      <c r="CPZ228"/>
      <c r="CQA228"/>
      <c r="CQB228"/>
      <c r="CQC228"/>
      <c r="CQD228"/>
      <c r="CQE228"/>
      <c r="CQF228"/>
      <c r="CQG228"/>
      <c r="CQH228"/>
      <c r="CQI228"/>
      <c r="CQJ228"/>
      <c r="CQK228"/>
      <c r="CQL228"/>
      <c r="CQM228"/>
      <c r="CQN228"/>
      <c r="CQO228"/>
      <c r="CQP228"/>
      <c r="CQQ228"/>
      <c r="CQR228"/>
      <c r="CQS228"/>
      <c r="CQT228"/>
      <c r="CQU228"/>
      <c r="CQV228"/>
      <c r="CQW228"/>
      <c r="CQX228"/>
      <c r="CQY228"/>
      <c r="CQZ228"/>
      <c r="CRA228"/>
      <c r="CRB228"/>
      <c r="CRC228"/>
      <c r="CRD228"/>
      <c r="CRE228"/>
      <c r="CRF228"/>
      <c r="CRG228"/>
      <c r="CRH228"/>
      <c r="CRI228"/>
      <c r="CRJ228"/>
      <c r="CRK228"/>
      <c r="CRL228"/>
      <c r="CRM228"/>
      <c r="CRN228"/>
      <c r="CRO228"/>
      <c r="CRP228"/>
      <c r="CRQ228"/>
      <c r="CRR228"/>
      <c r="CRS228"/>
      <c r="CRT228"/>
      <c r="CRU228"/>
      <c r="CRV228"/>
      <c r="CRW228"/>
      <c r="CRX228"/>
      <c r="CRY228"/>
      <c r="CRZ228"/>
      <c r="CSA228"/>
      <c r="CSB228"/>
      <c r="CSC228"/>
      <c r="CSD228"/>
      <c r="CSE228"/>
      <c r="CSF228"/>
      <c r="CSG228"/>
      <c r="CSH228"/>
      <c r="CSI228"/>
      <c r="CSJ228"/>
      <c r="CSK228"/>
      <c r="CSL228"/>
      <c r="CSM228"/>
      <c r="CSN228"/>
      <c r="CSO228"/>
      <c r="CSP228"/>
      <c r="CSQ228"/>
      <c r="CSR228"/>
      <c r="CSS228"/>
      <c r="CST228"/>
      <c r="CSU228"/>
      <c r="CSV228"/>
      <c r="CSW228"/>
      <c r="CSX228"/>
      <c r="CSY228"/>
      <c r="CSZ228"/>
      <c r="CTA228"/>
      <c r="CTB228"/>
      <c r="CTC228"/>
      <c r="CTD228"/>
      <c r="CTE228"/>
      <c r="CTF228"/>
      <c r="CTG228"/>
      <c r="CTH228"/>
      <c r="CTI228"/>
      <c r="CTJ228"/>
      <c r="CTK228"/>
      <c r="CTL228"/>
      <c r="CTM228"/>
      <c r="CTN228"/>
      <c r="CTO228"/>
      <c r="CTP228"/>
      <c r="CTQ228"/>
      <c r="CTR228"/>
      <c r="CTS228"/>
      <c r="CTT228"/>
      <c r="CTU228"/>
      <c r="CTV228"/>
      <c r="CTW228"/>
      <c r="CTX228"/>
      <c r="CTY228"/>
      <c r="CTZ228"/>
      <c r="CUA228"/>
      <c r="CUB228"/>
      <c r="CUC228"/>
      <c r="CUD228"/>
      <c r="CUE228"/>
      <c r="CUF228"/>
      <c r="CUG228"/>
      <c r="CUH228"/>
      <c r="CUI228"/>
      <c r="CUJ228"/>
      <c r="CUK228"/>
      <c r="CUL228"/>
      <c r="CUM228"/>
      <c r="CUN228"/>
      <c r="CUO228"/>
      <c r="CUP228"/>
      <c r="CUQ228"/>
      <c r="CUR228"/>
      <c r="CUS228"/>
      <c r="CUT228"/>
      <c r="CUU228"/>
      <c r="CUV228"/>
      <c r="CUW228"/>
      <c r="CUX228"/>
      <c r="CUY228"/>
      <c r="CUZ228"/>
      <c r="CVA228"/>
      <c r="CVB228"/>
      <c r="CVC228"/>
      <c r="CVD228"/>
      <c r="CVE228"/>
      <c r="CVF228"/>
      <c r="CVG228"/>
      <c r="CVH228"/>
      <c r="CVI228"/>
      <c r="CVJ228"/>
      <c r="CVK228"/>
      <c r="CVL228"/>
      <c r="CVM228"/>
      <c r="CVN228"/>
      <c r="CVO228"/>
      <c r="CVP228"/>
      <c r="CVQ228"/>
      <c r="CVR228"/>
      <c r="CVS228"/>
      <c r="CVT228"/>
      <c r="CVU228"/>
      <c r="CVV228"/>
      <c r="CVW228"/>
      <c r="CVX228"/>
      <c r="CVY228"/>
      <c r="CVZ228"/>
      <c r="CWA228"/>
      <c r="CWB228"/>
      <c r="CWC228"/>
      <c r="CWD228"/>
      <c r="CWE228"/>
      <c r="CWF228"/>
      <c r="CWG228"/>
      <c r="CWH228"/>
      <c r="CWI228"/>
      <c r="CWJ228"/>
      <c r="CWK228"/>
      <c r="CWL228"/>
      <c r="CWM228"/>
      <c r="CWN228"/>
      <c r="CWO228"/>
      <c r="CWP228"/>
      <c r="CWQ228"/>
      <c r="CWR228"/>
      <c r="CWS228"/>
      <c r="CWT228"/>
      <c r="CWU228"/>
      <c r="CWV228"/>
      <c r="CWW228"/>
      <c r="CWX228"/>
      <c r="CWY228"/>
      <c r="CWZ228"/>
      <c r="CXA228"/>
      <c r="CXB228"/>
      <c r="CXC228"/>
      <c r="CXD228"/>
      <c r="CXE228"/>
      <c r="CXF228"/>
      <c r="CXG228"/>
      <c r="CXH228"/>
      <c r="CXI228"/>
      <c r="CXJ228"/>
      <c r="CXK228"/>
      <c r="CXL228"/>
      <c r="CXM228"/>
      <c r="CXN228"/>
      <c r="CXO228"/>
      <c r="CXP228"/>
      <c r="CXQ228"/>
      <c r="CXR228"/>
      <c r="CXS228"/>
      <c r="CXT228"/>
      <c r="CXU228"/>
      <c r="CXV228"/>
      <c r="CXW228"/>
      <c r="CXX228"/>
      <c r="CXY228"/>
      <c r="CXZ228"/>
      <c r="CYA228"/>
      <c r="CYB228"/>
      <c r="CYC228"/>
      <c r="CYD228"/>
      <c r="CYE228"/>
      <c r="CYF228"/>
      <c r="CYG228"/>
      <c r="CYH228"/>
      <c r="CYI228"/>
      <c r="CYJ228"/>
      <c r="CYK228"/>
      <c r="CYL228"/>
      <c r="CYM228"/>
      <c r="CYN228"/>
      <c r="CYO228"/>
      <c r="CYP228"/>
      <c r="CYQ228"/>
      <c r="CYR228"/>
      <c r="CYS228"/>
      <c r="CYT228"/>
      <c r="CYU228"/>
      <c r="CYV228"/>
      <c r="CYW228"/>
      <c r="CYX228"/>
      <c r="CYY228"/>
      <c r="CYZ228"/>
      <c r="CZA228"/>
      <c r="CZB228"/>
      <c r="CZC228"/>
      <c r="CZD228"/>
      <c r="CZE228"/>
      <c r="CZF228"/>
      <c r="CZG228"/>
      <c r="CZH228"/>
      <c r="CZI228"/>
      <c r="CZJ228"/>
      <c r="CZK228"/>
      <c r="CZL228"/>
      <c r="CZM228"/>
      <c r="CZN228"/>
      <c r="CZO228"/>
      <c r="CZP228"/>
      <c r="CZQ228"/>
      <c r="CZR228"/>
      <c r="CZS228"/>
      <c r="CZT228"/>
      <c r="CZU228"/>
      <c r="CZV228"/>
      <c r="CZW228"/>
      <c r="CZX228"/>
      <c r="CZY228"/>
      <c r="CZZ228"/>
      <c r="DAA228"/>
      <c r="DAB228"/>
      <c r="DAC228"/>
      <c r="DAD228"/>
      <c r="DAE228"/>
      <c r="DAF228"/>
      <c r="DAG228"/>
      <c r="DAH228"/>
      <c r="DAI228"/>
      <c r="DAJ228"/>
      <c r="DAK228"/>
      <c r="DAL228"/>
      <c r="DAM228"/>
      <c r="DAN228"/>
      <c r="DAO228"/>
      <c r="DAP228"/>
      <c r="DAQ228"/>
      <c r="DAR228"/>
      <c r="DAS228"/>
      <c r="DAT228"/>
      <c r="DAU228"/>
      <c r="DAV228"/>
      <c r="DAW228"/>
      <c r="DAX228"/>
      <c r="DAY228"/>
      <c r="DAZ228"/>
      <c r="DBA228"/>
      <c r="DBB228"/>
      <c r="DBC228"/>
      <c r="DBD228"/>
      <c r="DBE228"/>
      <c r="DBF228"/>
      <c r="DBG228"/>
      <c r="DBH228"/>
      <c r="DBI228"/>
      <c r="DBJ228"/>
      <c r="DBK228"/>
      <c r="DBL228"/>
      <c r="DBM228"/>
      <c r="DBN228"/>
      <c r="DBO228"/>
      <c r="DBP228"/>
      <c r="DBQ228"/>
      <c r="DBR228"/>
      <c r="DBS228"/>
      <c r="DBT228"/>
      <c r="DBU228"/>
      <c r="DBV228"/>
      <c r="DBW228"/>
      <c r="DBX228"/>
      <c r="DBY228"/>
      <c r="DBZ228"/>
      <c r="DCA228"/>
      <c r="DCB228"/>
      <c r="DCC228"/>
      <c r="DCD228"/>
      <c r="DCE228"/>
      <c r="DCF228"/>
      <c r="DCG228"/>
      <c r="DCH228"/>
      <c r="DCI228"/>
      <c r="DCJ228"/>
      <c r="DCK228"/>
      <c r="DCL228"/>
      <c r="DCM228"/>
      <c r="DCN228"/>
      <c r="DCO228"/>
      <c r="DCP228"/>
      <c r="DCQ228"/>
      <c r="DCR228"/>
      <c r="DCS228"/>
      <c r="DCT228"/>
      <c r="DCU228"/>
      <c r="DCV228"/>
      <c r="DCW228"/>
      <c r="DCX228"/>
      <c r="DCY228"/>
      <c r="DCZ228"/>
      <c r="DDA228"/>
      <c r="DDB228"/>
      <c r="DDC228"/>
      <c r="DDD228"/>
      <c r="DDE228"/>
      <c r="DDF228"/>
      <c r="DDG228"/>
      <c r="DDH228"/>
      <c r="DDI228"/>
      <c r="DDJ228"/>
      <c r="DDK228"/>
      <c r="DDL228"/>
      <c r="DDM228"/>
      <c r="DDN228"/>
      <c r="DDO228"/>
      <c r="DDP228"/>
      <c r="DDQ228"/>
      <c r="DDR228"/>
      <c r="DDS228"/>
      <c r="DDT228"/>
      <c r="DDU228"/>
      <c r="DDV228"/>
      <c r="DDW228"/>
      <c r="DDX228"/>
      <c r="DDY228"/>
      <c r="DDZ228"/>
      <c r="DEA228"/>
      <c r="DEB228"/>
      <c r="DEC228"/>
      <c r="DED228"/>
      <c r="DEE228"/>
      <c r="DEF228"/>
      <c r="DEG228"/>
      <c r="DEH228"/>
      <c r="DEI228"/>
      <c r="DEJ228"/>
      <c r="DEK228"/>
      <c r="DEL228"/>
      <c r="DEM228"/>
      <c r="DEN228"/>
      <c r="DEO228"/>
      <c r="DEP228"/>
      <c r="DEQ228"/>
      <c r="DER228"/>
      <c r="DES228"/>
      <c r="DET228"/>
      <c r="DEU228"/>
      <c r="DEV228"/>
      <c r="DEW228"/>
      <c r="DEX228"/>
      <c r="DEY228"/>
      <c r="DEZ228"/>
      <c r="DFA228"/>
      <c r="DFB228"/>
      <c r="DFC228"/>
      <c r="DFD228"/>
      <c r="DFE228"/>
      <c r="DFF228"/>
      <c r="DFG228"/>
      <c r="DFH228"/>
      <c r="DFI228"/>
      <c r="DFJ228"/>
      <c r="DFK228"/>
      <c r="DFL228"/>
      <c r="DFM228"/>
      <c r="DFN228"/>
      <c r="DFO228"/>
      <c r="DFP228"/>
      <c r="DFQ228"/>
      <c r="DFR228"/>
      <c r="DFS228"/>
      <c r="DFT228"/>
      <c r="DFU228"/>
      <c r="DFV228"/>
      <c r="DFW228"/>
      <c r="DFX228"/>
      <c r="DFY228"/>
      <c r="DFZ228"/>
      <c r="DGA228"/>
      <c r="DGB228"/>
      <c r="DGC228"/>
      <c r="DGD228"/>
      <c r="DGE228"/>
      <c r="DGF228"/>
      <c r="DGG228"/>
      <c r="DGH228"/>
      <c r="DGI228"/>
      <c r="DGJ228"/>
      <c r="DGK228"/>
      <c r="DGL228"/>
      <c r="DGM228"/>
      <c r="DGN228"/>
      <c r="DGO228"/>
      <c r="DGP228"/>
      <c r="DGQ228"/>
      <c r="DGR228"/>
      <c r="DGS228"/>
      <c r="DGT228"/>
      <c r="DGU228"/>
      <c r="DGV228"/>
      <c r="DGW228"/>
      <c r="DGX228"/>
      <c r="DGY228"/>
      <c r="DGZ228"/>
      <c r="DHA228"/>
      <c r="DHB228"/>
      <c r="DHC228"/>
      <c r="DHD228"/>
      <c r="DHE228"/>
      <c r="DHF228"/>
      <c r="DHG228"/>
      <c r="DHH228"/>
      <c r="DHI228"/>
      <c r="DHJ228"/>
      <c r="DHK228"/>
      <c r="DHL228"/>
      <c r="DHM228"/>
      <c r="DHN228"/>
      <c r="DHO228"/>
      <c r="DHP228"/>
      <c r="DHQ228"/>
      <c r="DHR228"/>
      <c r="DHS228"/>
      <c r="DHT228"/>
      <c r="DHU228"/>
      <c r="DHV228"/>
      <c r="DHW228"/>
      <c r="DHX228"/>
      <c r="DHY228"/>
      <c r="DHZ228"/>
      <c r="DIA228"/>
      <c r="DIB228"/>
      <c r="DIC228"/>
      <c r="DID228"/>
      <c r="DIE228"/>
      <c r="DIF228"/>
      <c r="DIG228"/>
      <c r="DIH228"/>
      <c r="DII228"/>
      <c r="DIJ228"/>
      <c r="DIK228"/>
      <c r="DIL228"/>
      <c r="DIM228"/>
      <c r="DIN228"/>
      <c r="DIO228"/>
      <c r="DIP228"/>
      <c r="DIQ228"/>
      <c r="DIR228"/>
      <c r="DIS228"/>
      <c r="DIT228"/>
      <c r="DIU228"/>
      <c r="DIV228"/>
      <c r="DIW228"/>
      <c r="DIX228"/>
      <c r="DIY228"/>
      <c r="DIZ228"/>
      <c r="DJA228"/>
      <c r="DJB228"/>
      <c r="DJC228"/>
      <c r="DJD228"/>
      <c r="DJE228"/>
      <c r="DJF228"/>
      <c r="DJG228"/>
      <c r="DJH228"/>
      <c r="DJI228"/>
      <c r="DJJ228"/>
      <c r="DJK228"/>
      <c r="DJL228"/>
      <c r="DJM228"/>
      <c r="DJN228"/>
      <c r="DJO228"/>
      <c r="DJP228"/>
      <c r="DJQ228"/>
      <c r="DJR228"/>
      <c r="DJS228"/>
      <c r="DJT228"/>
      <c r="DJU228"/>
      <c r="DJV228"/>
      <c r="DJW228"/>
      <c r="DJX228"/>
      <c r="DJY228"/>
      <c r="DJZ228"/>
      <c r="DKA228"/>
      <c r="DKB228"/>
      <c r="DKC228"/>
      <c r="DKD228"/>
      <c r="DKE228"/>
      <c r="DKF228"/>
      <c r="DKG228"/>
      <c r="DKH228"/>
      <c r="DKI228"/>
      <c r="DKJ228"/>
      <c r="DKK228"/>
      <c r="DKL228"/>
      <c r="DKM228"/>
      <c r="DKN228"/>
      <c r="DKO228"/>
      <c r="DKP228"/>
      <c r="DKQ228"/>
      <c r="DKR228"/>
      <c r="DKS228"/>
      <c r="DKT228"/>
      <c r="DKU228"/>
      <c r="DKV228"/>
      <c r="DKW228"/>
      <c r="DKX228"/>
      <c r="DKY228"/>
      <c r="DKZ228"/>
      <c r="DLA228"/>
      <c r="DLB228"/>
      <c r="DLC228"/>
      <c r="DLD228"/>
      <c r="DLE228"/>
      <c r="DLF228"/>
      <c r="DLG228"/>
      <c r="DLH228"/>
      <c r="DLI228"/>
      <c r="DLJ228"/>
      <c r="DLK228"/>
      <c r="DLL228"/>
      <c r="DLM228"/>
      <c r="DLN228"/>
      <c r="DLO228"/>
      <c r="DLP228"/>
      <c r="DLQ228"/>
      <c r="DLR228"/>
      <c r="DLS228"/>
      <c r="DLT228"/>
      <c r="DLU228"/>
      <c r="DLV228"/>
      <c r="DLW228"/>
      <c r="DLX228"/>
      <c r="DLY228"/>
      <c r="DLZ228"/>
      <c r="DMA228"/>
      <c r="DMB228"/>
      <c r="DMC228"/>
      <c r="DMD228"/>
      <c r="DME228"/>
      <c r="DMF228"/>
      <c r="DMG228"/>
      <c r="DMH228"/>
      <c r="DMI228"/>
      <c r="DMJ228"/>
      <c r="DMK228"/>
      <c r="DML228"/>
      <c r="DMM228"/>
      <c r="DMN228"/>
      <c r="DMO228"/>
      <c r="DMP228"/>
      <c r="DMQ228"/>
      <c r="DMR228"/>
      <c r="DMS228"/>
      <c r="DMT228"/>
      <c r="DMU228"/>
      <c r="DMV228"/>
      <c r="DMW228"/>
      <c r="DMX228"/>
      <c r="DMY228"/>
      <c r="DMZ228"/>
      <c r="DNA228"/>
      <c r="DNB228"/>
      <c r="DNC228"/>
      <c r="DND228"/>
      <c r="DNE228"/>
      <c r="DNF228"/>
      <c r="DNG228"/>
      <c r="DNH228"/>
      <c r="DNI228"/>
      <c r="DNJ228"/>
      <c r="DNK228"/>
      <c r="DNL228"/>
      <c r="DNM228"/>
      <c r="DNN228"/>
      <c r="DNO228"/>
      <c r="DNP228"/>
      <c r="DNQ228"/>
      <c r="DNR228"/>
      <c r="DNS228"/>
      <c r="DNT228"/>
      <c r="DNU228"/>
      <c r="DNV228"/>
      <c r="DNW228"/>
      <c r="DNX228"/>
      <c r="DNY228"/>
      <c r="DNZ228"/>
      <c r="DOA228"/>
      <c r="DOB228"/>
      <c r="DOC228"/>
      <c r="DOD228"/>
      <c r="DOE228"/>
      <c r="DOF228"/>
      <c r="DOG228"/>
      <c r="DOH228"/>
      <c r="DOI228"/>
      <c r="DOJ228"/>
      <c r="DOK228"/>
      <c r="DOL228"/>
      <c r="DOM228"/>
      <c r="DON228"/>
      <c r="DOO228"/>
      <c r="DOP228"/>
      <c r="DOQ228"/>
      <c r="DOR228"/>
      <c r="DOS228"/>
      <c r="DOT228"/>
      <c r="DOU228"/>
      <c r="DOV228"/>
      <c r="DOW228"/>
      <c r="DOX228"/>
      <c r="DOY228"/>
      <c r="DOZ228"/>
      <c r="DPA228"/>
      <c r="DPB228"/>
      <c r="DPC228"/>
      <c r="DPD228"/>
      <c r="DPE228"/>
      <c r="DPF228"/>
      <c r="DPG228"/>
      <c r="DPH228"/>
      <c r="DPI228"/>
      <c r="DPJ228"/>
      <c r="DPK228"/>
      <c r="DPL228"/>
      <c r="DPM228"/>
      <c r="DPN228"/>
      <c r="DPO228"/>
      <c r="DPP228"/>
      <c r="DPQ228"/>
      <c r="DPR228"/>
      <c r="DPS228"/>
      <c r="DPT228"/>
      <c r="DPU228"/>
      <c r="DPV228"/>
      <c r="DPW228"/>
      <c r="DPX228"/>
      <c r="DPY228"/>
      <c r="DPZ228"/>
      <c r="DQA228"/>
      <c r="DQB228"/>
      <c r="DQC228"/>
      <c r="DQD228"/>
      <c r="DQE228"/>
      <c r="DQF228"/>
      <c r="DQG228"/>
      <c r="DQH228"/>
      <c r="DQI228"/>
      <c r="DQJ228"/>
      <c r="DQK228"/>
      <c r="DQL228"/>
      <c r="DQM228"/>
      <c r="DQN228"/>
      <c r="DQO228"/>
      <c r="DQP228"/>
      <c r="DQQ228"/>
      <c r="DQR228"/>
      <c r="DQS228"/>
      <c r="DQT228"/>
      <c r="DQU228"/>
      <c r="DQV228"/>
      <c r="DQW228"/>
      <c r="DQX228"/>
      <c r="DQY228"/>
      <c r="DQZ228"/>
      <c r="DRA228"/>
      <c r="DRB228"/>
      <c r="DRC228"/>
      <c r="DRD228"/>
      <c r="DRE228"/>
      <c r="DRF228"/>
      <c r="DRG228"/>
      <c r="DRH228"/>
      <c r="DRI228"/>
      <c r="DRJ228"/>
      <c r="DRK228"/>
      <c r="DRL228"/>
      <c r="DRM228"/>
      <c r="DRN228"/>
      <c r="DRO228"/>
      <c r="DRP228"/>
      <c r="DRQ228"/>
      <c r="DRR228"/>
      <c r="DRS228"/>
      <c r="DRT228"/>
      <c r="DRU228"/>
      <c r="DRV228"/>
      <c r="DRW228"/>
      <c r="DRX228"/>
      <c r="DRY228"/>
      <c r="DRZ228"/>
      <c r="DSA228"/>
      <c r="DSB228"/>
      <c r="DSC228"/>
      <c r="DSD228"/>
      <c r="DSE228"/>
      <c r="DSF228"/>
      <c r="DSG228"/>
      <c r="DSH228"/>
      <c r="DSI228"/>
      <c r="DSJ228"/>
      <c r="DSK228"/>
      <c r="DSL228"/>
      <c r="DSM228"/>
      <c r="DSN228"/>
      <c r="DSO228"/>
      <c r="DSP228"/>
      <c r="DSQ228"/>
      <c r="DSR228"/>
      <c r="DSS228"/>
      <c r="DST228"/>
      <c r="DSU228"/>
      <c r="DSV228"/>
      <c r="DSW228"/>
      <c r="DSX228"/>
      <c r="DSY228"/>
      <c r="DSZ228"/>
      <c r="DTA228"/>
      <c r="DTB228"/>
      <c r="DTC228"/>
      <c r="DTD228"/>
      <c r="DTE228"/>
      <c r="DTF228"/>
      <c r="DTG228"/>
      <c r="DTH228"/>
      <c r="DTI228"/>
      <c r="DTJ228"/>
      <c r="DTK228"/>
      <c r="DTL228"/>
      <c r="DTM228"/>
      <c r="DTN228"/>
      <c r="DTO228"/>
      <c r="DTP228"/>
      <c r="DTQ228"/>
      <c r="DTR228"/>
      <c r="DTS228"/>
      <c r="DTT228"/>
      <c r="DTU228"/>
      <c r="DTV228"/>
      <c r="DTW228"/>
      <c r="DTX228"/>
      <c r="DTY228"/>
      <c r="DTZ228"/>
      <c r="DUA228"/>
      <c r="DUB228"/>
      <c r="DUC228"/>
      <c r="DUD228"/>
      <c r="DUE228"/>
      <c r="DUF228"/>
      <c r="DUG228"/>
      <c r="DUH228"/>
      <c r="DUI228"/>
      <c r="DUJ228"/>
      <c r="DUK228"/>
      <c r="DUL228"/>
      <c r="DUM228"/>
      <c r="DUN228"/>
      <c r="DUO228"/>
      <c r="DUP228"/>
      <c r="DUQ228"/>
      <c r="DUR228"/>
      <c r="DUS228"/>
      <c r="DUT228"/>
      <c r="DUU228"/>
      <c r="DUV228"/>
      <c r="DUW228"/>
      <c r="DUX228"/>
      <c r="DUY228"/>
      <c r="DUZ228"/>
      <c r="DVA228"/>
      <c r="DVB228"/>
      <c r="DVC228"/>
      <c r="DVD228"/>
      <c r="DVE228"/>
      <c r="DVF228"/>
      <c r="DVG228"/>
      <c r="DVH228"/>
      <c r="DVI228"/>
      <c r="DVJ228"/>
      <c r="DVK228"/>
      <c r="DVL228"/>
      <c r="DVM228"/>
      <c r="DVN228"/>
      <c r="DVO228"/>
      <c r="DVP228"/>
      <c r="DVQ228"/>
      <c r="DVR228"/>
      <c r="DVS228"/>
      <c r="DVT228"/>
      <c r="DVU228"/>
      <c r="DVV228"/>
      <c r="DVW228"/>
      <c r="DVX228"/>
      <c r="DVY228"/>
      <c r="DVZ228"/>
      <c r="DWA228"/>
      <c r="DWB228"/>
      <c r="DWC228"/>
      <c r="DWD228"/>
      <c r="DWE228"/>
      <c r="DWF228"/>
      <c r="DWG228"/>
      <c r="DWH228"/>
      <c r="DWI228"/>
      <c r="DWJ228"/>
      <c r="DWK228"/>
      <c r="DWL228"/>
      <c r="DWM228"/>
      <c r="DWN228"/>
      <c r="DWO228"/>
      <c r="DWP228"/>
      <c r="DWQ228"/>
      <c r="DWR228"/>
      <c r="DWS228"/>
      <c r="DWT228"/>
      <c r="DWU228"/>
      <c r="DWV228"/>
      <c r="DWW228"/>
      <c r="DWX228"/>
      <c r="DWY228"/>
      <c r="DWZ228"/>
      <c r="DXA228"/>
      <c r="DXB228"/>
      <c r="DXC228"/>
      <c r="DXD228"/>
      <c r="DXE228"/>
      <c r="DXF228"/>
      <c r="DXG228"/>
      <c r="DXH228"/>
      <c r="DXI228"/>
      <c r="DXJ228"/>
      <c r="DXK228"/>
      <c r="DXL228"/>
      <c r="DXM228"/>
      <c r="DXN228"/>
      <c r="DXO228"/>
      <c r="DXP228"/>
      <c r="DXQ228"/>
      <c r="DXR228"/>
      <c r="DXS228"/>
      <c r="DXT228"/>
      <c r="DXU228"/>
      <c r="DXV228"/>
      <c r="DXW228"/>
      <c r="DXX228"/>
      <c r="DXY228"/>
      <c r="DXZ228"/>
      <c r="DYA228"/>
      <c r="DYB228"/>
      <c r="DYC228"/>
      <c r="DYD228"/>
      <c r="DYE228"/>
      <c r="DYF228"/>
      <c r="DYG228"/>
      <c r="DYH228"/>
      <c r="DYI228"/>
      <c r="DYJ228"/>
      <c r="DYK228"/>
      <c r="DYL228"/>
      <c r="DYM228"/>
      <c r="DYN228"/>
      <c r="DYO228"/>
      <c r="DYP228"/>
      <c r="DYQ228"/>
      <c r="DYR228"/>
      <c r="DYS228"/>
      <c r="DYT228"/>
      <c r="DYU228"/>
      <c r="DYV228"/>
      <c r="DYW228"/>
      <c r="DYX228"/>
      <c r="DYY228"/>
      <c r="DYZ228"/>
      <c r="DZA228"/>
      <c r="DZB228"/>
      <c r="DZC228"/>
      <c r="DZD228"/>
      <c r="DZE228"/>
      <c r="DZF228"/>
      <c r="DZG228"/>
      <c r="DZH228"/>
      <c r="DZI228"/>
      <c r="DZJ228"/>
      <c r="DZK228"/>
      <c r="DZL228"/>
      <c r="DZM228"/>
      <c r="DZN228"/>
      <c r="DZO228"/>
      <c r="DZP228"/>
      <c r="DZQ228"/>
      <c r="DZR228"/>
      <c r="DZS228"/>
      <c r="DZT228"/>
      <c r="DZU228"/>
      <c r="DZV228"/>
      <c r="DZW228"/>
      <c r="DZX228"/>
      <c r="DZY228"/>
      <c r="DZZ228"/>
      <c r="EAA228"/>
      <c r="EAB228"/>
      <c r="EAC228"/>
      <c r="EAD228"/>
      <c r="EAE228"/>
      <c r="EAF228"/>
      <c r="EAG228"/>
      <c r="EAH228"/>
      <c r="EAI228"/>
      <c r="EAJ228"/>
      <c r="EAK228"/>
      <c r="EAL228"/>
      <c r="EAM228"/>
      <c r="EAN228"/>
      <c r="EAO228"/>
      <c r="EAP228"/>
      <c r="EAQ228"/>
      <c r="EAR228"/>
      <c r="EAS228"/>
      <c r="EAT228"/>
      <c r="EAU228"/>
      <c r="EAV228"/>
      <c r="EAW228"/>
      <c r="EAX228"/>
      <c r="EAY228"/>
      <c r="EAZ228"/>
      <c r="EBA228"/>
      <c r="EBB228"/>
      <c r="EBC228"/>
      <c r="EBD228"/>
      <c r="EBE228"/>
      <c r="EBF228"/>
      <c r="EBG228"/>
      <c r="EBH228"/>
      <c r="EBI228"/>
      <c r="EBJ228"/>
      <c r="EBK228"/>
      <c r="EBL228"/>
      <c r="EBM228"/>
      <c r="EBN228"/>
      <c r="EBO228"/>
      <c r="EBP228"/>
      <c r="EBQ228"/>
      <c r="EBR228"/>
      <c r="EBS228"/>
      <c r="EBT228"/>
      <c r="EBU228"/>
      <c r="EBV228"/>
      <c r="EBW228"/>
      <c r="EBX228"/>
      <c r="EBY228"/>
      <c r="EBZ228"/>
      <c r="ECA228"/>
      <c r="ECB228"/>
      <c r="ECC228"/>
      <c r="ECD228"/>
      <c r="ECE228"/>
      <c r="ECF228"/>
      <c r="ECG228"/>
      <c r="ECH228"/>
      <c r="ECI228"/>
      <c r="ECJ228"/>
      <c r="ECK228"/>
      <c r="ECL228"/>
      <c r="ECM228"/>
      <c r="ECN228"/>
      <c r="ECO228"/>
      <c r="ECP228"/>
      <c r="ECQ228"/>
      <c r="ECR228"/>
      <c r="ECS228"/>
      <c r="ECT228"/>
      <c r="ECU228"/>
      <c r="ECV228"/>
      <c r="ECW228"/>
      <c r="ECX228"/>
      <c r="ECY228"/>
      <c r="ECZ228"/>
      <c r="EDA228"/>
      <c r="EDB228"/>
      <c r="EDC228"/>
      <c r="EDD228"/>
      <c r="EDE228"/>
      <c r="EDF228"/>
      <c r="EDG228"/>
      <c r="EDH228"/>
      <c r="EDI228"/>
      <c r="EDJ228"/>
      <c r="EDK228"/>
      <c r="EDL228"/>
      <c r="EDM228"/>
      <c r="EDN228"/>
      <c r="EDO228"/>
      <c r="EDP228"/>
      <c r="EDQ228"/>
      <c r="EDR228"/>
      <c r="EDS228"/>
      <c r="EDT228"/>
      <c r="EDU228"/>
      <c r="EDV228"/>
      <c r="EDW228"/>
      <c r="EDX228"/>
      <c r="EDY228"/>
      <c r="EDZ228"/>
      <c r="EEA228"/>
      <c r="EEB228"/>
      <c r="EEC228"/>
      <c r="EED228"/>
      <c r="EEE228"/>
      <c r="EEF228"/>
      <c r="EEG228"/>
      <c r="EEH228"/>
      <c r="EEI228"/>
      <c r="EEJ228"/>
      <c r="EEK228"/>
      <c r="EEL228"/>
      <c r="EEM228"/>
      <c r="EEN228"/>
      <c r="EEO228"/>
      <c r="EEP228"/>
      <c r="EEQ228"/>
      <c r="EER228"/>
      <c r="EES228"/>
      <c r="EET228"/>
      <c r="EEU228"/>
      <c r="EEV228"/>
      <c r="EEW228"/>
      <c r="EEX228"/>
      <c r="EEY228"/>
      <c r="EEZ228"/>
      <c r="EFA228"/>
      <c r="EFB228"/>
      <c r="EFC228"/>
      <c r="EFD228"/>
      <c r="EFE228"/>
      <c r="EFF228"/>
      <c r="EFG228"/>
      <c r="EFH228"/>
      <c r="EFI228"/>
      <c r="EFJ228"/>
      <c r="EFK228"/>
      <c r="EFL228"/>
      <c r="EFM228"/>
      <c r="EFN228"/>
      <c r="EFO228"/>
      <c r="EFP228"/>
      <c r="EFQ228"/>
      <c r="EFR228"/>
      <c r="EFS228"/>
      <c r="EFT228"/>
      <c r="EFU228"/>
      <c r="EFV228"/>
      <c r="EFW228"/>
      <c r="EFX228"/>
      <c r="EFY228"/>
      <c r="EFZ228"/>
      <c r="EGA228"/>
      <c r="EGB228"/>
      <c r="EGC228"/>
      <c r="EGD228"/>
      <c r="EGE228"/>
      <c r="EGF228"/>
      <c r="EGG228"/>
      <c r="EGH228"/>
      <c r="EGI228"/>
      <c r="EGJ228"/>
      <c r="EGK228"/>
      <c r="EGL228"/>
      <c r="EGM228"/>
      <c r="EGN228"/>
      <c r="EGO228"/>
      <c r="EGP228"/>
      <c r="EGQ228"/>
      <c r="EGR228"/>
      <c r="EGS228"/>
      <c r="EGT228"/>
      <c r="EGU228"/>
      <c r="EGV228"/>
      <c r="EGW228"/>
      <c r="EGX228"/>
      <c r="EGY228"/>
      <c r="EGZ228"/>
      <c r="EHA228"/>
      <c r="EHB228"/>
      <c r="EHC228"/>
      <c r="EHD228"/>
      <c r="EHE228"/>
      <c r="EHF228"/>
      <c r="EHG228"/>
      <c r="EHH228"/>
      <c r="EHI228"/>
      <c r="EHJ228"/>
      <c r="EHK228"/>
      <c r="EHL228"/>
      <c r="EHM228"/>
      <c r="EHN228"/>
      <c r="EHO228"/>
      <c r="EHP228"/>
      <c r="EHQ228"/>
      <c r="EHR228"/>
      <c r="EHS228"/>
      <c r="EHT228"/>
      <c r="EHU228"/>
      <c r="EHV228"/>
      <c r="EHW228"/>
      <c r="EHX228"/>
      <c r="EHY228"/>
      <c r="EHZ228"/>
      <c r="EIA228"/>
      <c r="EIB228"/>
      <c r="EIC228"/>
      <c r="EID228"/>
      <c r="EIE228"/>
      <c r="EIF228"/>
      <c r="EIG228"/>
      <c r="EIH228"/>
      <c r="EII228"/>
      <c r="EIJ228"/>
      <c r="EIK228"/>
      <c r="EIL228"/>
      <c r="EIM228"/>
      <c r="EIN228"/>
      <c r="EIO228"/>
      <c r="EIP228"/>
      <c r="EIQ228"/>
      <c r="EIR228"/>
      <c r="EIS228"/>
      <c r="EIT228"/>
      <c r="EIU228"/>
      <c r="EIV228"/>
      <c r="EIW228"/>
      <c r="EIX228"/>
      <c r="EIY228"/>
      <c r="EIZ228"/>
      <c r="EJA228"/>
      <c r="EJB228"/>
      <c r="EJC228"/>
      <c r="EJD228"/>
      <c r="EJE228"/>
      <c r="EJF228"/>
      <c r="EJG228"/>
      <c r="EJH228"/>
      <c r="EJI228"/>
      <c r="EJJ228"/>
      <c r="EJK228"/>
      <c r="EJL228"/>
      <c r="EJM228"/>
      <c r="EJN228"/>
      <c r="EJO228"/>
      <c r="EJP228"/>
      <c r="EJQ228"/>
      <c r="EJR228"/>
      <c r="EJS228"/>
      <c r="EJT228"/>
      <c r="EJU228"/>
      <c r="EJV228"/>
      <c r="EJW228"/>
      <c r="EJX228"/>
      <c r="EJY228"/>
      <c r="EJZ228"/>
      <c r="EKA228"/>
      <c r="EKB228"/>
      <c r="EKC228"/>
      <c r="EKD228"/>
      <c r="EKE228"/>
      <c r="EKF228"/>
      <c r="EKG228"/>
      <c r="EKH228"/>
      <c r="EKI228"/>
      <c r="EKJ228"/>
      <c r="EKK228"/>
      <c r="EKL228"/>
      <c r="EKM228"/>
      <c r="EKN228"/>
      <c r="EKO228"/>
      <c r="EKP228"/>
      <c r="EKQ228"/>
      <c r="EKR228"/>
      <c r="EKS228"/>
      <c r="EKT228"/>
      <c r="EKU228"/>
      <c r="EKV228"/>
      <c r="EKW228"/>
      <c r="EKX228"/>
      <c r="EKY228"/>
      <c r="EKZ228"/>
      <c r="ELA228"/>
      <c r="ELB228"/>
      <c r="ELC228"/>
      <c r="ELD228"/>
      <c r="ELE228"/>
      <c r="ELF228"/>
      <c r="ELG228"/>
      <c r="ELH228"/>
      <c r="ELI228"/>
      <c r="ELJ228"/>
      <c r="ELK228"/>
      <c r="ELL228"/>
      <c r="ELM228"/>
      <c r="ELN228"/>
      <c r="ELO228"/>
      <c r="ELP228"/>
      <c r="ELQ228"/>
      <c r="ELR228"/>
      <c r="ELS228"/>
      <c r="ELT228"/>
      <c r="ELU228"/>
      <c r="ELV228"/>
      <c r="ELW228"/>
      <c r="ELX228"/>
      <c r="ELY228"/>
      <c r="ELZ228"/>
      <c r="EMA228"/>
      <c r="EMB228"/>
      <c r="EMC228"/>
      <c r="EMD228"/>
      <c r="EME228"/>
      <c r="EMF228"/>
      <c r="EMG228"/>
      <c r="EMH228"/>
      <c r="EMI228"/>
      <c r="EMJ228"/>
      <c r="EMK228"/>
      <c r="EML228"/>
      <c r="EMM228"/>
      <c r="EMN228"/>
      <c r="EMO228"/>
      <c r="EMP228"/>
      <c r="EMQ228"/>
      <c r="EMR228"/>
      <c r="EMS228"/>
      <c r="EMT228"/>
      <c r="EMU228"/>
      <c r="EMV228"/>
      <c r="EMW228"/>
      <c r="EMX228"/>
      <c r="EMY228"/>
      <c r="EMZ228"/>
      <c r="ENA228"/>
      <c r="ENB228"/>
      <c r="ENC228"/>
      <c r="END228"/>
      <c r="ENE228"/>
      <c r="ENF228"/>
      <c r="ENG228"/>
      <c r="ENH228"/>
      <c r="ENI228"/>
      <c r="ENJ228"/>
      <c r="ENK228"/>
      <c r="ENL228"/>
      <c r="ENM228"/>
      <c r="ENN228"/>
      <c r="ENO228"/>
      <c r="ENP228"/>
      <c r="ENQ228"/>
      <c r="ENR228"/>
      <c r="ENS228"/>
      <c r="ENT228"/>
      <c r="ENU228"/>
      <c r="ENV228"/>
      <c r="ENW228"/>
      <c r="ENX228"/>
      <c r="ENY228"/>
      <c r="ENZ228"/>
      <c r="EOA228"/>
      <c r="EOB228"/>
      <c r="EOC228"/>
      <c r="EOD228"/>
      <c r="EOE228"/>
      <c r="EOF228"/>
      <c r="EOG228"/>
      <c r="EOH228"/>
      <c r="EOI228"/>
      <c r="EOJ228"/>
      <c r="EOK228"/>
      <c r="EOL228"/>
      <c r="EOM228"/>
      <c r="EON228"/>
      <c r="EOO228"/>
      <c r="EOP228"/>
      <c r="EOQ228"/>
      <c r="EOR228"/>
      <c r="EOS228"/>
      <c r="EOT228"/>
      <c r="EOU228"/>
      <c r="EOV228"/>
      <c r="EOW228"/>
      <c r="EOX228"/>
      <c r="EOY228"/>
      <c r="EOZ228"/>
      <c r="EPA228"/>
      <c r="EPB228"/>
      <c r="EPC228"/>
      <c r="EPD228"/>
      <c r="EPE228"/>
      <c r="EPF228"/>
      <c r="EPG228"/>
      <c r="EPH228"/>
      <c r="EPI228"/>
      <c r="EPJ228"/>
      <c r="EPK228"/>
      <c r="EPL228"/>
      <c r="EPM228"/>
      <c r="EPN228"/>
      <c r="EPO228"/>
      <c r="EPP228"/>
      <c r="EPQ228"/>
      <c r="EPR228"/>
      <c r="EPS228"/>
      <c r="EPT228"/>
      <c r="EPU228"/>
      <c r="EPV228"/>
      <c r="EPW228"/>
      <c r="EPX228"/>
      <c r="EPY228"/>
      <c r="EPZ228"/>
      <c r="EQA228"/>
      <c r="EQB228"/>
      <c r="EQC228"/>
      <c r="EQD228"/>
      <c r="EQE228"/>
      <c r="EQF228"/>
      <c r="EQG228"/>
      <c r="EQH228"/>
      <c r="EQI228"/>
      <c r="EQJ228"/>
      <c r="EQK228"/>
      <c r="EQL228"/>
      <c r="EQM228"/>
      <c r="EQN228"/>
      <c r="EQO228"/>
      <c r="EQP228"/>
      <c r="EQQ228"/>
      <c r="EQR228"/>
      <c r="EQS228"/>
      <c r="EQT228"/>
      <c r="EQU228"/>
      <c r="EQV228"/>
      <c r="EQW228"/>
      <c r="EQX228"/>
      <c r="EQY228"/>
      <c r="EQZ228"/>
      <c r="ERA228"/>
      <c r="ERB228"/>
      <c r="ERC228"/>
      <c r="ERD228"/>
      <c r="ERE228"/>
      <c r="ERF228"/>
      <c r="ERG228"/>
      <c r="ERH228"/>
      <c r="ERI228"/>
      <c r="ERJ228"/>
      <c r="ERK228"/>
      <c r="ERL228"/>
      <c r="ERM228"/>
      <c r="ERN228"/>
      <c r="ERO228"/>
      <c r="ERP228"/>
      <c r="ERQ228"/>
      <c r="ERR228"/>
      <c r="ERS228"/>
      <c r="ERT228"/>
      <c r="ERU228"/>
      <c r="ERV228"/>
      <c r="ERW228"/>
      <c r="ERX228"/>
      <c r="ERY228"/>
      <c r="ERZ228"/>
      <c r="ESA228"/>
      <c r="ESB228"/>
      <c r="ESC228"/>
      <c r="ESD228"/>
      <c r="ESE228"/>
      <c r="ESF228"/>
      <c r="ESG228"/>
      <c r="ESH228"/>
      <c r="ESI228"/>
      <c r="ESJ228"/>
      <c r="ESK228"/>
      <c r="ESL228"/>
      <c r="ESM228"/>
      <c r="ESN228"/>
      <c r="ESO228"/>
      <c r="ESP228"/>
      <c r="ESQ228"/>
      <c r="ESR228"/>
      <c r="ESS228"/>
      <c r="EST228"/>
      <c r="ESU228"/>
      <c r="ESV228"/>
      <c r="ESW228"/>
      <c r="ESX228"/>
      <c r="ESY228"/>
      <c r="ESZ228"/>
      <c r="ETA228"/>
      <c r="ETB228"/>
      <c r="ETC228"/>
      <c r="ETD228"/>
      <c r="ETE228"/>
      <c r="ETF228"/>
      <c r="ETG228"/>
      <c r="ETH228"/>
      <c r="ETI228"/>
      <c r="ETJ228"/>
      <c r="ETK228"/>
      <c r="ETL228"/>
      <c r="ETM228"/>
      <c r="ETN228"/>
      <c r="ETO228"/>
      <c r="ETP228"/>
      <c r="ETQ228"/>
      <c r="ETR228"/>
      <c r="ETS228"/>
      <c r="ETT228"/>
      <c r="ETU228"/>
      <c r="ETV228"/>
      <c r="ETW228"/>
      <c r="ETX228"/>
      <c r="ETY228"/>
      <c r="ETZ228"/>
      <c r="EUA228"/>
      <c r="EUB228"/>
      <c r="EUC228"/>
      <c r="EUD228"/>
      <c r="EUE228"/>
      <c r="EUF228"/>
      <c r="EUG228"/>
      <c r="EUH228"/>
      <c r="EUI228"/>
      <c r="EUJ228"/>
      <c r="EUK228"/>
      <c r="EUL228"/>
      <c r="EUM228"/>
      <c r="EUN228"/>
      <c r="EUO228"/>
      <c r="EUP228"/>
      <c r="EUQ228"/>
      <c r="EUR228"/>
      <c r="EUS228"/>
      <c r="EUT228"/>
      <c r="EUU228"/>
      <c r="EUV228"/>
      <c r="EUW228"/>
      <c r="EUX228"/>
      <c r="EUY228"/>
      <c r="EUZ228"/>
      <c r="EVA228"/>
      <c r="EVB228"/>
      <c r="EVC228"/>
      <c r="EVD228"/>
      <c r="EVE228"/>
      <c r="EVF228"/>
      <c r="EVG228"/>
      <c r="EVH228"/>
      <c r="EVI228"/>
      <c r="EVJ228"/>
      <c r="EVK228"/>
      <c r="EVL228"/>
      <c r="EVM228"/>
      <c r="EVN228"/>
      <c r="EVO228"/>
      <c r="EVP228"/>
      <c r="EVQ228"/>
      <c r="EVR228"/>
      <c r="EVS228"/>
      <c r="EVT228"/>
      <c r="EVU228"/>
      <c r="EVV228"/>
      <c r="EVW228"/>
      <c r="EVX228"/>
      <c r="EVY228"/>
      <c r="EVZ228"/>
      <c r="EWA228"/>
      <c r="EWB228"/>
      <c r="EWC228"/>
      <c r="EWD228"/>
      <c r="EWE228"/>
      <c r="EWF228"/>
      <c r="EWG228"/>
      <c r="EWH228"/>
      <c r="EWI228"/>
      <c r="EWJ228"/>
      <c r="EWK228"/>
      <c r="EWL228"/>
      <c r="EWM228"/>
      <c r="EWN228"/>
      <c r="EWO228"/>
      <c r="EWP228"/>
      <c r="EWQ228"/>
      <c r="EWR228"/>
      <c r="EWS228"/>
      <c r="EWT228"/>
      <c r="EWU228"/>
      <c r="EWV228"/>
      <c r="EWW228"/>
      <c r="EWX228"/>
      <c r="EWY228"/>
      <c r="EWZ228"/>
      <c r="EXA228"/>
      <c r="EXB228"/>
      <c r="EXC228"/>
      <c r="EXD228"/>
      <c r="EXE228"/>
      <c r="EXF228"/>
      <c r="EXG228"/>
      <c r="EXH228"/>
      <c r="EXI228"/>
      <c r="EXJ228"/>
      <c r="EXK228"/>
      <c r="EXL228"/>
      <c r="EXM228"/>
      <c r="EXN228"/>
      <c r="EXO228"/>
      <c r="EXP228"/>
      <c r="EXQ228"/>
      <c r="EXR228"/>
      <c r="EXS228"/>
      <c r="EXT228"/>
      <c r="EXU228"/>
      <c r="EXV228"/>
      <c r="EXW228"/>
      <c r="EXX228"/>
      <c r="EXY228"/>
      <c r="EXZ228"/>
      <c r="EYA228"/>
      <c r="EYB228"/>
      <c r="EYC228"/>
      <c r="EYD228"/>
      <c r="EYE228"/>
      <c r="EYF228"/>
      <c r="EYG228"/>
      <c r="EYH228"/>
      <c r="EYI228"/>
      <c r="EYJ228"/>
      <c r="EYK228"/>
      <c r="EYL228"/>
      <c r="EYM228"/>
      <c r="EYN228"/>
      <c r="EYO228"/>
      <c r="EYP228"/>
      <c r="EYQ228"/>
      <c r="EYR228"/>
      <c r="EYS228"/>
      <c r="EYT228"/>
      <c r="EYU228"/>
      <c r="EYV228"/>
      <c r="EYW228"/>
      <c r="EYX228"/>
      <c r="EYY228"/>
      <c r="EYZ228"/>
      <c r="EZA228"/>
      <c r="EZB228"/>
      <c r="EZC228"/>
      <c r="EZD228"/>
      <c r="EZE228"/>
      <c r="EZF228"/>
      <c r="EZG228"/>
      <c r="EZH228"/>
      <c r="EZI228"/>
      <c r="EZJ228"/>
      <c r="EZK228"/>
      <c r="EZL228"/>
      <c r="EZM228"/>
      <c r="EZN228"/>
      <c r="EZO228"/>
      <c r="EZP228"/>
      <c r="EZQ228"/>
      <c r="EZR228"/>
      <c r="EZS228"/>
      <c r="EZT228"/>
      <c r="EZU228"/>
      <c r="EZV228"/>
      <c r="EZW228"/>
      <c r="EZX228"/>
      <c r="EZY228"/>
      <c r="EZZ228"/>
      <c r="FAA228"/>
      <c r="FAB228"/>
      <c r="FAC228"/>
      <c r="FAD228"/>
      <c r="FAE228"/>
      <c r="FAF228"/>
      <c r="FAG228"/>
      <c r="FAH228"/>
      <c r="FAI228"/>
      <c r="FAJ228"/>
      <c r="FAK228"/>
      <c r="FAL228"/>
      <c r="FAM228"/>
      <c r="FAN228"/>
      <c r="FAO228"/>
      <c r="FAP228"/>
      <c r="FAQ228"/>
      <c r="FAR228"/>
      <c r="FAS228"/>
      <c r="FAT228"/>
      <c r="FAU228"/>
      <c r="FAV228"/>
      <c r="FAW228"/>
      <c r="FAX228"/>
      <c r="FAY228"/>
      <c r="FAZ228"/>
      <c r="FBA228"/>
      <c r="FBB228"/>
      <c r="FBC228"/>
      <c r="FBD228"/>
      <c r="FBE228"/>
      <c r="FBF228"/>
      <c r="FBG228"/>
      <c r="FBH228"/>
      <c r="FBI228"/>
      <c r="FBJ228"/>
      <c r="FBK228"/>
      <c r="FBL228"/>
      <c r="FBM228"/>
      <c r="FBN228"/>
      <c r="FBO228"/>
      <c r="FBP228"/>
      <c r="FBQ228"/>
      <c r="FBR228"/>
      <c r="FBS228"/>
      <c r="FBT228"/>
      <c r="FBU228"/>
      <c r="FBV228"/>
      <c r="FBW228"/>
      <c r="FBX228"/>
      <c r="FBY228"/>
      <c r="FBZ228"/>
      <c r="FCA228"/>
      <c r="FCB228"/>
      <c r="FCC228"/>
      <c r="FCD228"/>
      <c r="FCE228"/>
      <c r="FCF228"/>
      <c r="FCG228"/>
      <c r="FCH228"/>
      <c r="FCI228"/>
      <c r="FCJ228"/>
      <c r="FCK228"/>
      <c r="FCL228"/>
      <c r="FCM228"/>
      <c r="FCN228"/>
      <c r="FCO228"/>
      <c r="FCP228"/>
      <c r="FCQ228"/>
      <c r="FCR228"/>
      <c r="FCS228"/>
      <c r="FCT228"/>
      <c r="FCU228"/>
      <c r="FCV228"/>
      <c r="FCW228"/>
      <c r="FCX228"/>
      <c r="FCY228"/>
      <c r="FCZ228"/>
      <c r="FDA228"/>
      <c r="FDB228"/>
      <c r="FDC228"/>
      <c r="FDD228"/>
      <c r="FDE228"/>
      <c r="FDF228"/>
      <c r="FDG228"/>
      <c r="FDH228"/>
      <c r="FDI228"/>
      <c r="FDJ228"/>
      <c r="FDK228"/>
      <c r="FDL228"/>
      <c r="FDM228"/>
      <c r="FDN228"/>
      <c r="FDO228"/>
      <c r="FDP228"/>
      <c r="FDQ228"/>
      <c r="FDR228"/>
      <c r="FDS228"/>
      <c r="FDT228"/>
      <c r="FDU228"/>
      <c r="FDV228"/>
      <c r="FDW228"/>
      <c r="FDX228"/>
      <c r="FDY228"/>
      <c r="FDZ228"/>
      <c r="FEA228"/>
      <c r="FEB228"/>
      <c r="FEC228"/>
      <c r="FED228"/>
      <c r="FEE228"/>
      <c r="FEF228"/>
      <c r="FEG228"/>
      <c r="FEH228"/>
      <c r="FEI228"/>
      <c r="FEJ228"/>
      <c r="FEK228"/>
      <c r="FEL228"/>
      <c r="FEM228"/>
      <c r="FEN228"/>
      <c r="FEO228"/>
      <c r="FEP228"/>
      <c r="FEQ228"/>
      <c r="FER228"/>
      <c r="FES228"/>
      <c r="FET228"/>
      <c r="FEU228"/>
      <c r="FEV228"/>
      <c r="FEW228"/>
      <c r="FEX228"/>
      <c r="FEY228"/>
      <c r="FEZ228"/>
      <c r="FFA228"/>
      <c r="FFB228"/>
      <c r="FFC228"/>
      <c r="FFD228"/>
      <c r="FFE228"/>
      <c r="FFF228"/>
      <c r="FFG228"/>
      <c r="FFH228"/>
      <c r="FFI228"/>
      <c r="FFJ228"/>
      <c r="FFK228"/>
      <c r="FFL228"/>
      <c r="FFM228"/>
      <c r="FFN228"/>
      <c r="FFO228"/>
      <c r="FFP228"/>
      <c r="FFQ228"/>
      <c r="FFR228"/>
      <c r="FFS228"/>
      <c r="FFT228"/>
      <c r="FFU228"/>
      <c r="FFV228"/>
      <c r="FFW228"/>
      <c r="FFX228"/>
      <c r="FFY228"/>
      <c r="FFZ228"/>
      <c r="FGA228"/>
      <c r="FGB228"/>
      <c r="FGC228"/>
      <c r="FGD228"/>
      <c r="FGE228"/>
      <c r="FGF228"/>
      <c r="FGG228"/>
      <c r="FGH228"/>
      <c r="FGI228"/>
      <c r="FGJ228"/>
      <c r="FGK228"/>
      <c r="FGL228"/>
      <c r="FGM228"/>
      <c r="FGN228"/>
      <c r="FGO228"/>
      <c r="FGP228"/>
      <c r="FGQ228"/>
      <c r="FGR228"/>
      <c r="FGS228"/>
      <c r="FGT228"/>
      <c r="FGU228"/>
      <c r="FGV228"/>
      <c r="FGW228"/>
      <c r="FGX228"/>
      <c r="FGY228"/>
      <c r="FGZ228"/>
      <c r="FHA228"/>
      <c r="FHB228"/>
      <c r="FHC228"/>
      <c r="FHD228"/>
      <c r="FHE228"/>
      <c r="FHF228"/>
      <c r="FHG228"/>
      <c r="FHH228"/>
      <c r="FHI228"/>
      <c r="FHJ228"/>
      <c r="FHK228"/>
      <c r="FHL228"/>
      <c r="FHM228"/>
      <c r="FHN228"/>
      <c r="FHO228"/>
      <c r="FHP228"/>
      <c r="FHQ228"/>
      <c r="FHR228"/>
      <c r="FHS228"/>
      <c r="FHT228"/>
      <c r="FHU228"/>
      <c r="FHV228"/>
      <c r="FHW228"/>
      <c r="FHX228"/>
      <c r="FHY228"/>
      <c r="FHZ228"/>
      <c r="FIA228"/>
      <c r="FIB228"/>
      <c r="FIC228"/>
      <c r="FID228"/>
      <c r="FIE228"/>
      <c r="FIF228"/>
      <c r="FIG228"/>
      <c r="FIH228"/>
      <c r="FII228"/>
      <c r="FIJ228"/>
      <c r="FIK228"/>
      <c r="FIL228"/>
      <c r="FIM228"/>
      <c r="FIN228"/>
      <c r="FIO228"/>
      <c r="FIP228"/>
      <c r="FIQ228"/>
      <c r="FIR228"/>
      <c r="FIS228"/>
      <c r="FIT228"/>
      <c r="FIU228"/>
      <c r="FIV228"/>
      <c r="FIW228"/>
      <c r="FIX228"/>
      <c r="FIY228"/>
      <c r="FIZ228"/>
      <c r="FJA228"/>
      <c r="FJB228"/>
      <c r="FJC228"/>
      <c r="FJD228"/>
      <c r="FJE228"/>
      <c r="FJF228"/>
      <c r="FJG228"/>
      <c r="FJH228"/>
      <c r="FJI228"/>
      <c r="FJJ228"/>
      <c r="FJK228"/>
      <c r="FJL228"/>
      <c r="FJM228"/>
      <c r="FJN228"/>
      <c r="FJO228"/>
      <c r="FJP228"/>
      <c r="FJQ228"/>
      <c r="FJR228"/>
      <c r="FJS228"/>
      <c r="FJT228"/>
      <c r="FJU228"/>
      <c r="FJV228"/>
      <c r="FJW228"/>
      <c r="FJX228"/>
      <c r="FJY228"/>
      <c r="FJZ228"/>
      <c r="FKA228"/>
      <c r="FKB228"/>
      <c r="FKC228"/>
      <c r="FKD228"/>
      <c r="FKE228"/>
      <c r="FKF228"/>
      <c r="FKG228"/>
      <c r="FKH228"/>
      <c r="FKI228"/>
      <c r="FKJ228"/>
      <c r="FKK228"/>
      <c r="FKL228"/>
      <c r="FKM228"/>
      <c r="FKN228"/>
      <c r="FKO228"/>
      <c r="FKP228"/>
      <c r="FKQ228"/>
      <c r="FKR228"/>
      <c r="FKS228"/>
      <c r="FKT228"/>
      <c r="FKU228"/>
      <c r="FKV228"/>
      <c r="FKW228"/>
      <c r="FKX228"/>
      <c r="FKY228"/>
      <c r="FKZ228"/>
      <c r="FLA228"/>
      <c r="FLB228"/>
      <c r="FLC228"/>
      <c r="FLD228"/>
      <c r="FLE228"/>
      <c r="FLF228"/>
      <c r="FLG228"/>
      <c r="FLH228"/>
      <c r="FLI228"/>
      <c r="FLJ228"/>
      <c r="FLK228"/>
      <c r="FLL228"/>
      <c r="FLM228"/>
      <c r="FLN228"/>
      <c r="FLO228"/>
      <c r="FLP228"/>
      <c r="FLQ228"/>
      <c r="FLR228"/>
      <c r="FLS228"/>
      <c r="FLT228"/>
      <c r="FLU228"/>
      <c r="FLV228"/>
      <c r="FLW228"/>
      <c r="FLX228"/>
      <c r="FLY228"/>
      <c r="FLZ228"/>
      <c r="FMA228"/>
      <c r="FMB228"/>
      <c r="FMC228"/>
      <c r="FMD228"/>
      <c r="FME228"/>
      <c r="FMF228"/>
      <c r="FMG228"/>
      <c r="FMH228"/>
      <c r="FMI228"/>
      <c r="FMJ228"/>
      <c r="FMK228"/>
      <c r="FML228"/>
      <c r="FMM228"/>
      <c r="FMN228"/>
      <c r="FMO228"/>
      <c r="FMP228"/>
      <c r="FMQ228"/>
      <c r="FMR228"/>
      <c r="FMS228"/>
      <c r="FMT228"/>
      <c r="FMU228"/>
      <c r="FMV228"/>
      <c r="FMW228"/>
      <c r="FMX228"/>
      <c r="FMY228"/>
      <c r="FMZ228"/>
      <c r="FNA228"/>
      <c r="FNB228"/>
      <c r="FNC228"/>
      <c r="FND228"/>
      <c r="FNE228"/>
      <c r="FNF228"/>
      <c r="FNG228"/>
      <c r="FNH228"/>
      <c r="FNI228"/>
      <c r="FNJ228"/>
      <c r="FNK228"/>
      <c r="FNL228"/>
      <c r="FNM228"/>
      <c r="FNN228"/>
      <c r="FNO228"/>
      <c r="FNP228"/>
      <c r="FNQ228"/>
      <c r="FNR228"/>
      <c r="FNS228"/>
      <c r="FNT228"/>
      <c r="FNU228"/>
      <c r="FNV228"/>
      <c r="FNW228"/>
      <c r="FNX228"/>
      <c r="FNY228"/>
      <c r="FNZ228"/>
      <c r="FOA228"/>
      <c r="FOB228"/>
      <c r="FOC228"/>
      <c r="FOD228"/>
      <c r="FOE228"/>
      <c r="FOF228"/>
      <c r="FOG228"/>
      <c r="FOH228"/>
      <c r="FOI228"/>
      <c r="FOJ228"/>
      <c r="FOK228"/>
      <c r="FOL228"/>
      <c r="FOM228"/>
      <c r="FON228"/>
      <c r="FOO228"/>
      <c r="FOP228"/>
      <c r="FOQ228"/>
      <c r="FOR228"/>
      <c r="FOS228"/>
      <c r="FOT228"/>
      <c r="FOU228"/>
      <c r="FOV228"/>
      <c r="FOW228"/>
      <c r="FOX228"/>
      <c r="FOY228"/>
      <c r="FOZ228"/>
      <c r="FPA228"/>
      <c r="FPB228"/>
      <c r="FPC228"/>
      <c r="FPD228"/>
      <c r="FPE228"/>
      <c r="FPF228"/>
      <c r="FPG228"/>
      <c r="FPH228"/>
      <c r="FPI228"/>
      <c r="FPJ228"/>
      <c r="FPK228"/>
      <c r="FPL228"/>
      <c r="FPM228"/>
      <c r="FPN228"/>
      <c r="FPO228"/>
      <c r="FPP228"/>
      <c r="FPQ228"/>
      <c r="FPR228"/>
      <c r="FPS228"/>
      <c r="FPT228"/>
      <c r="FPU228"/>
      <c r="FPV228"/>
      <c r="FPW228"/>
      <c r="FPX228"/>
      <c r="FPY228"/>
      <c r="FPZ228"/>
      <c r="FQA228"/>
      <c r="FQB228"/>
      <c r="FQC228"/>
      <c r="FQD228"/>
      <c r="FQE228"/>
      <c r="FQF228"/>
      <c r="FQG228"/>
      <c r="FQH228"/>
      <c r="FQI228"/>
      <c r="FQJ228"/>
      <c r="FQK228"/>
      <c r="FQL228"/>
      <c r="FQM228"/>
      <c r="FQN228"/>
      <c r="FQO228"/>
      <c r="FQP228"/>
      <c r="FQQ228"/>
      <c r="FQR228"/>
      <c r="FQS228"/>
      <c r="FQT228"/>
      <c r="FQU228"/>
      <c r="FQV228"/>
      <c r="FQW228"/>
      <c r="FQX228"/>
      <c r="FQY228"/>
      <c r="FQZ228"/>
      <c r="FRA228"/>
      <c r="FRB228"/>
      <c r="FRC228"/>
      <c r="FRD228"/>
      <c r="FRE228"/>
      <c r="FRF228"/>
      <c r="FRG228"/>
      <c r="FRH228"/>
      <c r="FRI228"/>
      <c r="FRJ228"/>
      <c r="FRK228"/>
      <c r="FRL228"/>
      <c r="FRM228"/>
      <c r="FRN228"/>
      <c r="FRO228"/>
      <c r="FRP228"/>
      <c r="FRQ228"/>
      <c r="FRR228"/>
      <c r="FRS228"/>
      <c r="FRT228"/>
      <c r="FRU228"/>
      <c r="FRV228"/>
      <c r="FRW228"/>
      <c r="FRX228"/>
      <c r="FRY228"/>
      <c r="FRZ228"/>
      <c r="FSA228"/>
      <c r="FSB228"/>
      <c r="FSC228"/>
      <c r="FSD228"/>
      <c r="FSE228"/>
      <c r="FSF228"/>
      <c r="FSG228"/>
      <c r="FSH228"/>
      <c r="FSI228"/>
      <c r="FSJ228"/>
      <c r="FSK228"/>
      <c r="FSL228"/>
      <c r="FSM228"/>
      <c r="FSN228"/>
      <c r="FSO228"/>
      <c r="FSP228"/>
      <c r="FSQ228"/>
      <c r="FSR228"/>
      <c r="FSS228"/>
      <c r="FST228"/>
      <c r="FSU228"/>
      <c r="FSV228"/>
      <c r="FSW228"/>
      <c r="FSX228"/>
      <c r="FSY228"/>
      <c r="FSZ228"/>
      <c r="FTA228"/>
      <c r="FTB228"/>
      <c r="FTC228"/>
      <c r="FTD228"/>
      <c r="FTE228"/>
      <c r="FTF228"/>
      <c r="FTG228"/>
      <c r="FTH228"/>
      <c r="FTI228"/>
      <c r="FTJ228"/>
      <c r="FTK228"/>
      <c r="FTL228"/>
      <c r="FTM228"/>
      <c r="FTN228"/>
      <c r="FTO228"/>
      <c r="FTP228"/>
      <c r="FTQ228"/>
      <c r="FTR228"/>
      <c r="FTS228"/>
      <c r="FTT228"/>
      <c r="FTU228"/>
      <c r="FTV228"/>
      <c r="FTW228"/>
      <c r="FTX228"/>
      <c r="FTY228"/>
      <c r="FTZ228"/>
      <c r="FUA228"/>
      <c r="FUB228"/>
      <c r="FUC228"/>
      <c r="FUD228"/>
      <c r="FUE228"/>
      <c r="FUF228"/>
      <c r="FUG228"/>
      <c r="FUH228"/>
      <c r="FUI228"/>
      <c r="FUJ228"/>
      <c r="FUK228"/>
      <c r="FUL228"/>
      <c r="FUM228"/>
      <c r="FUN228"/>
      <c r="FUO228"/>
      <c r="FUP228"/>
      <c r="FUQ228"/>
      <c r="FUR228"/>
      <c r="FUS228"/>
      <c r="FUT228"/>
      <c r="FUU228"/>
      <c r="FUV228"/>
      <c r="FUW228"/>
      <c r="FUX228"/>
      <c r="FUY228"/>
      <c r="FUZ228"/>
      <c r="FVA228"/>
      <c r="FVB228"/>
      <c r="FVC228"/>
      <c r="FVD228"/>
      <c r="FVE228"/>
      <c r="FVF228"/>
      <c r="FVG228"/>
      <c r="FVH228"/>
      <c r="FVI228"/>
      <c r="FVJ228"/>
      <c r="FVK228"/>
      <c r="FVL228"/>
      <c r="FVM228"/>
      <c r="FVN228"/>
      <c r="FVO228"/>
      <c r="FVP228"/>
      <c r="FVQ228"/>
      <c r="FVR228"/>
      <c r="FVS228"/>
      <c r="FVT228"/>
      <c r="FVU228"/>
      <c r="FVV228"/>
      <c r="FVW228"/>
      <c r="FVX228"/>
      <c r="FVY228"/>
      <c r="FVZ228"/>
      <c r="FWA228"/>
      <c r="FWB228"/>
      <c r="FWC228"/>
      <c r="FWD228"/>
      <c r="FWE228"/>
      <c r="FWF228"/>
      <c r="FWG228"/>
      <c r="FWH228"/>
      <c r="FWI228"/>
      <c r="FWJ228"/>
      <c r="FWK228"/>
      <c r="FWL228"/>
      <c r="FWM228"/>
      <c r="FWN228"/>
      <c r="FWO228"/>
      <c r="FWP228"/>
      <c r="FWQ228"/>
      <c r="FWR228"/>
      <c r="FWS228"/>
      <c r="FWT228"/>
      <c r="FWU228"/>
      <c r="FWV228"/>
      <c r="FWW228"/>
      <c r="FWX228"/>
      <c r="FWY228"/>
      <c r="FWZ228"/>
      <c r="FXA228"/>
      <c r="FXB228"/>
      <c r="FXC228"/>
      <c r="FXD228"/>
      <c r="FXE228"/>
      <c r="FXF228"/>
      <c r="FXG228"/>
      <c r="FXH228"/>
      <c r="FXI228"/>
      <c r="FXJ228"/>
      <c r="FXK228"/>
      <c r="FXL228"/>
      <c r="FXM228"/>
      <c r="FXN228"/>
      <c r="FXO228"/>
      <c r="FXP228"/>
      <c r="FXQ228"/>
      <c r="FXR228"/>
      <c r="FXS228"/>
      <c r="FXT228"/>
      <c r="FXU228"/>
      <c r="FXV228"/>
      <c r="FXW228"/>
      <c r="FXX228"/>
      <c r="FXY228"/>
      <c r="FXZ228"/>
      <c r="FYA228"/>
      <c r="FYB228"/>
      <c r="FYC228"/>
      <c r="FYD228"/>
      <c r="FYE228"/>
      <c r="FYF228"/>
      <c r="FYG228"/>
      <c r="FYH228"/>
      <c r="FYI228"/>
      <c r="FYJ228"/>
      <c r="FYK228"/>
      <c r="FYL228"/>
      <c r="FYM228"/>
      <c r="FYN228"/>
      <c r="FYO228"/>
      <c r="FYP228"/>
      <c r="FYQ228"/>
      <c r="FYR228"/>
      <c r="FYS228"/>
      <c r="FYT228"/>
      <c r="FYU228"/>
      <c r="FYV228"/>
      <c r="FYW228"/>
      <c r="FYX228"/>
      <c r="FYY228"/>
      <c r="FYZ228"/>
      <c r="FZA228"/>
      <c r="FZB228"/>
      <c r="FZC228"/>
      <c r="FZD228"/>
      <c r="FZE228"/>
      <c r="FZF228"/>
      <c r="FZG228"/>
      <c r="FZH228"/>
      <c r="FZI228"/>
      <c r="FZJ228"/>
      <c r="FZK228"/>
      <c r="FZL228"/>
      <c r="FZM228"/>
      <c r="FZN228"/>
      <c r="FZO228"/>
      <c r="FZP228"/>
      <c r="FZQ228"/>
      <c r="FZR228"/>
      <c r="FZS228"/>
      <c r="FZT228"/>
      <c r="FZU228"/>
      <c r="FZV228"/>
      <c r="FZW228"/>
      <c r="FZX228"/>
      <c r="FZY228"/>
      <c r="FZZ228"/>
      <c r="GAA228"/>
      <c r="GAB228"/>
      <c r="GAC228"/>
      <c r="GAD228"/>
      <c r="GAE228"/>
      <c r="GAF228"/>
      <c r="GAG228"/>
      <c r="GAH228"/>
      <c r="GAI228"/>
      <c r="GAJ228"/>
      <c r="GAK228"/>
      <c r="GAL228"/>
      <c r="GAM228"/>
      <c r="GAN228"/>
      <c r="GAO228"/>
      <c r="GAP228"/>
      <c r="GAQ228"/>
      <c r="GAR228"/>
      <c r="GAS228"/>
      <c r="GAT228"/>
      <c r="GAU228"/>
      <c r="GAV228"/>
      <c r="GAW228"/>
      <c r="GAX228"/>
      <c r="GAY228"/>
      <c r="GAZ228"/>
      <c r="GBA228"/>
      <c r="GBB228"/>
      <c r="GBC228"/>
      <c r="GBD228"/>
      <c r="GBE228"/>
      <c r="GBF228"/>
      <c r="GBG228"/>
      <c r="GBH228"/>
      <c r="GBI228"/>
      <c r="GBJ228"/>
      <c r="GBK228"/>
      <c r="GBL228"/>
      <c r="GBM228"/>
      <c r="GBN228"/>
      <c r="GBO228"/>
      <c r="GBP228"/>
      <c r="GBQ228"/>
      <c r="GBR228"/>
      <c r="GBS228"/>
      <c r="GBT228"/>
      <c r="GBU228"/>
      <c r="GBV228"/>
      <c r="GBW228"/>
      <c r="GBX228"/>
      <c r="GBY228"/>
      <c r="GBZ228"/>
      <c r="GCA228"/>
      <c r="GCB228"/>
      <c r="GCC228"/>
      <c r="GCD228"/>
      <c r="GCE228"/>
      <c r="GCF228"/>
      <c r="GCG228"/>
      <c r="GCH228"/>
      <c r="GCI228"/>
      <c r="GCJ228"/>
      <c r="GCK228"/>
      <c r="GCL228"/>
      <c r="GCM228"/>
      <c r="GCN228"/>
      <c r="GCO228"/>
      <c r="GCP228"/>
      <c r="GCQ228"/>
      <c r="GCR228"/>
      <c r="GCS228"/>
      <c r="GCT228"/>
      <c r="GCU228"/>
      <c r="GCV228"/>
      <c r="GCW228"/>
      <c r="GCX228"/>
      <c r="GCY228"/>
      <c r="GCZ228"/>
      <c r="GDA228"/>
      <c r="GDB228"/>
      <c r="GDC228"/>
      <c r="GDD228"/>
      <c r="GDE228"/>
      <c r="GDF228"/>
      <c r="GDG228"/>
      <c r="GDH228"/>
      <c r="GDI228"/>
      <c r="GDJ228"/>
      <c r="GDK228"/>
      <c r="GDL228"/>
      <c r="GDM228"/>
      <c r="GDN228"/>
      <c r="GDO228"/>
      <c r="GDP228"/>
      <c r="GDQ228"/>
      <c r="GDR228"/>
      <c r="GDS228"/>
      <c r="GDT228"/>
      <c r="GDU228"/>
      <c r="GDV228"/>
      <c r="GDW228"/>
      <c r="GDX228"/>
      <c r="GDY228"/>
      <c r="GDZ228"/>
      <c r="GEA228"/>
      <c r="GEB228"/>
      <c r="GEC228"/>
      <c r="GED228"/>
      <c r="GEE228"/>
      <c r="GEF228"/>
      <c r="GEG228"/>
      <c r="GEH228"/>
      <c r="GEI228"/>
      <c r="GEJ228"/>
      <c r="GEK228"/>
      <c r="GEL228"/>
      <c r="GEM228"/>
      <c r="GEN228"/>
      <c r="GEO228"/>
      <c r="GEP228"/>
      <c r="GEQ228"/>
      <c r="GER228"/>
      <c r="GES228"/>
      <c r="GET228"/>
      <c r="GEU228"/>
      <c r="GEV228"/>
      <c r="GEW228"/>
      <c r="GEX228"/>
      <c r="GEY228"/>
      <c r="GEZ228"/>
      <c r="GFA228"/>
      <c r="GFB228"/>
      <c r="GFC228"/>
      <c r="GFD228"/>
      <c r="GFE228"/>
      <c r="GFF228"/>
      <c r="GFG228"/>
      <c r="GFH228"/>
      <c r="GFI228"/>
      <c r="GFJ228"/>
      <c r="GFK228"/>
      <c r="GFL228"/>
      <c r="GFM228"/>
      <c r="GFN228"/>
      <c r="GFO228"/>
      <c r="GFP228"/>
      <c r="GFQ228"/>
      <c r="GFR228"/>
      <c r="GFS228"/>
      <c r="GFT228"/>
      <c r="GFU228"/>
      <c r="GFV228"/>
      <c r="GFW228"/>
      <c r="GFX228"/>
      <c r="GFY228"/>
      <c r="GFZ228"/>
      <c r="GGA228"/>
      <c r="GGB228"/>
      <c r="GGC228"/>
      <c r="GGD228"/>
      <c r="GGE228"/>
      <c r="GGF228"/>
      <c r="GGG228"/>
      <c r="GGH228"/>
      <c r="GGI228"/>
      <c r="GGJ228"/>
      <c r="GGK228"/>
      <c r="GGL228"/>
      <c r="GGM228"/>
      <c r="GGN228"/>
      <c r="GGO228"/>
      <c r="GGP228"/>
      <c r="GGQ228"/>
      <c r="GGR228"/>
      <c r="GGS228"/>
      <c r="GGT228"/>
      <c r="GGU228"/>
      <c r="GGV228"/>
      <c r="GGW228"/>
      <c r="GGX228"/>
      <c r="GGY228"/>
      <c r="GGZ228"/>
      <c r="GHA228"/>
      <c r="GHB228"/>
      <c r="GHC228"/>
      <c r="GHD228"/>
      <c r="GHE228"/>
      <c r="GHF228"/>
      <c r="GHG228"/>
      <c r="GHH228"/>
      <c r="GHI228"/>
      <c r="GHJ228"/>
      <c r="GHK228"/>
      <c r="GHL228"/>
      <c r="GHM228"/>
      <c r="GHN228"/>
      <c r="GHO228"/>
      <c r="GHP228"/>
      <c r="GHQ228"/>
      <c r="GHR228"/>
      <c r="GHS228"/>
      <c r="GHT228"/>
      <c r="GHU228"/>
      <c r="GHV228"/>
      <c r="GHW228"/>
      <c r="GHX228"/>
      <c r="GHY228"/>
      <c r="GHZ228"/>
      <c r="GIA228"/>
      <c r="GIB228"/>
      <c r="GIC228"/>
      <c r="GID228"/>
      <c r="GIE228"/>
      <c r="GIF228"/>
      <c r="GIG228"/>
      <c r="GIH228"/>
      <c r="GII228"/>
      <c r="GIJ228"/>
      <c r="GIK228"/>
      <c r="GIL228"/>
      <c r="GIM228"/>
      <c r="GIN228"/>
      <c r="GIO228"/>
      <c r="GIP228"/>
      <c r="GIQ228"/>
      <c r="GIR228"/>
      <c r="GIS228"/>
      <c r="GIT228"/>
      <c r="GIU228"/>
      <c r="GIV228"/>
      <c r="GIW228"/>
      <c r="GIX228"/>
      <c r="GIY228"/>
      <c r="GIZ228"/>
      <c r="GJA228"/>
      <c r="GJB228"/>
      <c r="GJC228"/>
      <c r="GJD228"/>
      <c r="GJE228"/>
      <c r="GJF228"/>
      <c r="GJG228"/>
      <c r="GJH228"/>
      <c r="GJI228"/>
      <c r="GJJ228"/>
      <c r="GJK228"/>
      <c r="GJL228"/>
      <c r="GJM228"/>
      <c r="GJN228"/>
      <c r="GJO228"/>
      <c r="GJP228"/>
      <c r="GJQ228"/>
      <c r="GJR228"/>
      <c r="GJS228"/>
      <c r="GJT228"/>
      <c r="GJU228"/>
      <c r="GJV228"/>
      <c r="GJW228"/>
      <c r="GJX228"/>
      <c r="GJY228"/>
      <c r="GJZ228"/>
      <c r="GKA228"/>
      <c r="GKB228"/>
      <c r="GKC228"/>
      <c r="GKD228"/>
      <c r="GKE228"/>
      <c r="GKF228"/>
      <c r="GKG228"/>
      <c r="GKH228"/>
      <c r="GKI228"/>
      <c r="GKJ228"/>
      <c r="GKK228"/>
      <c r="GKL228"/>
      <c r="GKM228"/>
      <c r="GKN228"/>
      <c r="GKO228"/>
      <c r="GKP228"/>
      <c r="GKQ228"/>
      <c r="GKR228"/>
      <c r="GKS228"/>
      <c r="GKT228"/>
      <c r="GKU228"/>
      <c r="GKV228"/>
      <c r="GKW228"/>
      <c r="GKX228"/>
      <c r="GKY228"/>
      <c r="GKZ228"/>
      <c r="GLA228"/>
      <c r="GLB228"/>
      <c r="GLC228"/>
      <c r="GLD228"/>
      <c r="GLE228"/>
      <c r="GLF228"/>
      <c r="GLG228"/>
      <c r="GLH228"/>
      <c r="GLI228"/>
      <c r="GLJ228"/>
      <c r="GLK228"/>
      <c r="GLL228"/>
      <c r="GLM228"/>
      <c r="GLN228"/>
      <c r="GLO228"/>
      <c r="GLP228"/>
      <c r="GLQ228"/>
      <c r="GLR228"/>
      <c r="GLS228"/>
      <c r="GLT228"/>
      <c r="GLU228"/>
      <c r="GLV228"/>
      <c r="GLW228"/>
      <c r="GLX228"/>
      <c r="GLY228"/>
      <c r="GLZ228"/>
      <c r="GMA228"/>
      <c r="GMB228"/>
      <c r="GMC228"/>
      <c r="GMD228"/>
      <c r="GME228"/>
      <c r="GMF228"/>
      <c r="GMG228"/>
      <c r="GMH228"/>
      <c r="GMI228"/>
      <c r="GMJ228"/>
      <c r="GMK228"/>
      <c r="GML228"/>
      <c r="GMM228"/>
      <c r="GMN228"/>
      <c r="GMO228"/>
      <c r="GMP228"/>
      <c r="GMQ228"/>
      <c r="GMR228"/>
      <c r="GMS228"/>
      <c r="GMT228"/>
      <c r="GMU228"/>
      <c r="GMV228"/>
      <c r="GMW228"/>
      <c r="GMX228"/>
      <c r="GMY228"/>
      <c r="GMZ228"/>
      <c r="GNA228"/>
      <c r="GNB228"/>
      <c r="GNC228"/>
      <c r="GND228"/>
      <c r="GNE228"/>
      <c r="GNF228"/>
      <c r="GNG228"/>
      <c r="GNH228"/>
      <c r="GNI228"/>
      <c r="GNJ228"/>
      <c r="GNK228"/>
      <c r="GNL228"/>
      <c r="GNM228"/>
      <c r="GNN228"/>
      <c r="GNO228"/>
      <c r="GNP228"/>
      <c r="GNQ228"/>
      <c r="GNR228"/>
      <c r="GNS228"/>
      <c r="GNT228"/>
      <c r="GNU228"/>
      <c r="GNV228"/>
      <c r="GNW228"/>
      <c r="GNX228"/>
      <c r="GNY228"/>
      <c r="GNZ228"/>
      <c r="GOA228"/>
      <c r="GOB228"/>
      <c r="GOC228"/>
      <c r="GOD228"/>
      <c r="GOE228"/>
      <c r="GOF228"/>
      <c r="GOG228"/>
      <c r="GOH228"/>
      <c r="GOI228"/>
      <c r="GOJ228"/>
      <c r="GOK228"/>
      <c r="GOL228"/>
      <c r="GOM228"/>
      <c r="GON228"/>
      <c r="GOO228"/>
      <c r="GOP228"/>
      <c r="GOQ228"/>
      <c r="GOR228"/>
      <c r="GOS228"/>
      <c r="GOT228"/>
      <c r="GOU228"/>
      <c r="GOV228"/>
      <c r="GOW228"/>
      <c r="GOX228"/>
      <c r="GOY228"/>
      <c r="GOZ228"/>
      <c r="GPA228"/>
      <c r="GPB228"/>
      <c r="GPC228"/>
      <c r="GPD228"/>
      <c r="GPE228"/>
      <c r="GPF228"/>
      <c r="GPG228"/>
      <c r="GPH228"/>
      <c r="GPI228"/>
      <c r="GPJ228"/>
      <c r="GPK228"/>
      <c r="GPL228"/>
      <c r="GPM228"/>
      <c r="GPN228"/>
      <c r="GPO228"/>
      <c r="GPP228"/>
      <c r="GPQ228"/>
      <c r="GPR228"/>
      <c r="GPS228"/>
      <c r="GPT228"/>
      <c r="GPU228"/>
      <c r="GPV228"/>
      <c r="GPW228"/>
      <c r="GPX228"/>
      <c r="GPY228"/>
      <c r="GPZ228"/>
      <c r="GQA228"/>
      <c r="GQB228"/>
      <c r="GQC228"/>
      <c r="GQD228"/>
      <c r="GQE228"/>
      <c r="GQF228"/>
      <c r="GQG228"/>
      <c r="GQH228"/>
      <c r="GQI228"/>
      <c r="GQJ228"/>
      <c r="GQK228"/>
      <c r="GQL228"/>
      <c r="GQM228"/>
      <c r="GQN228"/>
      <c r="GQO228"/>
      <c r="GQP228"/>
      <c r="GQQ228"/>
      <c r="GQR228"/>
      <c r="GQS228"/>
      <c r="GQT228"/>
      <c r="GQU228"/>
      <c r="GQV228"/>
      <c r="GQW228"/>
      <c r="GQX228"/>
      <c r="GQY228"/>
      <c r="GQZ228"/>
      <c r="GRA228"/>
      <c r="GRB228"/>
      <c r="GRC228"/>
      <c r="GRD228"/>
      <c r="GRE228"/>
      <c r="GRF228"/>
      <c r="GRG228"/>
      <c r="GRH228"/>
      <c r="GRI228"/>
      <c r="GRJ228"/>
      <c r="GRK228"/>
      <c r="GRL228"/>
      <c r="GRM228"/>
      <c r="GRN228"/>
      <c r="GRO228"/>
      <c r="GRP228"/>
      <c r="GRQ228"/>
      <c r="GRR228"/>
      <c r="GRS228"/>
      <c r="GRT228"/>
      <c r="GRU228"/>
      <c r="GRV228"/>
      <c r="GRW228"/>
      <c r="GRX228"/>
      <c r="GRY228"/>
      <c r="GRZ228"/>
      <c r="GSA228"/>
      <c r="GSB228"/>
      <c r="GSC228"/>
      <c r="GSD228"/>
      <c r="GSE228"/>
      <c r="GSF228"/>
      <c r="GSG228"/>
      <c r="GSH228"/>
      <c r="GSI228"/>
      <c r="GSJ228"/>
      <c r="GSK228"/>
      <c r="GSL228"/>
      <c r="GSM228"/>
      <c r="GSN228"/>
      <c r="GSO228"/>
      <c r="GSP228"/>
      <c r="GSQ228"/>
      <c r="GSR228"/>
      <c r="GSS228"/>
      <c r="GST228"/>
      <c r="GSU228"/>
      <c r="GSV228"/>
      <c r="GSW228"/>
      <c r="GSX228"/>
      <c r="GSY228"/>
      <c r="GSZ228"/>
      <c r="GTA228"/>
      <c r="GTB228"/>
      <c r="GTC228"/>
      <c r="GTD228"/>
      <c r="GTE228"/>
      <c r="GTF228"/>
      <c r="GTG228"/>
      <c r="GTH228"/>
      <c r="GTI228"/>
      <c r="GTJ228"/>
      <c r="GTK228"/>
      <c r="GTL228"/>
      <c r="GTM228"/>
      <c r="GTN228"/>
      <c r="GTO228"/>
      <c r="GTP228"/>
      <c r="GTQ228"/>
      <c r="GTR228"/>
      <c r="GTS228"/>
      <c r="GTT228"/>
      <c r="GTU228"/>
      <c r="GTV228"/>
      <c r="GTW228"/>
      <c r="GTX228"/>
      <c r="GTY228"/>
      <c r="GTZ228"/>
      <c r="GUA228"/>
      <c r="GUB228"/>
      <c r="GUC228"/>
      <c r="GUD228"/>
      <c r="GUE228"/>
      <c r="GUF228"/>
      <c r="GUG228"/>
      <c r="GUH228"/>
      <c r="GUI228"/>
      <c r="GUJ228"/>
      <c r="GUK228"/>
      <c r="GUL228"/>
      <c r="GUM228"/>
      <c r="GUN228"/>
      <c r="GUO228"/>
      <c r="GUP228"/>
      <c r="GUQ228"/>
      <c r="GUR228"/>
      <c r="GUS228"/>
      <c r="GUT228"/>
      <c r="GUU228"/>
      <c r="GUV228"/>
      <c r="GUW228"/>
      <c r="GUX228"/>
      <c r="GUY228"/>
      <c r="GUZ228"/>
      <c r="GVA228"/>
      <c r="GVB228"/>
      <c r="GVC228"/>
      <c r="GVD228"/>
      <c r="GVE228"/>
      <c r="GVF228"/>
      <c r="GVG228"/>
      <c r="GVH228"/>
      <c r="GVI228"/>
      <c r="GVJ228"/>
      <c r="GVK228"/>
      <c r="GVL228"/>
      <c r="GVM228"/>
      <c r="GVN228"/>
      <c r="GVO228"/>
      <c r="GVP228"/>
      <c r="GVQ228"/>
      <c r="GVR228"/>
      <c r="GVS228"/>
      <c r="GVT228"/>
      <c r="GVU228"/>
      <c r="GVV228"/>
      <c r="GVW228"/>
      <c r="GVX228"/>
      <c r="GVY228"/>
      <c r="GVZ228"/>
      <c r="GWA228"/>
      <c r="GWB228"/>
      <c r="GWC228"/>
      <c r="GWD228"/>
      <c r="GWE228"/>
      <c r="GWF228"/>
      <c r="GWG228"/>
      <c r="GWH228"/>
      <c r="GWI228"/>
      <c r="GWJ228"/>
      <c r="GWK228"/>
      <c r="GWL228"/>
      <c r="GWM228"/>
      <c r="GWN228"/>
      <c r="GWO228"/>
      <c r="GWP228"/>
      <c r="GWQ228"/>
      <c r="GWR228"/>
      <c r="GWS228"/>
      <c r="GWT228"/>
      <c r="GWU228"/>
      <c r="GWV228"/>
      <c r="GWW228"/>
      <c r="GWX228"/>
      <c r="GWY228"/>
      <c r="GWZ228"/>
      <c r="GXA228"/>
      <c r="GXB228"/>
      <c r="GXC228"/>
      <c r="GXD228"/>
      <c r="GXE228"/>
      <c r="GXF228"/>
      <c r="GXG228"/>
      <c r="GXH228"/>
      <c r="GXI228"/>
      <c r="GXJ228"/>
      <c r="GXK228"/>
      <c r="GXL228"/>
      <c r="GXM228"/>
      <c r="GXN228"/>
      <c r="GXO228"/>
      <c r="GXP228"/>
      <c r="GXQ228"/>
      <c r="GXR228"/>
      <c r="GXS228"/>
      <c r="GXT228"/>
      <c r="GXU228"/>
      <c r="GXV228"/>
      <c r="GXW228"/>
      <c r="GXX228"/>
      <c r="GXY228"/>
      <c r="GXZ228"/>
      <c r="GYA228"/>
      <c r="GYB228"/>
      <c r="GYC228"/>
      <c r="GYD228"/>
      <c r="GYE228"/>
      <c r="GYF228"/>
      <c r="GYG228"/>
      <c r="GYH228"/>
      <c r="GYI228"/>
      <c r="GYJ228"/>
      <c r="GYK228"/>
      <c r="GYL228"/>
      <c r="GYM228"/>
      <c r="GYN228"/>
      <c r="GYO228"/>
      <c r="GYP228"/>
      <c r="GYQ228"/>
      <c r="GYR228"/>
      <c r="GYS228"/>
      <c r="GYT228"/>
      <c r="GYU228"/>
      <c r="GYV228"/>
      <c r="GYW228"/>
      <c r="GYX228"/>
      <c r="GYY228"/>
      <c r="GYZ228"/>
      <c r="GZA228"/>
      <c r="GZB228"/>
      <c r="GZC228"/>
      <c r="GZD228"/>
      <c r="GZE228"/>
      <c r="GZF228"/>
      <c r="GZG228"/>
      <c r="GZH228"/>
      <c r="GZI228"/>
      <c r="GZJ228"/>
      <c r="GZK228"/>
      <c r="GZL228"/>
      <c r="GZM228"/>
      <c r="GZN228"/>
      <c r="GZO228"/>
      <c r="GZP228"/>
      <c r="GZQ228"/>
      <c r="GZR228"/>
      <c r="GZS228"/>
      <c r="GZT228"/>
      <c r="GZU228"/>
      <c r="GZV228"/>
      <c r="GZW228"/>
      <c r="GZX228"/>
      <c r="GZY228"/>
      <c r="GZZ228"/>
      <c r="HAA228"/>
      <c r="HAB228"/>
      <c r="HAC228"/>
      <c r="HAD228"/>
      <c r="HAE228"/>
      <c r="HAF228"/>
      <c r="HAG228"/>
      <c r="HAH228"/>
      <c r="HAI228"/>
      <c r="HAJ228"/>
      <c r="HAK228"/>
      <c r="HAL228"/>
      <c r="HAM228"/>
      <c r="HAN228"/>
      <c r="HAO228"/>
      <c r="HAP228"/>
      <c r="HAQ228"/>
      <c r="HAR228"/>
      <c r="HAS228"/>
      <c r="HAT228"/>
      <c r="HAU228"/>
      <c r="HAV228"/>
      <c r="HAW228"/>
      <c r="HAX228"/>
      <c r="HAY228"/>
      <c r="HAZ228"/>
      <c r="HBA228"/>
      <c r="HBB228"/>
      <c r="HBC228"/>
      <c r="HBD228"/>
      <c r="HBE228"/>
      <c r="HBF228"/>
      <c r="HBG228"/>
      <c r="HBH228"/>
      <c r="HBI228"/>
      <c r="HBJ228"/>
      <c r="HBK228"/>
      <c r="HBL228"/>
      <c r="HBM228"/>
      <c r="HBN228"/>
      <c r="HBO228"/>
      <c r="HBP228"/>
      <c r="HBQ228"/>
      <c r="HBR228"/>
      <c r="HBS228"/>
      <c r="HBT228"/>
      <c r="HBU228"/>
      <c r="HBV228"/>
      <c r="HBW228"/>
      <c r="HBX228"/>
      <c r="HBY228"/>
      <c r="HBZ228"/>
      <c r="HCA228"/>
      <c r="HCB228"/>
      <c r="HCC228"/>
      <c r="HCD228"/>
      <c r="HCE228"/>
      <c r="HCF228"/>
      <c r="HCG228"/>
      <c r="HCH228"/>
      <c r="HCI228"/>
      <c r="HCJ228"/>
      <c r="HCK228"/>
      <c r="HCL228"/>
      <c r="HCM228"/>
      <c r="HCN228"/>
      <c r="HCO228"/>
      <c r="HCP228"/>
      <c r="HCQ228"/>
      <c r="HCR228"/>
      <c r="HCS228"/>
      <c r="HCT228"/>
      <c r="HCU228"/>
      <c r="HCV228"/>
      <c r="HCW228"/>
      <c r="HCX228"/>
      <c r="HCY228"/>
      <c r="HCZ228"/>
      <c r="HDA228"/>
      <c r="HDB228"/>
      <c r="HDC228"/>
      <c r="HDD228"/>
      <c r="HDE228"/>
      <c r="HDF228"/>
      <c r="HDG228"/>
      <c r="HDH228"/>
      <c r="HDI228"/>
      <c r="HDJ228"/>
      <c r="HDK228"/>
      <c r="HDL228"/>
      <c r="HDM228"/>
      <c r="HDN228"/>
      <c r="HDO228"/>
      <c r="HDP228"/>
      <c r="HDQ228"/>
      <c r="HDR228"/>
      <c r="HDS228"/>
      <c r="HDT228"/>
      <c r="HDU228"/>
      <c r="HDV228"/>
      <c r="HDW228"/>
      <c r="HDX228"/>
      <c r="HDY228"/>
      <c r="HDZ228"/>
      <c r="HEA228"/>
      <c r="HEB228"/>
      <c r="HEC228"/>
      <c r="HED228"/>
      <c r="HEE228"/>
      <c r="HEF228"/>
      <c r="HEG228"/>
      <c r="HEH228"/>
      <c r="HEI228"/>
      <c r="HEJ228"/>
      <c r="HEK228"/>
      <c r="HEL228"/>
      <c r="HEM228"/>
      <c r="HEN228"/>
      <c r="HEO228"/>
      <c r="HEP228"/>
      <c r="HEQ228"/>
      <c r="HER228"/>
      <c r="HES228"/>
      <c r="HET228"/>
      <c r="HEU228"/>
      <c r="HEV228"/>
      <c r="HEW228"/>
      <c r="HEX228"/>
      <c r="HEY228"/>
      <c r="HEZ228"/>
      <c r="HFA228"/>
      <c r="HFB228"/>
      <c r="HFC228"/>
      <c r="HFD228"/>
      <c r="HFE228"/>
      <c r="HFF228"/>
      <c r="HFG228"/>
      <c r="HFH228"/>
      <c r="HFI228"/>
      <c r="HFJ228"/>
      <c r="HFK228"/>
      <c r="HFL228"/>
      <c r="HFM228"/>
      <c r="HFN228"/>
      <c r="HFO228"/>
      <c r="HFP228"/>
      <c r="HFQ228"/>
      <c r="HFR228"/>
      <c r="HFS228"/>
      <c r="HFT228"/>
      <c r="HFU228"/>
      <c r="HFV228"/>
      <c r="HFW228"/>
      <c r="HFX228"/>
      <c r="HFY228"/>
      <c r="HFZ228"/>
      <c r="HGA228"/>
      <c r="HGB228"/>
      <c r="HGC228"/>
      <c r="HGD228"/>
      <c r="HGE228"/>
      <c r="HGF228"/>
      <c r="HGG228"/>
      <c r="HGH228"/>
      <c r="HGI228"/>
      <c r="HGJ228"/>
      <c r="HGK228"/>
      <c r="HGL228"/>
      <c r="HGM228"/>
      <c r="HGN228"/>
      <c r="HGO228"/>
      <c r="HGP228"/>
      <c r="HGQ228"/>
      <c r="HGR228"/>
      <c r="HGS228"/>
      <c r="HGT228"/>
      <c r="HGU228"/>
      <c r="HGV228"/>
      <c r="HGW228"/>
      <c r="HGX228"/>
      <c r="HGY228"/>
      <c r="HGZ228"/>
      <c r="HHA228"/>
      <c r="HHB228"/>
      <c r="HHC228"/>
      <c r="HHD228"/>
      <c r="HHE228"/>
      <c r="HHF228"/>
      <c r="HHG228"/>
      <c r="HHH228"/>
      <c r="HHI228"/>
      <c r="HHJ228"/>
      <c r="HHK228"/>
      <c r="HHL228"/>
      <c r="HHM228"/>
      <c r="HHN228"/>
      <c r="HHO228"/>
      <c r="HHP228"/>
      <c r="HHQ228"/>
      <c r="HHR228"/>
      <c r="HHS228"/>
      <c r="HHT228"/>
      <c r="HHU228"/>
      <c r="HHV228"/>
      <c r="HHW228"/>
      <c r="HHX228"/>
      <c r="HHY228"/>
      <c r="HHZ228"/>
      <c r="HIA228"/>
      <c r="HIB228"/>
      <c r="HIC228"/>
      <c r="HID228"/>
      <c r="HIE228"/>
      <c r="HIF228"/>
      <c r="HIG228"/>
      <c r="HIH228"/>
      <c r="HII228"/>
      <c r="HIJ228"/>
      <c r="HIK228"/>
      <c r="HIL228"/>
      <c r="HIM228"/>
      <c r="HIN228"/>
      <c r="HIO228"/>
      <c r="HIP228"/>
      <c r="HIQ228"/>
      <c r="HIR228"/>
      <c r="HIS228"/>
      <c r="HIT228"/>
      <c r="HIU228"/>
      <c r="HIV228"/>
      <c r="HIW228"/>
      <c r="HIX228"/>
      <c r="HIY228"/>
      <c r="HIZ228"/>
      <c r="HJA228"/>
      <c r="HJB228"/>
      <c r="HJC228"/>
      <c r="HJD228"/>
      <c r="HJE228"/>
      <c r="HJF228"/>
      <c r="HJG228"/>
      <c r="HJH228"/>
      <c r="HJI228"/>
      <c r="HJJ228"/>
      <c r="HJK228"/>
      <c r="HJL228"/>
      <c r="HJM228"/>
      <c r="HJN228"/>
      <c r="HJO228"/>
      <c r="HJP228"/>
      <c r="HJQ228"/>
      <c r="HJR228"/>
      <c r="HJS228"/>
      <c r="HJT228"/>
      <c r="HJU228"/>
      <c r="HJV228"/>
      <c r="HJW228"/>
      <c r="HJX228"/>
      <c r="HJY228"/>
      <c r="HJZ228"/>
      <c r="HKA228"/>
      <c r="HKB228"/>
      <c r="HKC228"/>
      <c r="HKD228"/>
      <c r="HKE228"/>
      <c r="HKF228"/>
      <c r="HKG228"/>
      <c r="HKH228"/>
      <c r="HKI228"/>
      <c r="HKJ228"/>
      <c r="HKK228"/>
      <c r="HKL228"/>
      <c r="HKM228"/>
      <c r="HKN228"/>
      <c r="HKO228"/>
      <c r="HKP228"/>
      <c r="HKQ228"/>
      <c r="HKR228"/>
      <c r="HKS228"/>
      <c r="HKT228"/>
      <c r="HKU228"/>
      <c r="HKV228"/>
      <c r="HKW228"/>
      <c r="HKX228"/>
      <c r="HKY228"/>
      <c r="HKZ228"/>
      <c r="HLA228"/>
      <c r="HLB228"/>
      <c r="HLC228"/>
      <c r="HLD228"/>
      <c r="HLE228"/>
      <c r="HLF228"/>
      <c r="HLG228"/>
      <c r="HLH228"/>
      <c r="HLI228"/>
      <c r="HLJ228"/>
      <c r="HLK228"/>
      <c r="HLL228"/>
      <c r="HLM228"/>
      <c r="HLN228"/>
      <c r="HLO228"/>
      <c r="HLP228"/>
      <c r="HLQ228"/>
      <c r="HLR228"/>
      <c r="HLS228"/>
      <c r="HLT228"/>
      <c r="HLU228"/>
      <c r="HLV228"/>
      <c r="HLW228"/>
      <c r="HLX228"/>
      <c r="HLY228"/>
      <c r="HLZ228"/>
      <c r="HMA228"/>
      <c r="HMB228"/>
      <c r="HMC228"/>
      <c r="HMD228"/>
      <c r="HME228"/>
      <c r="HMF228"/>
      <c r="HMG228"/>
      <c r="HMH228"/>
      <c r="HMI228"/>
      <c r="HMJ228"/>
      <c r="HMK228"/>
      <c r="HML228"/>
      <c r="HMM228"/>
      <c r="HMN228"/>
      <c r="HMO228"/>
      <c r="HMP228"/>
      <c r="HMQ228"/>
      <c r="HMR228"/>
      <c r="HMS228"/>
      <c r="HMT228"/>
      <c r="HMU228"/>
      <c r="HMV228"/>
      <c r="HMW228"/>
      <c r="HMX228"/>
      <c r="HMY228"/>
      <c r="HMZ228"/>
      <c r="HNA228"/>
      <c r="HNB228"/>
      <c r="HNC228"/>
      <c r="HND228"/>
      <c r="HNE228"/>
      <c r="HNF228"/>
      <c r="HNG228"/>
      <c r="HNH228"/>
      <c r="HNI228"/>
      <c r="HNJ228"/>
      <c r="HNK228"/>
      <c r="HNL228"/>
      <c r="HNM228"/>
      <c r="HNN228"/>
      <c r="HNO228"/>
      <c r="HNP228"/>
      <c r="HNQ228"/>
      <c r="HNR228"/>
      <c r="HNS228"/>
      <c r="HNT228"/>
      <c r="HNU228"/>
      <c r="HNV228"/>
      <c r="HNW228"/>
      <c r="HNX228"/>
      <c r="HNY228"/>
      <c r="HNZ228"/>
      <c r="HOA228"/>
      <c r="HOB228"/>
      <c r="HOC228"/>
      <c r="HOD228"/>
      <c r="HOE228"/>
      <c r="HOF228"/>
      <c r="HOG228"/>
      <c r="HOH228"/>
      <c r="HOI228"/>
      <c r="HOJ228"/>
      <c r="HOK228"/>
      <c r="HOL228"/>
      <c r="HOM228"/>
      <c r="HON228"/>
      <c r="HOO228"/>
      <c r="HOP228"/>
      <c r="HOQ228"/>
      <c r="HOR228"/>
      <c r="HOS228"/>
      <c r="HOT228"/>
      <c r="HOU228"/>
      <c r="HOV228"/>
      <c r="HOW228"/>
      <c r="HOX228"/>
      <c r="HOY228"/>
      <c r="HOZ228"/>
      <c r="HPA228"/>
      <c r="HPB228"/>
      <c r="HPC228"/>
      <c r="HPD228"/>
      <c r="HPE228"/>
      <c r="HPF228"/>
      <c r="HPG228"/>
      <c r="HPH228"/>
      <c r="HPI228"/>
      <c r="HPJ228"/>
      <c r="HPK228"/>
      <c r="HPL228"/>
      <c r="HPM228"/>
      <c r="HPN228"/>
      <c r="HPO228"/>
      <c r="HPP228"/>
      <c r="HPQ228"/>
      <c r="HPR228"/>
      <c r="HPS228"/>
      <c r="HPT228"/>
      <c r="HPU228"/>
      <c r="HPV228"/>
      <c r="HPW228"/>
      <c r="HPX228"/>
      <c r="HPY228"/>
      <c r="HPZ228"/>
      <c r="HQA228"/>
      <c r="HQB228"/>
      <c r="HQC228"/>
      <c r="HQD228"/>
      <c r="HQE228"/>
      <c r="HQF228"/>
      <c r="HQG228"/>
      <c r="HQH228"/>
      <c r="HQI228"/>
      <c r="HQJ228"/>
      <c r="HQK228"/>
      <c r="HQL228"/>
      <c r="HQM228"/>
      <c r="HQN228"/>
      <c r="HQO228"/>
      <c r="HQP228"/>
      <c r="HQQ228"/>
      <c r="HQR228"/>
      <c r="HQS228"/>
      <c r="HQT228"/>
      <c r="HQU228"/>
      <c r="HQV228"/>
      <c r="HQW228"/>
      <c r="HQX228"/>
      <c r="HQY228"/>
      <c r="HQZ228"/>
      <c r="HRA228"/>
      <c r="HRB228"/>
      <c r="HRC228"/>
      <c r="HRD228"/>
      <c r="HRE228"/>
      <c r="HRF228"/>
      <c r="HRG228"/>
      <c r="HRH228"/>
      <c r="HRI228"/>
      <c r="HRJ228"/>
      <c r="HRK228"/>
      <c r="HRL228"/>
      <c r="HRM228"/>
      <c r="HRN228"/>
      <c r="HRO228"/>
      <c r="HRP228"/>
      <c r="HRQ228"/>
      <c r="HRR228"/>
      <c r="HRS228"/>
      <c r="HRT228"/>
      <c r="HRU228"/>
      <c r="HRV228"/>
      <c r="HRW228"/>
      <c r="HRX228"/>
      <c r="HRY228"/>
      <c r="HRZ228"/>
      <c r="HSA228"/>
      <c r="HSB228"/>
      <c r="HSC228"/>
      <c r="HSD228"/>
      <c r="HSE228"/>
      <c r="HSF228"/>
      <c r="HSG228"/>
      <c r="HSH228"/>
      <c r="HSI228"/>
      <c r="HSJ228"/>
      <c r="HSK228"/>
      <c r="HSL228"/>
      <c r="HSM228"/>
      <c r="HSN228"/>
      <c r="HSO228"/>
      <c r="HSP228"/>
      <c r="HSQ228"/>
      <c r="HSR228"/>
      <c r="HSS228"/>
      <c r="HST228"/>
      <c r="HSU228"/>
      <c r="HSV228"/>
      <c r="HSW228"/>
      <c r="HSX228"/>
      <c r="HSY228"/>
      <c r="HSZ228"/>
      <c r="HTA228"/>
      <c r="HTB228"/>
      <c r="HTC228"/>
      <c r="HTD228"/>
      <c r="HTE228"/>
      <c r="HTF228"/>
      <c r="HTG228"/>
      <c r="HTH228"/>
      <c r="HTI228"/>
      <c r="HTJ228"/>
      <c r="HTK228"/>
      <c r="HTL228"/>
      <c r="HTM228"/>
      <c r="HTN228"/>
      <c r="HTO228"/>
      <c r="HTP228"/>
      <c r="HTQ228"/>
      <c r="HTR228"/>
      <c r="HTS228"/>
      <c r="HTT228"/>
      <c r="HTU228"/>
      <c r="HTV228"/>
      <c r="HTW228"/>
      <c r="HTX228"/>
      <c r="HTY228"/>
      <c r="HTZ228"/>
      <c r="HUA228"/>
      <c r="HUB228"/>
      <c r="HUC228"/>
      <c r="HUD228"/>
      <c r="HUE228"/>
      <c r="HUF228"/>
      <c r="HUG228"/>
      <c r="HUH228"/>
      <c r="HUI228"/>
      <c r="HUJ228"/>
      <c r="HUK228"/>
      <c r="HUL228"/>
      <c r="HUM228"/>
      <c r="HUN228"/>
      <c r="HUO228"/>
      <c r="HUP228"/>
      <c r="HUQ228"/>
      <c r="HUR228"/>
      <c r="HUS228"/>
      <c r="HUT228"/>
      <c r="HUU228"/>
      <c r="HUV228"/>
      <c r="HUW228"/>
      <c r="HUX228"/>
      <c r="HUY228"/>
      <c r="HUZ228"/>
      <c r="HVA228"/>
      <c r="HVB228"/>
      <c r="HVC228"/>
      <c r="HVD228"/>
      <c r="HVE228"/>
      <c r="HVF228"/>
      <c r="HVG228"/>
      <c r="HVH228"/>
      <c r="HVI228"/>
      <c r="HVJ228"/>
      <c r="HVK228"/>
      <c r="HVL228"/>
      <c r="HVM228"/>
      <c r="HVN228"/>
      <c r="HVO228"/>
      <c r="HVP228"/>
      <c r="HVQ228"/>
      <c r="HVR228"/>
      <c r="HVS228"/>
      <c r="HVT228"/>
      <c r="HVU228"/>
      <c r="HVV228"/>
      <c r="HVW228"/>
      <c r="HVX228"/>
      <c r="HVY228"/>
      <c r="HVZ228"/>
      <c r="HWA228"/>
      <c r="HWB228"/>
      <c r="HWC228"/>
      <c r="HWD228"/>
      <c r="HWE228"/>
      <c r="HWF228"/>
      <c r="HWG228"/>
      <c r="HWH228"/>
      <c r="HWI228"/>
      <c r="HWJ228"/>
      <c r="HWK228"/>
      <c r="HWL228"/>
      <c r="HWM228"/>
      <c r="HWN228"/>
      <c r="HWO228"/>
      <c r="HWP228"/>
      <c r="HWQ228"/>
      <c r="HWR228"/>
      <c r="HWS228"/>
      <c r="HWT228"/>
      <c r="HWU228"/>
      <c r="HWV228"/>
      <c r="HWW228"/>
      <c r="HWX228"/>
      <c r="HWY228"/>
      <c r="HWZ228"/>
      <c r="HXA228"/>
      <c r="HXB228"/>
      <c r="HXC228"/>
      <c r="HXD228"/>
      <c r="HXE228"/>
      <c r="HXF228"/>
      <c r="HXG228"/>
      <c r="HXH228"/>
      <c r="HXI228"/>
      <c r="HXJ228"/>
      <c r="HXK228"/>
      <c r="HXL228"/>
      <c r="HXM228"/>
      <c r="HXN228"/>
      <c r="HXO228"/>
      <c r="HXP228"/>
      <c r="HXQ228"/>
      <c r="HXR228"/>
      <c r="HXS228"/>
      <c r="HXT228"/>
      <c r="HXU228"/>
      <c r="HXV228"/>
      <c r="HXW228"/>
      <c r="HXX228"/>
      <c r="HXY228"/>
      <c r="HXZ228"/>
      <c r="HYA228"/>
      <c r="HYB228"/>
      <c r="HYC228"/>
      <c r="HYD228"/>
      <c r="HYE228"/>
      <c r="HYF228"/>
      <c r="HYG228"/>
      <c r="HYH228"/>
      <c r="HYI228"/>
      <c r="HYJ228"/>
      <c r="HYK228"/>
      <c r="HYL228"/>
      <c r="HYM228"/>
      <c r="HYN228"/>
      <c r="HYO228"/>
      <c r="HYP228"/>
      <c r="HYQ228"/>
      <c r="HYR228"/>
      <c r="HYS228"/>
      <c r="HYT228"/>
      <c r="HYU228"/>
      <c r="HYV228"/>
      <c r="HYW228"/>
      <c r="HYX228"/>
      <c r="HYY228"/>
      <c r="HYZ228"/>
      <c r="HZA228"/>
      <c r="HZB228"/>
      <c r="HZC228"/>
      <c r="HZD228"/>
      <c r="HZE228"/>
      <c r="HZF228"/>
      <c r="HZG228"/>
      <c r="HZH228"/>
      <c r="HZI228"/>
      <c r="HZJ228"/>
      <c r="HZK228"/>
      <c r="HZL228"/>
      <c r="HZM228"/>
      <c r="HZN228"/>
      <c r="HZO228"/>
      <c r="HZP228"/>
      <c r="HZQ228"/>
      <c r="HZR228"/>
      <c r="HZS228"/>
      <c r="HZT228"/>
      <c r="HZU228"/>
      <c r="HZV228"/>
      <c r="HZW228"/>
      <c r="HZX228"/>
      <c r="HZY228"/>
      <c r="HZZ228"/>
      <c r="IAA228"/>
      <c r="IAB228"/>
      <c r="IAC228"/>
      <c r="IAD228"/>
      <c r="IAE228"/>
      <c r="IAF228"/>
      <c r="IAG228"/>
      <c r="IAH228"/>
      <c r="IAI228"/>
      <c r="IAJ228"/>
      <c r="IAK228"/>
      <c r="IAL228"/>
      <c r="IAM228"/>
      <c r="IAN228"/>
      <c r="IAO228"/>
      <c r="IAP228"/>
      <c r="IAQ228"/>
      <c r="IAR228"/>
      <c r="IAS228"/>
      <c r="IAT228"/>
      <c r="IAU228"/>
      <c r="IAV228"/>
      <c r="IAW228"/>
      <c r="IAX228"/>
      <c r="IAY228"/>
      <c r="IAZ228"/>
      <c r="IBA228"/>
      <c r="IBB228"/>
      <c r="IBC228"/>
      <c r="IBD228"/>
      <c r="IBE228"/>
      <c r="IBF228"/>
      <c r="IBG228"/>
      <c r="IBH228"/>
      <c r="IBI228"/>
      <c r="IBJ228"/>
      <c r="IBK228"/>
      <c r="IBL228"/>
      <c r="IBM228"/>
      <c r="IBN228"/>
      <c r="IBO228"/>
      <c r="IBP228"/>
      <c r="IBQ228"/>
      <c r="IBR228"/>
      <c r="IBS228"/>
      <c r="IBT228"/>
      <c r="IBU228"/>
      <c r="IBV228"/>
      <c r="IBW228"/>
      <c r="IBX228"/>
      <c r="IBY228"/>
      <c r="IBZ228"/>
      <c r="ICA228"/>
      <c r="ICB228"/>
      <c r="ICC228"/>
      <c r="ICD228"/>
      <c r="ICE228"/>
      <c r="ICF228"/>
      <c r="ICG228"/>
      <c r="ICH228"/>
      <c r="ICI228"/>
      <c r="ICJ228"/>
      <c r="ICK228"/>
      <c r="ICL228"/>
      <c r="ICM228"/>
      <c r="ICN228"/>
      <c r="ICO228"/>
      <c r="ICP228"/>
      <c r="ICQ228"/>
      <c r="ICR228"/>
      <c r="ICS228"/>
      <c r="ICT228"/>
      <c r="ICU228"/>
      <c r="ICV228"/>
      <c r="ICW228"/>
      <c r="ICX228"/>
      <c r="ICY228"/>
      <c r="ICZ228"/>
      <c r="IDA228"/>
      <c r="IDB228"/>
      <c r="IDC228"/>
      <c r="IDD228"/>
      <c r="IDE228"/>
      <c r="IDF228"/>
      <c r="IDG228"/>
      <c r="IDH228"/>
      <c r="IDI228"/>
      <c r="IDJ228"/>
      <c r="IDK228"/>
      <c r="IDL228"/>
      <c r="IDM228"/>
      <c r="IDN228"/>
      <c r="IDO228"/>
      <c r="IDP228"/>
      <c r="IDQ228"/>
      <c r="IDR228"/>
      <c r="IDS228"/>
      <c r="IDT228"/>
      <c r="IDU228"/>
      <c r="IDV228"/>
      <c r="IDW228"/>
      <c r="IDX228"/>
      <c r="IDY228"/>
      <c r="IDZ228"/>
      <c r="IEA228"/>
      <c r="IEB228"/>
      <c r="IEC228"/>
      <c r="IED228"/>
      <c r="IEE228"/>
      <c r="IEF228"/>
      <c r="IEG228"/>
      <c r="IEH228"/>
      <c r="IEI228"/>
      <c r="IEJ228"/>
      <c r="IEK228"/>
      <c r="IEL228"/>
      <c r="IEM228"/>
      <c r="IEN228"/>
      <c r="IEO228"/>
      <c r="IEP228"/>
      <c r="IEQ228"/>
      <c r="IER228"/>
      <c r="IES228"/>
      <c r="IET228"/>
      <c r="IEU228"/>
      <c r="IEV228"/>
      <c r="IEW228"/>
      <c r="IEX228"/>
      <c r="IEY228"/>
      <c r="IEZ228"/>
      <c r="IFA228"/>
      <c r="IFB228"/>
      <c r="IFC228"/>
      <c r="IFD228"/>
      <c r="IFE228"/>
      <c r="IFF228"/>
      <c r="IFG228"/>
      <c r="IFH228"/>
      <c r="IFI228"/>
      <c r="IFJ228"/>
      <c r="IFK228"/>
      <c r="IFL228"/>
      <c r="IFM228"/>
      <c r="IFN228"/>
      <c r="IFO228"/>
      <c r="IFP228"/>
      <c r="IFQ228"/>
      <c r="IFR228"/>
      <c r="IFS228"/>
      <c r="IFT228"/>
      <c r="IFU228"/>
      <c r="IFV228"/>
      <c r="IFW228"/>
      <c r="IFX228"/>
      <c r="IFY228"/>
      <c r="IFZ228"/>
      <c r="IGA228"/>
      <c r="IGB228"/>
      <c r="IGC228"/>
      <c r="IGD228"/>
      <c r="IGE228"/>
      <c r="IGF228"/>
      <c r="IGG228"/>
      <c r="IGH228"/>
      <c r="IGI228"/>
      <c r="IGJ228"/>
      <c r="IGK228"/>
      <c r="IGL228"/>
      <c r="IGM228"/>
      <c r="IGN228"/>
      <c r="IGO228"/>
      <c r="IGP228"/>
      <c r="IGQ228"/>
      <c r="IGR228"/>
      <c r="IGS228"/>
      <c r="IGT228"/>
      <c r="IGU228"/>
      <c r="IGV228"/>
      <c r="IGW228"/>
      <c r="IGX228"/>
      <c r="IGY228"/>
      <c r="IGZ228"/>
      <c r="IHA228"/>
      <c r="IHB228"/>
      <c r="IHC228"/>
      <c r="IHD228"/>
      <c r="IHE228"/>
      <c r="IHF228"/>
      <c r="IHG228"/>
      <c r="IHH228"/>
      <c r="IHI228"/>
      <c r="IHJ228"/>
      <c r="IHK228"/>
      <c r="IHL228"/>
      <c r="IHM228"/>
      <c r="IHN228"/>
      <c r="IHO228"/>
      <c r="IHP228"/>
      <c r="IHQ228"/>
      <c r="IHR228"/>
      <c r="IHS228"/>
      <c r="IHT228"/>
      <c r="IHU228"/>
      <c r="IHV228"/>
      <c r="IHW228"/>
      <c r="IHX228"/>
      <c r="IHY228"/>
      <c r="IHZ228"/>
      <c r="IIA228"/>
      <c r="IIB228"/>
      <c r="IIC228"/>
      <c r="IID228"/>
      <c r="IIE228"/>
      <c r="IIF228"/>
      <c r="IIG228"/>
      <c r="IIH228"/>
      <c r="III228"/>
      <c r="IIJ228"/>
      <c r="IIK228"/>
      <c r="IIL228"/>
      <c r="IIM228"/>
      <c r="IIN228"/>
      <c r="IIO228"/>
      <c r="IIP228"/>
      <c r="IIQ228"/>
      <c r="IIR228"/>
      <c r="IIS228"/>
      <c r="IIT228"/>
      <c r="IIU228"/>
      <c r="IIV228"/>
      <c r="IIW228"/>
      <c r="IIX228"/>
      <c r="IIY228"/>
      <c r="IIZ228"/>
      <c r="IJA228"/>
      <c r="IJB228"/>
      <c r="IJC228"/>
      <c r="IJD228"/>
      <c r="IJE228"/>
      <c r="IJF228"/>
      <c r="IJG228"/>
      <c r="IJH228"/>
      <c r="IJI228"/>
      <c r="IJJ228"/>
      <c r="IJK228"/>
      <c r="IJL228"/>
      <c r="IJM228"/>
      <c r="IJN228"/>
      <c r="IJO228"/>
      <c r="IJP228"/>
      <c r="IJQ228"/>
      <c r="IJR228"/>
      <c r="IJS228"/>
      <c r="IJT228"/>
      <c r="IJU228"/>
      <c r="IJV228"/>
      <c r="IJW228"/>
      <c r="IJX228"/>
      <c r="IJY228"/>
      <c r="IJZ228"/>
      <c r="IKA228"/>
      <c r="IKB228"/>
      <c r="IKC228"/>
      <c r="IKD228"/>
      <c r="IKE228"/>
      <c r="IKF228"/>
      <c r="IKG228"/>
      <c r="IKH228"/>
      <c r="IKI228"/>
      <c r="IKJ228"/>
      <c r="IKK228"/>
      <c r="IKL228"/>
      <c r="IKM228"/>
      <c r="IKN228"/>
      <c r="IKO228"/>
      <c r="IKP228"/>
      <c r="IKQ228"/>
      <c r="IKR228"/>
      <c r="IKS228"/>
      <c r="IKT228"/>
      <c r="IKU228"/>
      <c r="IKV228"/>
      <c r="IKW228"/>
      <c r="IKX228"/>
      <c r="IKY228"/>
      <c r="IKZ228"/>
      <c r="ILA228"/>
      <c r="ILB228"/>
      <c r="ILC228"/>
      <c r="ILD228"/>
      <c r="ILE228"/>
      <c r="ILF228"/>
      <c r="ILG228"/>
      <c r="ILH228"/>
      <c r="ILI228"/>
      <c r="ILJ228"/>
      <c r="ILK228"/>
      <c r="ILL228"/>
      <c r="ILM228"/>
      <c r="ILN228"/>
      <c r="ILO228"/>
      <c r="ILP228"/>
      <c r="ILQ228"/>
      <c r="ILR228"/>
      <c r="ILS228"/>
      <c r="ILT228"/>
      <c r="ILU228"/>
      <c r="ILV228"/>
      <c r="ILW228"/>
      <c r="ILX228"/>
      <c r="ILY228"/>
      <c r="ILZ228"/>
      <c r="IMA228"/>
      <c r="IMB228"/>
      <c r="IMC228"/>
      <c r="IMD228"/>
      <c r="IME228"/>
      <c r="IMF228"/>
      <c r="IMG228"/>
      <c r="IMH228"/>
      <c r="IMI228"/>
      <c r="IMJ228"/>
      <c r="IMK228"/>
      <c r="IML228"/>
      <c r="IMM228"/>
      <c r="IMN228"/>
      <c r="IMO228"/>
      <c r="IMP228"/>
      <c r="IMQ228"/>
      <c r="IMR228"/>
      <c r="IMS228"/>
      <c r="IMT228"/>
      <c r="IMU228"/>
      <c r="IMV228"/>
      <c r="IMW228"/>
      <c r="IMX228"/>
      <c r="IMY228"/>
      <c r="IMZ228"/>
      <c r="INA228"/>
      <c r="INB228"/>
      <c r="INC228"/>
      <c r="IND228"/>
      <c r="INE228"/>
      <c r="INF228"/>
      <c r="ING228"/>
      <c r="INH228"/>
      <c r="INI228"/>
      <c r="INJ228"/>
      <c r="INK228"/>
      <c r="INL228"/>
      <c r="INM228"/>
      <c r="INN228"/>
      <c r="INO228"/>
      <c r="INP228"/>
      <c r="INQ228"/>
      <c r="INR228"/>
      <c r="INS228"/>
      <c r="INT228"/>
      <c r="INU228"/>
      <c r="INV228"/>
      <c r="INW228"/>
      <c r="INX228"/>
      <c r="INY228"/>
      <c r="INZ228"/>
      <c r="IOA228"/>
      <c r="IOB228"/>
      <c r="IOC228"/>
      <c r="IOD228"/>
      <c r="IOE228"/>
      <c r="IOF228"/>
      <c r="IOG228"/>
      <c r="IOH228"/>
      <c r="IOI228"/>
      <c r="IOJ228"/>
      <c r="IOK228"/>
      <c r="IOL228"/>
      <c r="IOM228"/>
      <c r="ION228"/>
      <c r="IOO228"/>
      <c r="IOP228"/>
      <c r="IOQ228"/>
      <c r="IOR228"/>
      <c r="IOS228"/>
      <c r="IOT228"/>
      <c r="IOU228"/>
      <c r="IOV228"/>
      <c r="IOW228"/>
      <c r="IOX228"/>
      <c r="IOY228"/>
      <c r="IOZ228"/>
      <c r="IPA228"/>
      <c r="IPB228"/>
      <c r="IPC228"/>
      <c r="IPD228"/>
      <c r="IPE228"/>
      <c r="IPF228"/>
      <c r="IPG228"/>
      <c r="IPH228"/>
      <c r="IPI228"/>
      <c r="IPJ228"/>
      <c r="IPK228"/>
      <c r="IPL228"/>
      <c r="IPM228"/>
      <c r="IPN228"/>
      <c r="IPO228"/>
      <c r="IPP228"/>
      <c r="IPQ228"/>
      <c r="IPR228"/>
      <c r="IPS228"/>
      <c r="IPT228"/>
      <c r="IPU228"/>
      <c r="IPV228"/>
      <c r="IPW228"/>
      <c r="IPX228"/>
      <c r="IPY228"/>
      <c r="IPZ228"/>
      <c r="IQA228"/>
      <c r="IQB228"/>
      <c r="IQC228"/>
      <c r="IQD228"/>
      <c r="IQE228"/>
      <c r="IQF228"/>
      <c r="IQG228"/>
      <c r="IQH228"/>
      <c r="IQI228"/>
      <c r="IQJ228"/>
      <c r="IQK228"/>
      <c r="IQL228"/>
      <c r="IQM228"/>
      <c r="IQN228"/>
      <c r="IQO228"/>
      <c r="IQP228"/>
      <c r="IQQ228"/>
      <c r="IQR228"/>
      <c r="IQS228"/>
      <c r="IQT228"/>
      <c r="IQU228"/>
      <c r="IQV228"/>
      <c r="IQW228"/>
      <c r="IQX228"/>
      <c r="IQY228"/>
      <c r="IQZ228"/>
      <c r="IRA228"/>
      <c r="IRB228"/>
      <c r="IRC228"/>
      <c r="IRD228"/>
      <c r="IRE228"/>
      <c r="IRF228"/>
      <c r="IRG228"/>
      <c r="IRH228"/>
      <c r="IRI228"/>
      <c r="IRJ228"/>
      <c r="IRK228"/>
      <c r="IRL228"/>
      <c r="IRM228"/>
      <c r="IRN228"/>
      <c r="IRO228"/>
      <c r="IRP228"/>
      <c r="IRQ228"/>
      <c r="IRR228"/>
      <c r="IRS228"/>
      <c r="IRT228"/>
      <c r="IRU228"/>
      <c r="IRV228"/>
      <c r="IRW228"/>
      <c r="IRX228"/>
      <c r="IRY228"/>
      <c r="IRZ228"/>
      <c r="ISA228"/>
      <c r="ISB228"/>
      <c r="ISC228"/>
      <c r="ISD228"/>
      <c r="ISE228"/>
      <c r="ISF228"/>
      <c r="ISG228"/>
      <c r="ISH228"/>
      <c r="ISI228"/>
      <c r="ISJ228"/>
      <c r="ISK228"/>
      <c r="ISL228"/>
      <c r="ISM228"/>
      <c r="ISN228"/>
      <c r="ISO228"/>
      <c r="ISP228"/>
      <c r="ISQ228"/>
      <c r="ISR228"/>
      <c r="ISS228"/>
      <c r="IST228"/>
      <c r="ISU228"/>
      <c r="ISV228"/>
      <c r="ISW228"/>
      <c r="ISX228"/>
      <c r="ISY228"/>
      <c r="ISZ228"/>
      <c r="ITA228"/>
      <c r="ITB228"/>
      <c r="ITC228"/>
      <c r="ITD228"/>
      <c r="ITE228"/>
      <c r="ITF228"/>
      <c r="ITG228"/>
      <c r="ITH228"/>
      <c r="ITI228"/>
      <c r="ITJ228"/>
      <c r="ITK228"/>
      <c r="ITL228"/>
      <c r="ITM228"/>
      <c r="ITN228"/>
      <c r="ITO228"/>
      <c r="ITP228"/>
      <c r="ITQ228"/>
      <c r="ITR228"/>
      <c r="ITS228"/>
      <c r="ITT228"/>
      <c r="ITU228"/>
      <c r="ITV228"/>
      <c r="ITW228"/>
      <c r="ITX228"/>
      <c r="ITY228"/>
      <c r="ITZ228"/>
      <c r="IUA228"/>
      <c r="IUB228"/>
      <c r="IUC228"/>
      <c r="IUD228"/>
      <c r="IUE228"/>
      <c r="IUF228"/>
      <c r="IUG228"/>
      <c r="IUH228"/>
      <c r="IUI228"/>
      <c r="IUJ228"/>
      <c r="IUK228"/>
      <c r="IUL228"/>
      <c r="IUM228"/>
      <c r="IUN228"/>
      <c r="IUO228"/>
      <c r="IUP228"/>
      <c r="IUQ228"/>
      <c r="IUR228"/>
      <c r="IUS228"/>
      <c r="IUT228"/>
      <c r="IUU228"/>
      <c r="IUV228"/>
      <c r="IUW228"/>
      <c r="IUX228"/>
      <c r="IUY228"/>
      <c r="IUZ228"/>
      <c r="IVA228"/>
      <c r="IVB228"/>
      <c r="IVC228"/>
      <c r="IVD228"/>
      <c r="IVE228"/>
      <c r="IVF228"/>
      <c r="IVG228"/>
      <c r="IVH228"/>
      <c r="IVI228"/>
      <c r="IVJ228"/>
      <c r="IVK228"/>
      <c r="IVL228"/>
      <c r="IVM228"/>
      <c r="IVN228"/>
      <c r="IVO228"/>
      <c r="IVP228"/>
      <c r="IVQ228"/>
      <c r="IVR228"/>
      <c r="IVS228"/>
      <c r="IVT228"/>
      <c r="IVU228"/>
      <c r="IVV228"/>
      <c r="IVW228"/>
      <c r="IVX228"/>
      <c r="IVY228"/>
      <c r="IVZ228"/>
      <c r="IWA228"/>
      <c r="IWB228"/>
      <c r="IWC228"/>
      <c r="IWD228"/>
      <c r="IWE228"/>
      <c r="IWF228"/>
      <c r="IWG228"/>
      <c r="IWH228"/>
      <c r="IWI228"/>
      <c r="IWJ228"/>
      <c r="IWK228"/>
      <c r="IWL228"/>
      <c r="IWM228"/>
      <c r="IWN228"/>
      <c r="IWO228"/>
      <c r="IWP228"/>
      <c r="IWQ228"/>
      <c r="IWR228"/>
      <c r="IWS228"/>
      <c r="IWT228"/>
      <c r="IWU228"/>
      <c r="IWV228"/>
      <c r="IWW228"/>
      <c r="IWX228"/>
      <c r="IWY228"/>
      <c r="IWZ228"/>
      <c r="IXA228"/>
      <c r="IXB228"/>
      <c r="IXC228"/>
      <c r="IXD228"/>
      <c r="IXE228"/>
      <c r="IXF228"/>
      <c r="IXG228"/>
      <c r="IXH228"/>
      <c r="IXI228"/>
      <c r="IXJ228"/>
      <c r="IXK228"/>
      <c r="IXL228"/>
      <c r="IXM228"/>
      <c r="IXN228"/>
      <c r="IXO228"/>
      <c r="IXP228"/>
      <c r="IXQ228"/>
      <c r="IXR228"/>
      <c r="IXS228"/>
      <c r="IXT228"/>
      <c r="IXU228"/>
      <c r="IXV228"/>
      <c r="IXW228"/>
      <c r="IXX228"/>
      <c r="IXY228"/>
      <c r="IXZ228"/>
      <c r="IYA228"/>
      <c r="IYB228"/>
      <c r="IYC228"/>
      <c r="IYD228"/>
      <c r="IYE228"/>
      <c r="IYF228"/>
      <c r="IYG228"/>
      <c r="IYH228"/>
      <c r="IYI228"/>
      <c r="IYJ228"/>
      <c r="IYK228"/>
      <c r="IYL228"/>
      <c r="IYM228"/>
      <c r="IYN228"/>
      <c r="IYO228"/>
      <c r="IYP228"/>
      <c r="IYQ228"/>
      <c r="IYR228"/>
      <c r="IYS228"/>
      <c r="IYT228"/>
      <c r="IYU228"/>
      <c r="IYV228"/>
      <c r="IYW228"/>
      <c r="IYX228"/>
      <c r="IYY228"/>
      <c r="IYZ228"/>
      <c r="IZA228"/>
      <c r="IZB228"/>
      <c r="IZC228"/>
      <c r="IZD228"/>
      <c r="IZE228"/>
      <c r="IZF228"/>
      <c r="IZG228"/>
      <c r="IZH228"/>
      <c r="IZI228"/>
      <c r="IZJ228"/>
      <c r="IZK228"/>
      <c r="IZL228"/>
      <c r="IZM228"/>
      <c r="IZN228"/>
      <c r="IZO228"/>
      <c r="IZP228"/>
      <c r="IZQ228"/>
      <c r="IZR228"/>
      <c r="IZS228"/>
      <c r="IZT228"/>
      <c r="IZU228"/>
      <c r="IZV228"/>
      <c r="IZW228"/>
      <c r="IZX228"/>
      <c r="IZY228"/>
      <c r="IZZ228"/>
      <c r="JAA228"/>
      <c r="JAB228"/>
      <c r="JAC228"/>
      <c r="JAD228"/>
      <c r="JAE228"/>
      <c r="JAF228"/>
      <c r="JAG228"/>
      <c r="JAH228"/>
      <c r="JAI228"/>
      <c r="JAJ228"/>
      <c r="JAK228"/>
      <c r="JAL228"/>
      <c r="JAM228"/>
      <c r="JAN228"/>
      <c r="JAO228"/>
      <c r="JAP228"/>
      <c r="JAQ228"/>
      <c r="JAR228"/>
      <c r="JAS228"/>
      <c r="JAT228"/>
      <c r="JAU228"/>
      <c r="JAV228"/>
      <c r="JAW228"/>
      <c r="JAX228"/>
      <c r="JAY228"/>
      <c r="JAZ228"/>
      <c r="JBA228"/>
      <c r="JBB228"/>
      <c r="JBC228"/>
      <c r="JBD228"/>
      <c r="JBE228"/>
      <c r="JBF228"/>
      <c r="JBG228"/>
      <c r="JBH228"/>
      <c r="JBI228"/>
      <c r="JBJ228"/>
      <c r="JBK228"/>
      <c r="JBL228"/>
      <c r="JBM228"/>
      <c r="JBN228"/>
      <c r="JBO228"/>
      <c r="JBP228"/>
      <c r="JBQ228"/>
      <c r="JBR228"/>
      <c r="JBS228"/>
      <c r="JBT228"/>
      <c r="JBU228"/>
      <c r="JBV228"/>
      <c r="JBW228"/>
      <c r="JBX228"/>
      <c r="JBY228"/>
      <c r="JBZ228"/>
      <c r="JCA228"/>
      <c r="JCB228"/>
      <c r="JCC228"/>
      <c r="JCD228"/>
      <c r="JCE228"/>
      <c r="JCF228"/>
      <c r="JCG228"/>
      <c r="JCH228"/>
      <c r="JCI228"/>
      <c r="JCJ228"/>
      <c r="JCK228"/>
      <c r="JCL228"/>
      <c r="JCM228"/>
      <c r="JCN228"/>
      <c r="JCO228"/>
      <c r="JCP228"/>
      <c r="JCQ228"/>
      <c r="JCR228"/>
      <c r="JCS228"/>
      <c r="JCT228"/>
      <c r="JCU228"/>
      <c r="JCV228"/>
      <c r="JCW228"/>
      <c r="JCX228"/>
      <c r="JCY228"/>
      <c r="JCZ228"/>
      <c r="JDA228"/>
      <c r="JDB228"/>
      <c r="JDC228"/>
      <c r="JDD228"/>
      <c r="JDE228"/>
      <c r="JDF228"/>
      <c r="JDG228"/>
      <c r="JDH228"/>
      <c r="JDI228"/>
      <c r="JDJ228"/>
      <c r="JDK228"/>
      <c r="JDL228"/>
      <c r="JDM228"/>
      <c r="JDN228"/>
      <c r="JDO228"/>
      <c r="JDP228"/>
      <c r="JDQ228"/>
      <c r="JDR228"/>
      <c r="JDS228"/>
      <c r="JDT228"/>
      <c r="JDU228"/>
      <c r="JDV228"/>
      <c r="JDW228"/>
      <c r="JDX228"/>
      <c r="JDY228"/>
      <c r="JDZ228"/>
      <c r="JEA228"/>
      <c r="JEB228"/>
      <c r="JEC228"/>
      <c r="JED228"/>
      <c r="JEE228"/>
      <c r="JEF228"/>
      <c r="JEG228"/>
      <c r="JEH228"/>
      <c r="JEI228"/>
      <c r="JEJ228"/>
      <c r="JEK228"/>
      <c r="JEL228"/>
      <c r="JEM228"/>
      <c r="JEN228"/>
      <c r="JEO228"/>
      <c r="JEP228"/>
      <c r="JEQ228"/>
      <c r="JER228"/>
      <c r="JES228"/>
      <c r="JET228"/>
      <c r="JEU228"/>
      <c r="JEV228"/>
      <c r="JEW228"/>
      <c r="JEX228"/>
      <c r="JEY228"/>
      <c r="JEZ228"/>
      <c r="JFA228"/>
      <c r="JFB228"/>
      <c r="JFC228"/>
      <c r="JFD228"/>
      <c r="JFE228"/>
      <c r="JFF228"/>
      <c r="JFG228"/>
      <c r="JFH228"/>
      <c r="JFI228"/>
      <c r="JFJ228"/>
      <c r="JFK228"/>
      <c r="JFL228"/>
      <c r="JFM228"/>
      <c r="JFN228"/>
      <c r="JFO228"/>
      <c r="JFP228"/>
      <c r="JFQ228"/>
      <c r="JFR228"/>
      <c r="JFS228"/>
      <c r="JFT228"/>
      <c r="JFU228"/>
      <c r="JFV228"/>
      <c r="JFW228"/>
      <c r="JFX228"/>
      <c r="JFY228"/>
      <c r="JFZ228"/>
      <c r="JGA228"/>
      <c r="JGB228"/>
      <c r="JGC228"/>
      <c r="JGD228"/>
      <c r="JGE228"/>
      <c r="JGF228"/>
      <c r="JGG228"/>
      <c r="JGH228"/>
      <c r="JGI228"/>
      <c r="JGJ228"/>
      <c r="JGK228"/>
      <c r="JGL228"/>
      <c r="JGM228"/>
      <c r="JGN228"/>
      <c r="JGO228"/>
      <c r="JGP228"/>
      <c r="JGQ228"/>
      <c r="JGR228"/>
      <c r="JGS228"/>
      <c r="JGT228"/>
      <c r="JGU228"/>
      <c r="JGV228"/>
      <c r="JGW228"/>
      <c r="JGX228"/>
      <c r="JGY228"/>
      <c r="JGZ228"/>
      <c r="JHA228"/>
      <c r="JHB228"/>
      <c r="JHC228"/>
      <c r="JHD228"/>
      <c r="JHE228"/>
      <c r="JHF228"/>
      <c r="JHG228"/>
      <c r="JHH228"/>
      <c r="JHI228"/>
      <c r="JHJ228"/>
      <c r="JHK228"/>
      <c r="JHL228"/>
      <c r="JHM228"/>
      <c r="JHN228"/>
      <c r="JHO228"/>
      <c r="JHP228"/>
      <c r="JHQ228"/>
      <c r="JHR228"/>
      <c r="JHS228"/>
      <c r="JHT228"/>
      <c r="JHU228"/>
      <c r="JHV228"/>
      <c r="JHW228"/>
      <c r="JHX228"/>
      <c r="JHY228"/>
      <c r="JHZ228"/>
      <c r="JIA228"/>
      <c r="JIB228"/>
      <c r="JIC228"/>
      <c r="JID228"/>
      <c r="JIE228"/>
      <c r="JIF228"/>
      <c r="JIG228"/>
      <c r="JIH228"/>
      <c r="JII228"/>
      <c r="JIJ228"/>
      <c r="JIK228"/>
      <c r="JIL228"/>
      <c r="JIM228"/>
      <c r="JIN228"/>
      <c r="JIO228"/>
      <c r="JIP228"/>
      <c r="JIQ228"/>
      <c r="JIR228"/>
      <c r="JIS228"/>
      <c r="JIT228"/>
      <c r="JIU228"/>
      <c r="JIV228"/>
      <c r="JIW228"/>
      <c r="JIX228"/>
      <c r="JIY228"/>
      <c r="JIZ228"/>
      <c r="JJA228"/>
      <c r="JJB228"/>
      <c r="JJC228"/>
      <c r="JJD228"/>
      <c r="JJE228"/>
      <c r="JJF228"/>
      <c r="JJG228"/>
      <c r="JJH228"/>
      <c r="JJI228"/>
      <c r="JJJ228"/>
      <c r="JJK228"/>
      <c r="JJL228"/>
      <c r="JJM228"/>
      <c r="JJN228"/>
      <c r="JJO228"/>
      <c r="JJP228"/>
      <c r="JJQ228"/>
      <c r="JJR228"/>
      <c r="JJS228"/>
      <c r="JJT228"/>
      <c r="JJU228"/>
      <c r="JJV228"/>
      <c r="JJW228"/>
      <c r="JJX228"/>
      <c r="JJY228"/>
      <c r="JJZ228"/>
      <c r="JKA228"/>
      <c r="JKB228"/>
      <c r="JKC228"/>
      <c r="JKD228"/>
      <c r="JKE228"/>
      <c r="JKF228"/>
      <c r="JKG228"/>
      <c r="JKH228"/>
      <c r="JKI228"/>
      <c r="JKJ228"/>
      <c r="JKK228"/>
      <c r="JKL228"/>
      <c r="JKM228"/>
      <c r="JKN228"/>
      <c r="JKO228"/>
      <c r="JKP228"/>
      <c r="JKQ228"/>
      <c r="JKR228"/>
      <c r="JKS228"/>
      <c r="JKT228"/>
      <c r="JKU228"/>
      <c r="JKV228"/>
      <c r="JKW228"/>
      <c r="JKX228"/>
      <c r="JKY228"/>
      <c r="JKZ228"/>
      <c r="JLA228"/>
      <c r="JLB228"/>
      <c r="JLC228"/>
      <c r="JLD228"/>
      <c r="JLE228"/>
      <c r="JLF228"/>
      <c r="JLG228"/>
      <c r="JLH228"/>
      <c r="JLI228"/>
      <c r="JLJ228"/>
      <c r="JLK228"/>
      <c r="JLL228"/>
      <c r="JLM228"/>
      <c r="JLN228"/>
      <c r="JLO228"/>
      <c r="JLP228"/>
      <c r="JLQ228"/>
      <c r="JLR228"/>
      <c r="JLS228"/>
      <c r="JLT228"/>
      <c r="JLU228"/>
      <c r="JLV228"/>
      <c r="JLW228"/>
      <c r="JLX228"/>
      <c r="JLY228"/>
      <c r="JLZ228"/>
      <c r="JMA228"/>
      <c r="JMB228"/>
      <c r="JMC228"/>
      <c r="JMD228"/>
      <c r="JME228"/>
      <c r="JMF228"/>
      <c r="JMG228"/>
      <c r="JMH228"/>
      <c r="JMI228"/>
      <c r="JMJ228"/>
      <c r="JMK228"/>
      <c r="JML228"/>
      <c r="JMM228"/>
      <c r="JMN228"/>
      <c r="JMO228"/>
      <c r="JMP228"/>
      <c r="JMQ228"/>
      <c r="JMR228"/>
      <c r="JMS228"/>
      <c r="JMT228"/>
      <c r="JMU228"/>
      <c r="JMV228"/>
      <c r="JMW228"/>
      <c r="JMX228"/>
      <c r="JMY228"/>
      <c r="JMZ228"/>
      <c r="JNA228"/>
      <c r="JNB228"/>
      <c r="JNC228"/>
      <c r="JND228"/>
      <c r="JNE228"/>
      <c r="JNF228"/>
      <c r="JNG228"/>
      <c r="JNH228"/>
      <c r="JNI228"/>
      <c r="JNJ228"/>
      <c r="JNK228"/>
      <c r="JNL228"/>
      <c r="JNM228"/>
      <c r="JNN228"/>
      <c r="JNO228"/>
      <c r="JNP228"/>
      <c r="JNQ228"/>
      <c r="JNR228"/>
      <c r="JNS228"/>
      <c r="JNT228"/>
      <c r="JNU228"/>
      <c r="JNV228"/>
      <c r="JNW228"/>
      <c r="JNX228"/>
      <c r="JNY228"/>
      <c r="JNZ228"/>
      <c r="JOA228"/>
      <c r="JOB228"/>
      <c r="JOC228"/>
      <c r="JOD228"/>
      <c r="JOE228"/>
      <c r="JOF228"/>
      <c r="JOG228"/>
      <c r="JOH228"/>
      <c r="JOI228"/>
      <c r="JOJ228"/>
      <c r="JOK228"/>
      <c r="JOL228"/>
      <c r="JOM228"/>
      <c r="JON228"/>
      <c r="JOO228"/>
      <c r="JOP228"/>
      <c r="JOQ228"/>
      <c r="JOR228"/>
      <c r="JOS228"/>
      <c r="JOT228"/>
      <c r="JOU228"/>
      <c r="JOV228"/>
      <c r="JOW228"/>
      <c r="JOX228"/>
      <c r="JOY228"/>
      <c r="JOZ228"/>
      <c r="JPA228"/>
      <c r="JPB228"/>
      <c r="JPC228"/>
      <c r="JPD228"/>
      <c r="JPE228"/>
      <c r="JPF228"/>
      <c r="JPG228"/>
      <c r="JPH228"/>
      <c r="JPI228"/>
      <c r="JPJ228"/>
      <c r="JPK228"/>
      <c r="JPL228"/>
      <c r="JPM228"/>
      <c r="JPN228"/>
      <c r="JPO228"/>
      <c r="JPP228"/>
      <c r="JPQ228"/>
      <c r="JPR228"/>
      <c r="JPS228"/>
      <c r="JPT228"/>
      <c r="JPU228"/>
      <c r="JPV228"/>
      <c r="JPW228"/>
      <c r="JPX228"/>
      <c r="JPY228"/>
      <c r="JPZ228"/>
      <c r="JQA228"/>
      <c r="JQB228"/>
      <c r="JQC228"/>
      <c r="JQD228"/>
      <c r="JQE228"/>
      <c r="JQF228"/>
      <c r="JQG228"/>
      <c r="JQH228"/>
      <c r="JQI228"/>
      <c r="JQJ228"/>
      <c r="JQK228"/>
      <c r="JQL228"/>
      <c r="JQM228"/>
      <c r="JQN228"/>
      <c r="JQO228"/>
      <c r="JQP228"/>
      <c r="JQQ228"/>
      <c r="JQR228"/>
      <c r="JQS228"/>
      <c r="JQT228"/>
      <c r="JQU228"/>
      <c r="JQV228"/>
      <c r="JQW228"/>
      <c r="JQX228"/>
      <c r="JQY228"/>
      <c r="JQZ228"/>
      <c r="JRA228"/>
      <c r="JRB228"/>
      <c r="JRC228"/>
      <c r="JRD228"/>
      <c r="JRE228"/>
      <c r="JRF228"/>
      <c r="JRG228"/>
      <c r="JRH228"/>
      <c r="JRI228"/>
      <c r="JRJ228"/>
      <c r="JRK228"/>
      <c r="JRL228"/>
      <c r="JRM228"/>
      <c r="JRN228"/>
      <c r="JRO228"/>
      <c r="JRP228"/>
      <c r="JRQ228"/>
      <c r="JRR228"/>
      <c r="JRS228"/>
      <c r="JRT228"/>
      <c r="JRU228"/>
      <c r="JRV228"/>
      <c r="JRW228"/>
      <c r="JRX228"/>
      <c r="JRY228"/>
      <c r="JRZ228"/>
      <c r="JSA228"/>
      <c r="JSB228"/>
      <c r="JSC228"/>
      <c r="JSD228"/>
      <c r="JSE228"/>
      <c r="JSF228"/>
      <c r="JSG228"/>
      <c r="JSH228"/>
      <c r="JSI228"/>
      <c r="JSJ228"/>
      <c r="JSK228"/>
      <c r="JSL228"/>
      <c r="JSM228"/>
      <c r="JSN228"/>
      <c r="JSO228"/>
      <c r="JSP228"/>
      <c r="JSQ228"/>
      <c r="JSR228"/>
      <c r="JSS228"/>
      <c r="JST228"/>
      <c r="JSU228"/>
      <c r="JSV228"/>
      <c r="JSW228"/>
      <c r="JSX228"/>
      <c r="JSY228"/>
      <c r="JSZ228"/>
      <c r="JTA228"/>
      <c r="JTB228"/>
      <c r="JTC228"/>
      <c r="JTD228"/>
      <c r="JTE228"/>
      <c r="JTF228"/>
      <c r="JTG228"/>
      <c r="JTH228"/>
      <c r="JTI228"/>
      <c r="JTJ228"/>
      <c r="JTK228"/>
      <c r="JTL228"/>
      <c r="JTM228"/>
      <c r="JTN228"/>
      <c r="JTO228"/>
      <c r="JTP228"/>
      <c r="JTQ228"/>
      <c r="JTR228"/>
      <c r="JTS228"/>
      <c r="JTT228"/>
      <c r="JTU228"/>
      <c r="JTV228"/>
      <c r="JTW228"/>
      <c r="JTX228"/>
      <c r="JTY228"/>
      <c r="JTZ228"/>
      <c r="JUA228"/>
      <c r="JUB228"/>
      <c r="JUC228"/>
      <c r="JUD228"/>
      <c r="JUE228"/>
      <c r="JUF228"/>
      <c r="JUG228"/>
      <c r="JUH228"/>
      <c r="JUI228"/>
      <c r="JUJ228"/>
      <c r="JUK228"/>
      <c r="JUL228"/>
      <c r="JUM228"/>
      <c r="JUN228"/>
      <c r="JUO228"/>
      <c r="JUP228"/>
      <c r="JUQ228"/>
      <c r="JUR228"/>
      <c r="JUS228"/>
      <c r="JUT228"/>
      <c r="JUU228"/>
      <c r="JUV228"/>
      <c r="JUW228"/>
      <c r="JUX228"/>
      <c r="JUY228"/>
      <c r="JUZ228"/>
      <c r="JVA228"/>
      <c r="JVB228"/>
      <c r="JVC228"/>
      <c r="JVD228"/>
      <c r="JVE228"/>
      <c r="JVF228"/>
      <c r="JVG228"/>
      <c r="JVH228"/>
      <c r="JVI228"/>
      <c r="JVJ228"/>
      <c r="JVK228"/>
      <c r="JVL228"/>
      <c r="JVM228"/>
      <c r="JVN228"/>
      <c r="JVO228"/>
      <c r="JVP228"/>
      <c r="JVQ228"/>
      <c r="JVR228"/>
      <c r="JVS228"/>
      <c r="JVT228"/>
      <c r="JVU228"/>
      <c r="JVV228"/>
      <c r="JVW228"/>
      <c r="JVX228"/>
      <c r="JVY228"/>
      <c r="JVZ228"/>
      <c r="JWA228"/>
      <c r="JWB228"/>
      <c r="JWC228"/>
      <c r="JWD228"/>
      <c r="JWE228"/>
      <c r="JWF228"/>
      <c r="JWG228"/>
      <c r="JWH228"/>
      <c r="JWI228"/>
      <c r="JWJ228"/>
      <c r="JWK228"/>
      <c r="JWL228"/>
      <c r="JWM228"/>
      <c r="JWN228"/>
      <c r="JWO228"/>
      <c r="JWP228"/>
      <c r="JWQ228"/>
      <c r="JWR228"/>
      <c r="JWS228"/>
      <c r="JWT228"/>
      <c r="JWU228"/>
      <c r="JWV228"/>
      <c r="JWW228"/>
      <c r="JWX228"/>
      <c r="JWY228"/>
      <c r="JWZ228"/>
      <c r="JXA228"/>
      <c r="JXB228"/>
      <c r="JXC228"/>
      <c r="JXD228"/>
      <c r="JXE228"/>
      <c r="JXF228"/>
      <c r="JXG228"/>
      <c r="JXH228"/>
      <c r="JXI228"/>
      <c r="JXJ228"/>
      <c r="JXK228"/>
      <c r="JXL228"/>
      <c r="JXM228"/>
      <c r="JXN228"/>
      <c r="JXO228"/>
      <c r="JXP228"/>
      <c r="JXQ228"/>
      <c r="JXR228"/>
      <c r="JXS228"/>
      <c r="JXT228"/>
      <c r="JXU228"/>
      <c r="JXV228"/>
      <c r="JXW228"/>
      <c r="JXX228"/>
      <c r="JXY228"/>
      <c r="JXZ228"/>
      <c r="JYA228"/>
      <c r="JYB228"/>
      <c r="JYC228"/>
      <c r="JYD228"/>
      <c r="JYE228"/>
      <c r="JYF228"/>
      <c r="JYG228"/>
      <c r="JYH228"/>
      <c r="JYI228"/>
      <c r="JYJ228"/>
      <c r="JYK228"/>
      <c r="JYL228"/>
      <c r="JYM228"/>
      <c r="JYN228"/>
      <c r="JYO228"/>
      <c r="JYP228"/>
      <c r="JYQ228"/>
      <c r="JYR228"/>
      <c r="JYS228"/>
      <c r="JYT228"/>
      <c r="JYU228"/>
      <c r="JYV228"/>
      <c r="JYW228"/>
      <c r="JYX228"/>
      <c r="JYY228"/>
      <c r="JYZ228"/>
      <c r="JZA228"/>
      <c r="JZB228"/>
      <c r="JZC228"/>
      <c r="JZD228"/>
      <c r="JZE228"/>
      <c r="JZF228"/>
      <c r="JZG228"/>
      <c r="JZH228"/>
      <c r="JZI228"/>
      <c r="JZJ228"/>
      <c r="JZK228"/>
      <c r="JZL228"/>
      <c r="JZM228"/>
      <c r="JZN228"/>
      <c r="JZO228"/>
      <c r="JZP228"/>
      <c r="JZQ228"/>
      <c r="JZR228"/>
      <c r="JZS228"/>
      <c r="JZT228"/>
      <c r="JZU228"/>
      <c r="JZV228"/>
      <c r="JZW228"/>
      <c r="JZX228"/>
      <c r="JZY228"/>
      <c r="JZZ228"/>
      <c r="KAA228"/>
      <c r="KAB228"/>
      <c r="KAC228"/>
      <c r="KAD228"/>
      <c r="KAE228"/>
      <c r="KAF228"/>
      <c r="KAG228"/>
      <c r="KAH228"/>
      <c r="KAI228"/>
      <c r="KAJ228"/>
      <c r="KAK228"/>
      <c r="KAL228"/>
      <c r="KAM228"/>
      <c r="KAN228"/>
      <c r="KAO228"/>
      <c r="KAP228"/>
      <c r="KAQ228"/>
      <c r="KAR228"/>
      <c r="KAS228"/>
      <c r="KAT228"/>
      <c r="KAU228"/>
      <c r="KAV228"/>
      <c r="KAW228"/>
      <c r="KAX228"/>
      <c r="KAY228"/>
      <c r="KAZ228"/>
      <c r="KBA228"/>
      <c r="KBB228"/>
      <c r="KBC228"/>
      <c r="KBD228"/>
      <c r="KBE228"/>
      <c r="KBF228"/>
      <c r="KBG228"/>
      <c r="KBH228"/>
      <c r="KBI228"/>
      <c r="KBJ228"/>
      <c r="KBK228"/>
      <c r="KBL228"/>
      <c r="KBM228"/>
      <c r="KBN228"/>
      <c r="KBO228"/>
      <c r="KBP228"/>
      <c r="KBQ228"/>
      <c r="KBR228"/>
      <c r="KBS228"/>
      <c r="KBT228"/>
      <c r="KBU228"/>
      <c r="KBV228"/>
      <c r="KBW228"/>
      <c r="KBX228"/>
      <c r="KBY228"/>
      <c r="KBZ228"/>
      <c r="KCA228"/>
      <c r="KCB228"/>
      <c r="KCC228"/>
      <c r="KCD228"/>
      <c r="KCE228"/>
      <c r="KCF228"/>
      <c r="KCG228"/>
      <c r="KCH228"/>
      <c r="KCI228"/>
      <c r="KCJ228"/>
      <c r="KCK228"/>
      <c r="KCL228"/>
      <c r="KCM228"/>
      <c r="KCN228"/>
      <c r="KCO228"/>
      <c r="KCP228"/>
      <c r="KCQ228"/>
      <c r="KCR228"/>
      <c r="KCS228"/>
      <c r="KCT228"/>
      <c r="KCU228"/>
      <c r="KCV228"/>
      <c r="KCW228"/>
      <c r="KCX228"/>
      <c r="KCY228"/>
      <c r="KCZ228"/>
      <c r="KDA228"/>
      <c r="KDB228"/>
      <c r="KDC228"/>
      <c r="KDD228"/>
      <c r="KDE228"/>
      <c r="KDF228"/>
      <c r="KDG228"/>
      <c r="KDH228"/>
      <c r="KDI228"/>
      <c r="KDJ228"/>
      <c r="KDK228"/>
      <c r="KDL228"/>
      <c r="KDM228"/>
      <c r="KDN228"/>
      <c r="KDO228"/>
      <c r="KDP228"/>
      <c r="KDQ228"/>
      <c r="KDR228"/>
      <c r="KDS228"/>
      <c r="KDT228"/>
      <c r="KDU228"/>
      <c r="KDV228"/>
      <c r="KDW228"/>
      <c r="KDX228"/>
      <c r="KDY228"/>
      <c r="KDZ228"/>
      <c r="KEA228"/>
      <c r="KEB228"/>
      <c r="KEC228"/>
      <c r="KED228"/>
      <c r="KEE228"/>
      <c r="KEF228"/>
      <c r="KEG228"/>
      <c r="KEH228"/>
      <c r="KEI228"/>
      <c r="KEJ228"/>
      <c r="KEK228"/>
      <c r="KEL228"/>
      <c r="KEM228"/>
      <c r="KEN228"/>
      <c r="KEO228"/>
      <c r="KEP228"/>
      <c r="KEQ228"/>
      <c r="KER228"/>
      <c r="KES228"/>
      <c r="KET228"/>
      <c r="KEU228"/>
      <c r="KEV228"/>
      <c r="KEW228"/>
      <c r="KEX228"/>
      <c r="KEY228"/>
      <c r="KEZ228"/>
      <c r="KFA228"/>
      <c r="KFB228"/>
      <c r="KFC228"/>
      <c r="KFD228"/>
      <c r="KFE228"/>
      <c r="KFF228"/>
      <c r="KFG228"/>
      <c r="KFH228"/>
      <c r="KFI228"/>
      <c r="KFJ228"/>
      <c r="KFK228"/>
      <c r="KFL228"/>
      <c r="KFM228"/>
      <c r="KFN228"/>
      <c r="KFO228"/>
      <c r="KFP228"/>
      <c r="KFQ228"/>
      <c r="KFR228"/>
      <c r="KFS228"/>
      <c r="KFT228"/>
      <c r="KFU228"/>
      <c r="KFV228"/>
      <c r="KFW228"/>
      <c r="KFX228"/>
      <c r="KFY228"/>
      <c r="KFZ228"/>
      <c r="KGA228"/>
      <c r="KGB228"/>
      <c r="KGC228"/>
      <c r="KGD228"/>
      <c r="KGE228"/>
      <c r="KGF228"/>
      <c r="KGG228"/>
      <c r="KGH228"/>
      <c r="KGI228"/>
      <c r="KGJ228"/>
      <c r="KGK228"/>
      <c r="KGL228"/>
      <c r="KGM228"/>
      <c r="KGN228"/>
      <c r="KGO228"/>
      <c r="KGP228"/>
      <c r="KGQ228"/>
      <c r="KGR228"/>
      <c r="KGS228"/>
      <c r="KGT228"/>
      <c r="KGU228"/>
      <c r="KGV228"/>
      <c r="KGW228"/>
      <c r="KGX228"/>
      <c r="KGY228"/>
      <c r="KGZ228"/>
      <c r="KHA228"/>
      <c r="KHB228"/>
      <c r="KHC228"/>
      <c r="KHD228"/>
      <c r="KHE228"/>
      <c r="KHF228"/>
      <c r="KHG228"/>
      <c r="KHH228"/>
      <c r="KHI228"/>
      <c r="KHJ228"/>
      <c r="KHK228"/>
      <c r="KHL228"/>
      <c r="KHM228"/>
      <c r="KHN228"/>
      <c r="KHO228"/>
      <c r="KHP228"/>
      <c r="KHQ228"/>
      <c r="KHR228"/>
      <c r="KHS228"/>
      <c r="KHT228"/>
      <c r="KHU228"/>
      <c r="KHV228"/>
      <c r="KHW228"/>
      <c r="KHX228"/>
      <c r="KHY228"/>
      <c r="KHZ228"/>
      <c r="KIA228"/>
      <c r="KIB228"/>
      <c r="KIC228"/>
      <c r="KID228"/>
      <c r="KIE228"/>
      <c r="KIF228"/>
      <c r="KIG228"/>
      <c r="KIH228"/>
      <c r="KII228"/>
      <c r="KIJ228"/>
      <c r="KIK228"/>
      <c r="KIL228"/>
      <c r="KIM228"/>
      <c r="KIN228"/>
      <c r="KIO228"/>
      <c r="KIP228"/>
      <c r="KIQ228"/>
      <c r="KIR228"/>
      <c r="KIS228"/>
      <c r="KIT228"/>
      <c r="KIU228"/>
      <c r="KIV228"/>
      <c r="KIW228"/>
      <c r="KIX228"/>
      <c r="KIY228"/>
      <c r="KIZ228"/>
      <c r="KJA228"/>
      <c r="KJB228"/>
      <c r="KJC228"/>
      <c r="KJD228"/>
      <c r="KJE228"/>
      <c r="KJF228"/>
      <c r="KJG228"/>
      <c r="KJH228"/>
      <c r="KJI228"/>
      <c r="KJJ228"/>
      <c r="KJK228"/>
      <c r="KJL228"/>
      <c r="KJM228"/>
      <c r="KJN228"/>
      <c r="KJO228"/>
      <c r="KJP228"/>
      <c r="KJQ228"/>
      <c r="KJR228"/>
      <c r="KJS228"/>
      <c r="KJT228"/>
      <c r="KJU228"/>
      <c r="KJV228"/>
      <c r="KJW228"/>
      <c r="KJX228"/>
      <c r="KJY228"/>
      <c r="KJZ228"/>
      <c r="KKA228"/>
      <c r="KKB228"/>
      <c r="KKC228"/>
      <c r="KKD228"/>
      <c r="KKE228"/>
      <c r="KKF228"/>
      <c r="KKG228"/>
      <c r="KKH228"/>
      <c r="KKI228"/>
      <c r="KKJ228"/>
      <c r="KKK228"/>
      <c r="KKL228"/>
      <c r="KKM228"/>
      <c r="KKN228"/>
      <c r="KKO228"/>
      <c r="KKP228"/>
      <c r="KKQ228"/>
      <c r="KKR228"/>
      <c r="KKS228"/>
      <c r="KKT228"/>
      <c r="KKU228"/>
      <c r="KKV228"/>
      <c r="KKW228"/>
      <c r="KKX228"/>
      <c r="KKY228"/>
      <c r="KKZ228"/>
      <c r="KLA228"/>
      <c r="KLB228"/>
      <c r="KLC228"/>
      <c r="KLD228"/>
      <c r="KLE228"/>
      <c r="KLF228"/>
      <c r="KLG228"/>
      <c r="KLH228"/>
      <c r="KLI228"/>
      <c r="KLJ228"/>
      <c r="KLK228"/>
      <c r="KLL228"/>
      <c r="KLM228"/>
      <c r="KLN228"/>
      <c r="KLO228"/>
      <c r="KLP228"/>
      <c r="KLQ228"/>
      <c r="KLR228"/>
      <c r="KLS228"/>
      <c r="KLT228"/>
      <c r="KLU228"/>
      <c r="KLV228"/>
      <c r="KLW228"/>
      <c r="KLX228"/>
      <c r="KLY228"/>
      <c r="KLZ228"/>
      <c r="KMA228"/>
      <c r="KMB228"/>
      <c r="KMC228"/>
      <c r="KMD228"/>
      <c r="KME228"/>
      <c r="KMF228"/>
      <c r="KMG228"/>
      <c r="KMH228"/>
      <c r="KMI228"/>
      <c r="KMJ228"/>
      <c r="KMK228"/>
      <c r="KML228"/>
      <c r="KMM228"/>
      <c r="KMN228"/>
      <c r="KMO228"/>
      <c r="KMP228"/>
      <c r="KMQ228"/>
      <c r="KMR228"/>
      <c r="KMS228"/>
      <c r="KMT228"/>
      <c r="KMU228"/>
      <c r="KMV228"/>
      <c r="KMW228"/>
      <c r="KMX228"/>
      <c r="KMY228"/>
      <c r="KMZ228"/>
      <c r="KNA228"/>
      <c r="KNB228"/>
      <c r="KNC228"/>
      <c r="KND228"/>
      <c r="KNE228"/>
      <c r="KNF228"/>
      <c r="KNG228"/>
      <c r="KNH228"/>
      <c r="KNI228"/>
      <c r="KNJ228"/>
      <c r="KNK228"/>
      <c r="KNL228"/>
      <c r="KNM228"/>
      <c r="KNN228"/>
      <c r="KNO228"/>
      <c r="KNP228"/>
      <c r="KNQ228"/>
      <c r="KNR228"/>
      <c r="KNS228"/>
      <c r="KNT228"/>
      <c r="KNU228"/>
      <c r="KNV228"/>
      <c r="KNW228"/>
      <c r="KNX228"/>
      <c r="KNY228"/>
      <c r="KNZ228"/>
      <c r="KOA228"/>
      <c r="KOB228"/>
      <c r="KOC228"/>
      <c r="KOD228"/>
      <c r="KOE228"/>
      <c r="KOF228"/>
      <c r="KOG228"/>
      <c r="KOH228"/>
      <c r="KOI228"/>
      <c r="KOJ228"/>
      <c r="KOK228"/>
      <c r="KOL228"/>
      <c r="KOM228"/>
      <c r="KON228"/>
      <c r="KOO228"/>
      <c r="KOP228"/>
      <c r="KOQ228"/>
      <c r="KOR228"/>
      <c r="KOS228"/>
      <c r="KOT228"/>
      <c r="KOU228"/>
      <c r="KOV228"/>
      <c r="KOW228"/>
      <c r="KOX228"/>
      <c r="KOY228"/>
      <c r="KOZ228"/>
      <c r="KPA228"/>
      <c r="KPB228"/>
      <c r="KPC228"/>
      <c r="KPD228"/>
      <c r="KPE228"/>
      <c r="KPF228"/>
      <c r="KPG228"/>
      <c r="KPH228"/>
      <c r="KPI228"/>
      <c r="KPJ228"/>
      <c r="KPK228"/>
      <c r="KPL228"/>
      <c r="KPM228"/>
      <c r="KPN228"/>
      <c r="KPO228"/>
      <c r="KPP228"/>
      <c r="KPQ228"/>
      <c r="KPR228"/>
      <c r="KPS228"/>
      <c r="KPT228"/>
      <c r="KPU228"/>
      <c r="KPV228"/>
      <c r="KPW228"/>
      <c r="KPX228"/>
      <c r="KPY228"/>
      <c r="KPZ228"/>
      <c r="KQA228"/>
      <c r="KQB228"/>
      <c r="KQC228"/>
      <c r="KQD228"/>
      <c r="KQE228"/>
      <c r="KQF228"/>
      <c r="KQG228"/>
      <c r="KQH228"/>
      <c r="KQI228"/>
      <c r="KQJ228"/>
      <c r="KQK228"/>
      <c r="KQL228"/>
      <c r="KQM228"/>
      <c r="KQN228"/>
      <c r="KQO228"/>
      <c r="KQP228"/>
      <c r="KQQ228"/>
      <c r="KQR228"/>
      <c r="KQS228"/>
      <c r="KQT228"/>
      <c r="KQU228"/>
      <c r="KQV228"/>
      <c r="KQW228"/>
      <c r="KQX228"/>
      <c r="KQY228"/>
      <c r="KQZ228"/>
      <c r="KRA228"/>
      <c r="KRB228"/>
      <c r="KRC228"/>
      <c r="KRD228"/>
      <c r="KRE228"/>
      <c r="KRF228"/>
      <c r="KRG228"/>
      <c r="KRH228"/>
      <c r="KRI228"/>
      <c r="KRJ228"/>
      <c r="KRK228"/>
      <c r="KRL228"/>
      <c r="KRM228"/>
      <c r="KRN228"/>
      <c r="KRO228"/>
      <c r="KRP228"/>
      <c r="KRQ228"/>
      <c r="KRR228"/>
      <c r="KRS228"/>
      <c r="KRT228"/>
      <c r="KRU228"/>
      <c r="KRV228"/>
      <c r="KRW228"/>
      <c r="KRX228"/>
      <c r="KRY228"/>
      <c r="KRZ228"/>
      <c r="KSA228"/>
      <c r="KSB228"/>
      <c r="KSC228"/>
      <c r="KSD228"/>
      <c r="KSE228"/>
      <c r="KSF228"/>
      <c r="KSG228"/>
      <c r="KSH228"/>
      <c r="KSI228"/>
      <c r="KSJ228"/>
      <c r="KSK228"/>
      <c r="KSL228"/>
      <c r="KSM228"/>
      <c r="KSN228"/>
      <c r="KSO228"/>
      <c r="KSP228"/>
      <c r="KSQ228"/>
      <c r="KSR228"/>
      <c r="KSS228"/>
      <c r="KST228"/>
      <c r="KSU228"/>
      <c r="KSV228"/>
      <c r="KSW228"/>
      <c r="KSX228"/>
      <c r="KSY228"/>
      <c r="KSZ228"/>
      <c r="KTA228"/>
      <c r="KTB228"/>
      <c r="KTC228"/>
      <c r="KTD228"/>
      <c r="KTE228"/>
      <c r="KTF228"/>
      <c r="KTG228"/>
      <c r="KTH228"/>
      <c r="KTI228"/>
      <c r="KTJ228"/>
      <c r="KTK228"/>
      <c r="KTL228"/>
      <c r="KTM228"/>
      <c r="KTN228"/>
      <c r="KTO228"/>
      <c r="KTP228"/>
      <c r="KTQ228"/>
      <c r="KTR228"/>
      <c r="KTS228"/>
      <c r="KTT228"/>
      <c r="KTU228"/>
      <c r="KTV228"/>
      <c r="KTW228"/>
      <c r="KTX228"/>
      <c r="KTY228"/>
      <c r="KTZ228"/>
      <c r="KUA228"/>
      <c r="KUB228"/>
      <c r="KUC228"/>
      <c r="KUD228"/>
      <c r="KUE228"/>
      <c r="KUF228"/>
      <c r="KUG228"/>
      <c r="KUH228"/>
      <c r="KUI228"/>
      <c r="KUJ228"/>
      <c r="KUK228"/>
      <c r="KUL228"/>
      <c r="KUM228"/>
      <c r="KUN228"/>
      <c r="KUO228"/>
      <c r="KUP228"/>
      <c r="KUQ228"/>
      <c r="KUR228"/>
      <c r="KUS228"/>
      <c r="KUT228"/>
      <c r="KUU228"/>
      <c r="KUV228"/>
      <c r="KUW228"/>
      <c r="KUX228"/>
      <c r="KUY228"/>
      <c r="KUZ228"/>
      <c r="KVA228"/>
      <c r="KVB228"/>
      <c r="KVC228"/>
      <c r="KVD228"/>
      <c r="KVE228"/>
      <c r="KVF228"/>
      <c r="KVG228"/>
      <c r="KVH228"/>
      <c r="KVI228"/>
      <c r="KVJ228"/>
      <c r="KVK228"/>
      <c r="KVL228"/>
      <c r="KVM228"/>
      <c r="KVN228"/>
      <c r="KVO228"/>
      <c r="KVP228"/>
      <c r="KVQ228"/>
      <c r="KVR228"/>
      <c r="KVS228"/>
      <c r="KVT228"/>
      <c r="KVU228"/>
      <c r="KVV228"/>
      <c r="KVW228"/>
      <c r="KVX228"/>
      <c r="KVY228"/>
      <c r="KVZ228"/>
      <c r="KWA228"/>
      <c r="KWB228"/>
      <c r="KWC228"/>
      <c r="KWD228"/>
      <c r="KWE228"/>
      <c r="KWF228"/>
      <c r="KWG228"/>
      <c r="KWH228"/>
      <c r="KWI228"/>
      <c r="KWJ228"/>
      <c r="KWK228"/>
      <c r="KWL228"/>
      <c r="KWM228"/>
      <c r="KWN228"/>
      <c r="KWO228"/>
      <c r="KWP228"/>
      <c r="KWQ228"/>
      <c r="KWR228"/>
      <c r="KWS228"/>
      <c r="KWT228"/>
      <c r="KWU228"/>
      <c r="KWV228"/>
      <c r="KWW228"/>
      <c r="KWX228"/>
      <c r="KWY228"/>
      <c r="KWZ228"/>
      <c r="KXA228"/>
      <c r="KXB228"/>
      <c r="KXC228"/>
      <c r="KXD228"/>
      <c r="KXE228"/>
      <c r="KXF228"/>
      <c r="KXG228"/>
      <c r="KXH228"/>
      <c r="KXI228"/>
      <c r="KXJ228"/>
      <c r="KXK228"/>
      <c r="KXL228"/>
      <c r="KXM228"/>
      <c r="KXN228"/>
      <c r="KXO228"/>
      <c r="KXP228"/>
      <c r="KXQ228"/>
      <c r="KXR228"/>
      <c r="KXS228"/>
      <c r="KXT228"/>
      <c r="KXU228"/>
      <c r="KXV228"/>
      <c r="KXW228"/>
      <c r="KXX228"/>
      <c r="KXY228"/>
      <c r="KXZ228"/>
      <c r="KYA228"/>
      <c r="KYB228"/>
      <c r="KYC228"/>
      <c r="KYD228"/>
      <c r="KYE228"/>
      <c r="KYF228"/>
      <c r="KYG228"/>
      <c r="KYH228"/>
      <c r="KYI228"/>
      <c r="KYJ228"/>
      <c r="KYK228"/>
      <c r="KYL228"/>
      <c r="KYM228"/>
      <c r="KYN228"/>
      <c r="KYO228"/>
      <c r="KYP228"/>
      <c r="KYQ228"/>
      <c r="KYR228"/>
      <c r="KYS228"/>
      <c r="KYT228"/>
      <c r="KYU228"/>
      <c r="KYV228"/>
      <c r="KYW228"/>
      <c r="KYX228"/>
      <c r="KYY228"/>
      <c r="KYZ228"/>
      <c r="KZA228"/>
      <c r="KZB228"/>
      <c r="KZC228"/>
      <c r="KZD228"/>
      <c r="KZE228"/>
      <c r="KZF228"/>
      <c r="KZG228"/>
      <c r="KZH228"/>
      <c r="KZI228"/>
      <c r="KZJ228"/>
      <c r="KZK228"/>
      <c r="KZL228"/>
      <c r="KZM228"/>
      <c r="KZN228"/>
      <c r="KZO228"/>
      <c r="KZP228"/>
      <c r="KZQ228"/>
      <c r="KZR228"/>
      <c r="KZS228"/>
      <c r="KZT228"/>
      <c r="KZU228"/>
      <c r="KZV228"/>
      <c r="KZW228"/>
      <c r="KZX228"/>
      <c r="KZY228"/>
      <c r="KZZ228"/>
      <c r="LAA228"/>
      <c r="LAB228"/>
      <c r="LAC228"/>
      <c r="LAD228"/>
      <c r="LAE228"/>
      <c r="LAF228"/>
      <c r="LAG228"/>
      <c r="LAH228"/>
      <c r="LAI228"/>
      <c r="LAJ228"/>
      <c r="LAK228"/>
      <c r="LAL228"/>
      <c r="LAM228"/>
      <c r="LAN228"/>
      <c r="LAO228"/>
      <c r="LAP228"/>
      <c r="LAQ228"/>
      <c r="LAR228"/>
      <c r="LAS228"/>
      <c r="LAT228"/>
      <c r="LAU228"/>
      <c r="LAV228"/>
      <c r="LAW228"/>
      <c r="LAX228"/>
      <c r="LAY228"/>
      <c r="LAZ228"/>
      <c r="LBA228"/>
      <c r="LBB228"/>
      <c r="LBC228"/>
      <c r="LBD228"/>
      <c r="LBE228"/>
      <c r="LBF228"/>
      <c r="LBG228"/>
      <c r="LBH228"/>
      <c r="LBI228"/>
      <c r="LBJ228"/>
      <c r="LBK228"/>
      <c r="LBL228"/>
      <c r="LBM228"/>
      <c r="LBN228"/>
      <c r="LBO228"/>
      <c r="LBP228"/>
      <c r="LBQ228"/>
      <c r="LBR228"/>
      <c r="LBS228"/>
      <c r="LBT228"/>
      <c r="LBU228"/>
      <c r="LBV228"/>
      <c r="LBW228"/>
      <c r="LBX228"/>
      <c r="LBY228"/>
      <c r="LBZ228"/>
      <c r="LCA228"/>
      <c r="LCB228"/>
      <c r="LCC228"/>
      <c r="LCD228"/>
      <c r="LCE228"/>
      <c r="LCF228"/>
      <c r="LCG228"/>
      <c r="LCH228"/>
      <c r="LCI228"/>
      <c r="LCJ228"/>
      <c r="LCK228"/>
      <c r="LCL228"/>
      <c r="LCM228"/>
      <c r="LCN228"/>
      <c r="LCO228"/>
      <c r="LCP228"/>
      <c r="LCQ228"/>
      <c r="LCR228"/>
      <c r="LCS228"/>
      <c r="LCT228"/>
      <c r="LCU228"/>
      <c r="LCV228"/>
      <c r="LCW228"/>
      <c r="LCX228"/>
      <c r="LCY228"/>
      <c r="LCZ228"/>
      <c r="LDA228"/>
      <c r="LDB228"/>
      <c r="LDC228"/>
      <c r="LDD228"/>
      <c r="LDE228"/>
      <c r="LDF228"/>
      <c r="LDG228"/>
      <c r="LDH228"/>
      <c r="LDI228"/>
      <c r="LDJ228"/>
      <c r="LDK228"/>
      <c r="LDL228"/>
      <c r="LDM228"/>
      <c r="LDN228"/>
      <c r="LDO228"/>
      <c r="LDP228"/>
      <c r="LDQ228"/>
      <c r="LDR228"/>
      <c r="LDS228"/>
      <c r="LDT228"/>
      <c r="LDU228"/>
      <c r="LDV228"/>
      <c r="LDW228"/>
      <c r="LDX228"/>
      <c r="LDY228"/>
      <c r="LDZ228"/>
      <c r="LEA228"/>
      <c r="LEB228"/>
      <c r="LEC228"/>
      <c r="LED228"/>
      <c r="LEE228"/>
      <c r="LEF228"/>
      <c r="LEG228"/>
      <c r="LEH228"/>
      <c r="LEI228"/>
      <c r="LEJ228"/>
      <c r="LEK228"/>
      <c r="LEL228"/>
      <c r="LEM228"/>
      <c r="LEN228"/>
      <c r="LEO228"/>
      <c r="LEP228"/>
      <c r="LEQ228"/>
      <c r="LER228"/>
      <c r="LES228"/>
      <c r="LET228"/>
      <c r="LEU228"/>
      <c r="LEV228"/>
      <c r="LEW228"/>
      <c r="LEX228"/>
      <c r="LEY228"/>
      <c r="LEZ228"/>
      <c r="LFA228"/>
      <c r="LFB228"/>
      <c r="LFC228"/>
      <c r="LFD228"/>
      <c r="LFE228"/>
      <c r="LFF228"/>
      <c r="LFG228"/>
      <c r="LFH228"/>
      <c r="LFI228"/>
      <c r="LFJ228"/>
      <c r="LFK228"/>
      <c r="LFL228"/>
      <c r="LFM228"/>
      <c r="LFN228"/>
      <c r="LFO228"/>
      <c r="LFP228"/>
      <c r="LFQ228"/>
      <c r="LFR228"/>
      <c r="LFS228"/>
      <c r="LFT228"/>
      <c r="LFU228"/>
      <c r="LFV228"/>
      <c r="LFW228"/>
      <c r="LFX228"/>
      <c r="LFY228"/>
      <c r="LFZ228"/>
      <c r="LGA228"/>
      <c r="LGB228"/>
      <c r="LGC228"/>
      <c r="LGD228"/>
      <c r="LGE228"/>
      <c r="LGF228"/>
      <c r="LGG228"/>
      <c r="LGH228"/>
      <c r="LGI228"/>
      <c r="LGJ228"/>
      <c r="LGK228"/>
      <c r="LGL228"/>
      <c r="LGM228"/>
      <c r="LGN228"/>
      <c r="LGO228"/>
      <c r="LGP228"/>
      <c r="LGQ228"/>
      <c r="LGR228"/>
      <c r="LGS228"/>
      <c r="LGT228"/>
      <c r="LGU228"/>
      <c r="LGV228"/>
      <c r="LGW228"/>
      <c r="LGX228"/>
      <c r="LGY228"/>
      <c r="LGZ228"/>
      <c r="LHA228"/>
      <c r="LHB228"/>
      <c r="LHC228"/>
      <c r="LHD228"/>
      <c r="LHE228"/>
      <c r="LHF228"/>
      <c r="LHG228"/>
      <c r="LHH228"/>
      <c r="LHI228"/>
      <c r="LHJ228"/>
      <c r="LHK228"/>
      <c r="LHL228"/>
      <c r="LHM228"/>
      <c r="LHN228"/>
      <c r="LHO228"/>
      <c r="LHP228"/>
      <c r="LHQ228"/>
      <c r="LHR228"/>
      <c r="LHS228"/>
      <c r="LHT228"/>
      <c r="LHU228"/>
      <c r="LHV228"/>
      <c r="LHW228"/>
      <c r="LHX228"/>
      <c r="LHY228"/>
      <c r="LHZ228"/>
      <c r="LIA228"/>
      <c r="LIB228"/>
      <c r="LIC228"/>
      <c r="LID228"/>
      <c r="LIE228"/>
      <c r="LIF228"/>
      <c r="LIG228"/>
      <c r="LIH228"/>
      <c r="LII228"/>
      <c r="LIJ228"/>
      <c r="LIK228"/>
      <c r="LIL228"/>
      <c r="LIM228"/>
      <c r="LIN228"/>
      <c r="LIO228"/>
      <c r="LIP228"/>
      <c r="LIQ228"/>
      <c r="LIR228"/>
      <c r="LIS228"/>
      <c r="LIT228"/>
      <c r="LIU228"/>
      <c r="LIV228"/>
      <c r="LIW228"/>
      <c r="LIX228"/>
      <c r="LIY228"/>
      <c r="LIZ228"/>
      <c r="LJA228"/>
      <c r="LJB228"/>
      <c r="LJC228"/>
      <c r="LJD228"/>
      <c r="LJE228"/>
      <c r="LJF228"/>
      <c r="LJG228"/>
      <c r="LJH228"/>
      <c r="LJI228"/>
      <c r="LJJ228"/>
      <c r="LJK228"/>
      <c r="LJL228"/>
      <c r="LJM228"/>
      <c r="LJN228"/>
      <c r="LJO228"/>
      <c r="LJP228"/>
      <c r="LJQ228"/>
      <c r="LJR228"/>
      <c r="LJS228"/>
      <c r="LJT228"/>
      <c r="LJU228"/>
      <c r="LJV228"/>
      <c r="LJW228"/>
      <c r="LJX228"/>
      <c r="LJY228"/>
      <c r="LJZ228"/>
      <c r="LKA228"/>
      <c r="LKB228"/>
      <c r="LKC228"/>
      <c r="LKD228"/>
      <c r="LKE228"/>
      <c r="LKF228"/>
      <c r="LKG228"/>
      <c r="LKH228"/>
      <c r="LKI228"/>
      <c r="LKJ228"/>
      <c r="LKK228"/>
      <c r="LKL228"/>
      <c r="LKM228"/>
      <c r="LKN228"/>
      <c r="LKO228"/>
      <c r="LKP228"/>
      <c r="LKQ228"/>
      <c r="LKR228"/>
      <c r="LKS228"/>
      <c r="LKT228"/>
      <c r="LKU228"/>
      <c r="LKV228"/>
      <c r="LKW228"/>
      <c r="LKX228"/>
      <c r="LKY228"/>
      <c r="LKZ228"/>
      <c r="LLA228"/>
      <c r="LLB228"/>
      <c r="LLC228"/>
      <c r="LLD228"/>
      <c r="LLE228"/>
      <c r="LLF228"/>
      <c r="LLG228"/>
      <c r="LLH228"/>
      <c r="LLI228"/>
      <c r="LLJ228"/>
      <c r="LLK228"/>
      <c r="LLL228"/>
      <c r="LLM228"/>
      <c r="LLN228"/>
      <c r="LLO228"/>
      <c r="LLP228"/>
      <c r="LLQ228"/>
      <c r="LLR228"/>
      <c r="LLS228"/>
      <c r="LLT228"/>
      <c r="LLU228"/>
      <c r="LLV228"/>
      <c r="LLW228"/>
      <c r="LLX228"/>
      <c r="LLY228"/>
      <c r="LLZ228"/>
      <c r="LMA228"/>
      <c r="LMB228"/>
      <c r="LMC228"/>
      <c r="LMD228"/>
      <c r="LME228"/>
      <c r="LMF228"/>
      <c r="LMG228"/>
      <c r="LMH228"/>
      <c r="LMI228"/>
      <c r="LMJ228"/>
      <c r="LMK228"/>
      <c r="LML228"/>
      <c r="LMM228"/>
      <c r="LMN228"/>
      <c r="LMO228"/>
      <c r="LMP228"/>
      <c r="LMQ228"/>
      <c r="LMR228"/>
      <c r="LMS228"/>
      <c r="LMT228"/>
      <c r="LMU228"/>
      <c r="LMV228"/>
      <c r="LMW228"/>
      <c r="LMX228"/>
      <c r="LMY228"/>
      <c r="LMZ228"/>
      <c r="LNA228"/>
      <c r="LNB228"/>
      <c r="LNC228"/>
      <c r="LND228"/>
      <c r="LNE228"/>
      <c r="LNF228"/>
      <c r="LNG228"/>
      <c r="LNH228"/>
      <c r="LNI228"/>
      <c r="LNJ228"/>
      <c r="LNK228"/>
      <c r="LNL228"/>
      <c r="LNM228"/>
      <c r="LNN228"/>
      <c r="LNO228"/>
      <c r="LNP228"/>
      <c r="LNQ228"/>
      <c r="LNR228"/>
      <c r="LNS228"/>
      <c r="LNT228"/>
      <c r="LNU228"/>
      <c r="LNV228"/>
      <c r="LNW228"/>
      <c r="LNX228"/>
      <c r="LNY228"/>
      <c r="LNZ228"/>
      <c r="LOA228"/>
      <c r="LOB228"/>
      <c r="LOC228"/>
      <c r="LOD228"/>
      <c r="LOE228"/>
      <c r="LOF228"/>
      <c r="LOG228"/>
      <c r="LOH228"/>
      <c r="LOI228"/>
      <c r="LOJ228"/>
      <c r="LOK228"/>
      <c r="LOL228"/>
      <c r="LOM228"/>
      <c r="LON228"/>
      <c r="LOO228"/>
      <c r="LOP228"/>
      <c r="LOQ228"/>
      <c r="LOR228"/>
      <c r="LOS228"/>
      <c r="LOT228"/>
      <c r="LOU228"/>
      <c r="LOV228"/>
      <c r="LOW228"/>
      <c r="LOX228"/>
      <c r="LOY228"/>
      <c r="LOZ228"/>
      <c r="LPA228"/>
      <c r="LPB228"/>
      <c r="LPC228"/>
      <c r="LPD228"/>
      <c r="LPE228"/>
      <c r="LPF228"/>
      <c r="LPG228"/>
      <c r="LPH228"/>
      <c r="LPI228"/>
      <c r="LPJ228"/>
      <c r="LPK228"/>
      <c r="LPL228"/>
      <c r="LPM228"/>
      <c r="LPN228"/>
      <c r="LPO228"/>
      <c r="LPP228"/>
      <c r="LPQ228"/>
      <c r="LPR228"/>
      <c r="LPS228"/>
      <c r="LPT228"/>
      <c r="LPU228"/>
      <c r="LPV228"/>
      <c r="LPW228"/>
      <c r="LPX228"/>
      <c r="LPY228"/>
      <c r="LPZ228"/>
      <c r="LQA228"/>
      <c r="LQB228"/>
      <c r="LQC228"/>
      <c r="LQD228"/>
      <c r="LQE228"/>
      <c r="LQF228"/>
      <c r="LQG228"/>
      <c r="LQH228"/>
      <c r="LQI228"/>
      <c r="LQJ228"/>
      <c r="LQK228"/>
      <c r="LQL228"/>
      <c r="LQM228"/>
      <c r="LQN228"/>
      <c r="LQO228"/>
      <c r="LQP228"/>
      <c r="LQQ228"/>
      <c r="LQR228"/>
      <c r="LQS228"/>
      <c r="LQT228"/>
      <c r="LQU228"/>
      <c r="LQV228"/>
      <c r="LQW228"/>
      <c r="LQX228"/>
      <c r="LQY228"/>
      <c r="LQZ228"/>
      <c r="LRA228"/>
      <c r="LRB228"/>
      <c r="LRC228"/>
      <c r="LRD228"/>
      <c r="LRE228"/>
      <c r="LRF228"/>
      <c r="LRG228"/>
      <c r="LRH228"/>
      <c r="LRI228"/>
      <c r="LRJ228"/>
      <c r="LRK228"/>
      <c r="LRL228"/>
      <c r="LRM228"/>
      <c r="LRN228"/>
      <c r="LRO228"/>
      <c r="LRP228"/>
      <c r="LRQ228"/>
      <c r="LRR228"/>
      <c r="LRS228"/>
      <c r="LRT228"/>
      <c r="LRU228"/>
      <c r="LRV228"/>
      <c r="LRW228"/>
      <c r="LRX228"/>
      <c r="LRY228"/>
      <c r="LRZ228"/>
      <c r="LSA228"/>
      <c r="LSB228"/>
      <c r="LSC228"/>
      <c r="LSD228"/>
      <c r="LSE228"/>
      <c r="LSF228"/>
      <c r="LSG228"/>
      <c r="LSH228"/>
      <c r="LSI228"/>
      <c r="LSJ228"/>
      <c r="LSK228"/>
      <c r="LSL228"/>
      <c r="LSM228"/>
      <c r="LSN228"/>
      <c r="LSO228"/>
      <c r="LSP228"/>
      <c r="LSQ228"/>
      <c r="LSR228"/>
      <c r="LSS228"/>
      <c r="LST228"/>
      <c r="LSU228"/>
      <c r="LSV228"/>
      <c r="LSW228"/>
      <c r="LSX228"/>
      <c r="LSY228"/>
      <c r="LSZ228"/>
      <c r="LTA228"/>
      <c r="LTB228"/>
      <c r="LTC228"/>
      <c r="LTD228"/>
      <c r="LTE228"/>
      <c r="LTF228"/>
      <c r="LTG228"/>
      <c r="LTH228"/>
      <c r="LTI228"/>
      <c r="LTJ228"/>
      <c r="LTK228"/>
      <c r="LTL228"/>
      <c r="LTM228"/>
      <c r="LTN228"/>
      <c r="LTO228"/>
      <c r="LTP228"/>
      <c r="LTQ228"/>
      <c r="LTR228"/>
      <c r="LTS228"/>
      <c r="LTT228"/>
      <c r="LTU228"/>
      <c r="LTV228"/>
      <c r="LTW228"/>
      <c r="LTX228"/>
      <c r="LTY228"/>
      <c r="LTZ228"/>
      <c r="LUA228"/>
      <c r="LUB228"/>
      <c r="LUC228"/>
      <c r="LUD228"/>
      <c r="LUE228"/>
      <c r="LUF228"/>
      <c r="LUG228"/>
      <c r="LUH228"/>
      <c r="LUI228"/>
      <c r="LUJ228"/>
      <c r="LUK228"/>
      <c r="LUL228"/>
      <c r="LUM228"/>
      <c r="LUN228"/>
      <c r="LUO228"/>
      <c r="LUP228"/>
      <c r="LUQ228"/>
      <c r="LUR228"/>
      <c r="LUS228"/>
      <c r="LUT228"/>
      <c r="LUU228"/>
      <c r="LUV228"/>
      <c r="LUW228"/>
      <c r="LUX228"/>
      <c r="LUY228"/>
      <c r="LUZ228"/>
      <c r="LVA228"/>
      <c r="LVB228"/>
      <c r="LVC228"/>
      <c r="LVD228"/>
      <c r="LVE228"/>
      <c r="LVF228"/>
      <c r="LVG228"/>
      <c r="LVH228"/>
      <c r="LVI228"/>
      <c r="LVJ228"/>
      <c r="LVK228"/>
      <c r="LVL228"/>
      <c r="LVM228"/>
      <c r="LVN228"/>
      <c r="LVO228"/>
      <c r="LVP228"/>
      <c r="LVQ228"/>
      <c r="LVR228"/>
      <c r="LVS228"/>
      <c r="LVT228"/>
      <c r="LVU228"/>
      <c r="LVV228"/>
      <c r="LVW228"/>
      <c r="LVX228"/>
      <c r="LVY228"/>
      <c r="LVZ228"/>
      <c r="LWA228"/>
      <c r="LWB228"/>
      <c r="LWC228"/>
      <c r="LWD228"/>
      <c r="LWE228"/>
      <c r="LWF228"/>
      <c r="LWG228"/>
      <c r="LWH228"/>
      <c r="LWI228"/>
      <c r="LWJ228"/>
      <c r="LWK228"/>
      <c r="LWL228"/>
      <c r="LWM228"/>
      <c r="LWN228"/>
      <c r="LWO228"/>
      <c r="LWP228"/>
      <c r="LWQ228"/>
      <c r="LWR228"/>
      <c r="LWS228"/>
      <c r="LWT228"/>
      <c r="LWU228"/>
      <c r="LWV228"/>
      <c r="LWW228"/>
      <c r="LWX228"/>
      <c r="LWY228"/>
      <c r="LWZ228"/>
      <c r="LXA228"/>
      <c r="LXB228"/>
      <c r="LXC228"/>
      <c r="LXD228"/>
      <c r="LXE228"/>
      <c r="LXF228"/>
      <c r="LXG228"/>
      <c r="LXH228"/>
      <c r="LXI228"/>
      <c r="LXJ228"/>
      <c r="LXK228"/>
      <c r="LXL228"/>
      <c r="LXM228"/>
      <c r="LXN228"/>
      <c r="LXO228"/>
      <c r="LXP228"/>
      <c r="LXQ228"/>
      <c r="LXR228"/>
      <c r="LXS228"/>
      <c r="LXT228"/>
      <c r="LXU228"/>
      <c r="LXV228"/>
      <c r="LXW228"/>
      <c r="LXX228"/>
      <c r="LXY228"/>
      <c r="LXZ228"/>
      <c r="LYA228"/>
      <c r="LYB228"/>
      <c r="LYC228"/>
      <c r="LYD228"/>
      <c r="LYE228"/>
      <c r="LYF228"/>
      <c r="LYG228"/>
      <c r="LYH228"/>
      <c r="LYI228"/>
      <c r="LYJ228"/>
      <c r="LYK228"/>
      <c r="LYL228"/>
      <c r="LYM228"/>
      <c r="LYN228"/>
      <c r="LYO228"/>
      <c r="LYP228"/>
      <c r="LYQ228"/>
      <c r="LYR228"/>
      <c r="LYS228"/>
      <c r="LYT228"/>
      <c r="LYU228"/>
      <c r="LYV228"/>
      <c r="LYW228"/>
      <c r="LYX228"/>
      <c r="LYY228"/>
      <c r="LYZ228"/>
      <c r="LZA228"/>
      <c r="LZB228"/>
      <c r="LZC228"/>
      <c r="LZD228"/>
      <c r="LZE228"/>
      <c r="LZF228"/>
      <c r="LZG228"/>
      <c r="LZH228"/>
      <c r="LZI228"/>
      <c r="LZJ228"/>
      <c r="LZK228"/>
      <c r="LZL228"/>
      <c r="LZM228"/>
      <c r="LZN228"/>
      <c r="LZO228"/>
      <c r="LZP228"/>
      <c r="LZQ228"/>
      <c r="LZR228"/>
      <c r="LZS228"/>
      <c r="LZT228"/>
      <c r="LZU228"/>
      <c r="LZV228"/>
      <c r="LZW228"/>
      <c r="LZX228"/>
      <c r="LZY228"/>
      <c r="LZZ228"/>
      <c r="MAA228"/>
      <c r="MAB228"/>
      <c r="MAC228"/>
      <c r="MAD228"/>
      <c r="MAE228"/>
      <c r="MAF228"/>
      <c r="MAG228"/>
      <c r="MAH228"/>
      <c r="MAI228"/>
      <c r="MAJ228"/>
      <c r="MAK228"/>
      <c r="MAL228"/>
      <c r="MAM228"/>
      <c r="MAN228"/>
      <c r="MAO228"/>
      <c r="MAP228"/>
      <c r="MAQ228"/>
      <c r="MAR228"/>
      <c r="MAS228"/>
      <c r="MAT228"/>
      <c r="MAU228"/>
      <c r="MAV228"/>
      <c r="MAW228"/>
      <c r="MAX228"/>
      <c r="MAY228"/>
      <c r="MAZ228"/>
      <c r="MBA228"/>
      <c r="MBB228"/>
      <c r="MBC228"/>
      <c r="MBD228"/>
      <c r="MBE228"/>
      <c r="MBF228"/>
      <c r="MBG228"/>
      <c r="MBH228"/>
      <c r="MBI228"/>
      <c r="MBJ228"/>
      <c r="MBK228"/>
      <c r="MBL228"/>
      <c r="MBM228"/>
      <c r="MBN228"/>
      <c r="MBO228"/>
      <c r="MBP228"/>
      <c r="MBQ228"/>
      <c r="MBR228"/>
      <c r="MBS228"/>
      <c r="MBT228"/>
      <c r="MBU228"/>
      <c r="MBV228"/>
      <c r="MBW228"/>
      <c r="MBX228"/>
      <c r="MBY228"/>
      <c r="MBZ228"/>
      <c r="MCA228"/>
      <c r="MCB228"/>
      <c r="MCC228"/>
      <c r="MCD228"/>
      <c r="MCE228"/>
      <c r="MCF228"/>
      <c r="MCG228"/>
      <c r="MCH228"/>
      <c r="MCI228"/>
      <c r="MCJ228"/>
      <c r="MCK228"/>
      <c r="MCL228"/>
      <c r="MCM228"/>
      <c r="MCN228"/>
      <c r="MCO228"/>
      <c r="MCP228"/>
      <c r="MCQ228"/>
      <c r="MCR228"/>
      <c r="MCS228"/>
      <c r="MCT228"/>
      <c r="MCU228"/>
      <c r="MCV228"/>
      <c r="MCW228"/>
      <c r="MCX228"/>
      <c r="MCY228"/>
      <c r="MCZ228"/>
      <c r="MDA228"/>
      <c r="MDB228"/>
      <c r="MDC228"/>
      <c r="MDD228"/>
      <c r="MDE228"/>
      <c r="MDF228"/>
      <c r="MDG228"/>
      <c r="MDH228"/>
      <c r="MDI228"/>
      <c r="MDJ228"/>
      <c r="MDK228"/>
      <c r="MDL228"/>
      <c r="MDM228"/>
      <c r="MDN228"/>
      <c r="MDO228"/>
      <c r="MDP228"/>
      <c r="MDQ228"/>
      <c r="MDR228"/>
      <c r="MDS228"/>
      <c r="MDT228"/>
      <c r="MDU228"/>
      <c r="MDV228"/>
      <c r="MDW228"/>
      <c r="MDX228"/>
      <c r="MDY228"/>
      <c r="MDZ228"/>
      <c r="MEA228"/>
      <c r="MEB228"/>
      <c r="MEC228"/>
      <c r="MED228"/>
      <c r="MEE228"/>
      <c r="MEF228"/>
      <c r="MEG228"/>
      <c r="MEH228"/>
      <c r="MEI228"/>
      <c r="MEJ228"/>
      <c r="MEK228"/>
      <c r="MEL228"/>
      <c r="MEM228"/>
      <c r="MEN228"/>
      <c r="MEO228"/>
      <c r="MEP228"/>
      <c r="MEQ228"/>
      <c r="MER228"/>
      <c r="MES228"/>
      <c r="MET228"/>
      <c r="MEU228"/>
      <c r="MEV228"/>
      <c r="MEW228"/>
      <c r="MEX228"/>
      <c r="MEY228"/>
      <c r="MEZ228"/>
      <c r="MFA228"/>
      <c r="MFB228"/>
      <c r="MFC228"/>
      <c r="MFD228"/>
      <c r="MFE228"/>
      <c r="MFF228"/>
      <c r="MFG228"/>
      <c r="MFH228"/>
      <c r="MFI228"/>
      <c r="MFJ228"/>
      <c r="MFK228"/>
      <c r="MFL228"/>
      <c r="MFM228"/>
      <c r="MFN228"/>
      <c r="MFO228"/>
      <c r="MFP228"/>
      <c r="MFQ228"/>
      <c r="MFR228"/>
      <c r="MFS228"/>
      <c r="MFT228"/>
      <c r="MFU228"/>
      <c r="MFV228"/>
      <c r="MFW228"/>
      <c r="MFX228"/>
      <c r="MFY228"/>
      <c r="MFZ228"/>
      <c r="MGA228"/>
      <c r="MGB228"/>
      <c r="MGC228"/>
      <c r="MGD228"/>
      <c r="MGE228"/>
      <c r="MGF228"/>
      <c r="MGG228"/>
      <c r="MGH228"/>
      <c r="MGI228"/>
      <c r="MGJ228"/>
      <c r="MGK228"/>
      <c r="MGL228"/>
      <c r="MGM228"/>
      <c r="MGN228"/>
      <c r="MGO228"/>
      <c r="MGP228"/>
      <c r="MGQ228"/>
      <c r="MGR228"/>
      <c r="MGS228"/>
      <c r="MGT228"/>
      <c r="MGU228"/>
      <c r="MGV228"/>
      <c r="MGW228"/>
      <c r="MGX228"/>
      <c r="MGY228"/>
      <c r="MGZ228"/>
      <c r="MHA228"/>
      <c r="MHB228"/>
      <c r="MHC228"/>
      <c r="MHD228"/>
      <c r="MHE228"/>
      <c r="MHF228"/>
      <c r="MHG228"/>
      <c r="MHH228"/>
      <c r="MHI228"/>
      <c r="MHJ228"/>
      <c r="MHK228"/>
      <c r="MHL228"/>
      <c r="MHM228"/>
      <c r="MHN228"/>
      <c r="MHO228"/>
      <c r="MHP228"/>
      <c r="MHQ228"/>
      <c r="MHR228"/>
      <c r="MHS228"/>
      <c r="MHT228"/>
      <c r="MHU228"/>
      <c r="MHV228"/>
      <c r="MHW228"/>
      <c r="MHX228"/>
      <c r="MHY228"/>
      <c r="MHZ228"/>
      <c r="MIA228"/>
      <c r="MIB228"/>
      <c r="MIC228"/>
      <c r="MID228"/>
      <c r="MIE228"/>
      <c r="MIF228"/>
      <c r="MIG228"/>
      <c r="MIH228"/>
      <c r="MII228"/>
      <c r="MIJ228"/>
      <c r="MIK228"/>
      <c r="MIL228"/>
      <c r="MIM228"/>
      <c r="MIN228"/>
      <c r="MIO228"/>
      <c r="MIP228"/>
      <c r="MIQ228"/>
      <c r="MIR228"/>
      <c r="MIS228"/>
      <c r="MIT228"/>
      <c r="MIU228"/>
      <c r="MIV228"/>
      <c r="MIW228"/>
      <c r="MIX228"/>
      <c r="MIY228"/>
      <c r="MIZ228"/>
      <c r="MJA228"/>
      <c r="MJB228"/>
      <c r="MJC228"/>
      <c r="MJD228"/>
      <c r="MJE228"/>
      <c r="MJF228"/>
      <c r="MJG228"/>
      <c r="MJH228"/>
      <c r="MJI228"/>
      <c r="MJJ228"/>
      <c r="MJK228"/>
      <c r="MJL228"/>
      <c r="MJM228"/>
      <c r="MJN228"/>
      <c r="MJO228"/>
      <c r="MJP228"/>
      <c r="MJQ228"/>
      <c r="MJR228"/>
      <c r="MJS228"/>
      <c r="MJT228"/>
      <c r="MJU228"/>
      <c r="MJV228"/>
      <c r="MJW228"/>
      <c r="MJX228"/>
      <c r="MJY228"/>
      <c r="MJZ228"/>
      <c r="MKA228"/>
      <c r="MKB228"/>
      <c r="MKC228"/>
      <c r="MKD228"/>
      <c r="MKE228"/>
      <c r="MKF228"/>
      <c r="MKG228"/>
      <c r="MKH228"/>
      <c r="MKI228"/>
      <c r="MKJ228"/>
      <c r="MKK228"/>
      <c r="MKL228"/>
      <c r="MKM228"/>
      <c r="MKN228"/>
      <c r="MKO228"/>
      <c r="MKP228"/>
      <c r="MKQ228"/>
      <c r="MKR228"/>
      <c r="MKS228"/>
      <c r="MKT228"/>
      <c r="MKU228"/>
      <c r="MKV228"/>
      <c r="MKW228"/>
      <c r="MKX228"/>
      <c r="MKY228"/>
      <c r="MKZ228"/>
      <c r="MLA228"/>
      <c r="MLB228"/>
      <c r="MLC228"/>
      <c r="MLD228"/>
      <c r="MLE228"/>
      <c r="MLF228"/>
      <c r="MLG228"/>
      <c r="MLH228"/>
      <c r="MLI228"/>
      <c r="MLJ228"/>
      <c r="MLK228"/>
      <c r="MLL228"/>
      <c r="MLM228"/>
      <c r="MLN228"/>
      <c r="MLO228"/>
      <c r="MLP228"/>
      <c r="MLQ228"/>
      <c r="MLR228"/>
      <c r="MLS228"/>
      <c r="MLT228"/>
      <c r="MLU228"/>
      <c r="MLV228"/>
      <c r="MLW228"/>
      <c r="MLX228"/>
      <c r="MLY228"/>
      <c r="MLZ228"/>
      <c r="MMA228"/>
      <c r="MMB228"/>
      <c r="MMC228"/>
      <c r="MMD228"/>
      <c r="MME228"/>
      <c r="MMF228"/>
      <c r="MMG228"/>
      <c r="MMH228"/>
      <c r="MMI228"/>
      <c r="MMJ228"/>
      <c r="MMK228"/>
      <c r="MML228"/>
      <c r="MMM228"/>
      <c r="MMN228"/>
      <c r="MMO228"/>
      <c r="MMP228"/>
      <c r="MMQ228"/>
      <c r="MMR228"/>
      <c r="MMS228"/>
      <c r="MMT228"/>
      <c r="MMU228"/>
      <c r="MMV228"/>
      <c r="MMW228"/>
      <c r="MMX228"/>
      <c r="MMY228"/>
      <c r="MMZ228"/>
      <c r="MNA228"/>
      <c r="MNB228"/>
      <c r="MNC228"/>
      <c r="MND228"/>
      <c r="MNE228"/>
      <c r="MNF228"/>
      <c r="MNG228"/>
      <c r="MNH228"/>
      <c r="MNI228"/>
      <c r="MNJ228"/>
      <c r="MNK228"/>
      <c r="MNL228"/>
      <c r="MNM228"/>
      <c r="MNN228"/>
      <c r="MNO228"/>
      <c r="MNP228"/>
      <c r="MNQ228"/>
      <c r="MNR228"/>
      <c r="MNS228"/>
      <c r="MNT228"/>
      <c r="MNU228"/>
      <c r="MNV228"/>
      <c r="MNW228"/>
      <c r="MNX228"/>
      <c r="MNY228"/>
      <c r="MNZ228"/>
      <c r="MOA228"/>
      <c r="MOB228"/>
      <c r="MOC228"/>
      <c r="MOD228"/>
      <c r="MOE228"/>
      <c r="MOF228"/>
      <c r="MOG228"/>
      <c r="MOH228"/>
      <c r="MOI228"/>
      <c r="MOJ228"/>
      <c r="MOK228"/>
      <c r="MOL228"/>
      <c r="MOM228"/>
      <c r="MON228"/>
      <c r="MOO228"/>
      <c r="MOP228"/>
      <c r="MOQ228"/>
      <c r="MOR228"/>
      <c r="MOS228"/>
      <c r="MOT228"/>
      <c r="MOU228"/>
      <c r="MOV228"/>
      <c r="MOW228"/>
      <c r="MOX228"/>
      <c r="MOY228"/>
      <c r="MOZ228"/>
      <c r="MPA228"/>
      <c r="MPB228"/>
      <c r="MPC228"/>
      <c r="MPD228"/>
      <c r="MPE228"/>
      <c r="MPF228"/>
      <c r="MPG228"/>
      <c r="MPH228"/>
      <c r="MPI228"/>
      <c r="MPJ228"/>
      <c r="MPK228"/>
      <c r="MPL228"/>
      <c r="MPM228"/>
      <c r="MPN228"/>
      <c r="MPO228"/>
      <c r="MPP228"/>
      <c r="MPQ228"/>
      <c r="MPR228"/>
      <c r="MPS228"/>
      <c r="MPT228"/>
      <c r="MPU228"/>
      <c r="MPV228"/>
      <c r="MPW228"/>
      <c r="MPX228"/>
      <c r="MPY228"/>
      <c r="MPZ228"/>
      <c r="MQA228"/>
      <c r="MQB228"/>
      <c r="MQC228"/>
      <c r="MQD228"/>
      <c r="MQE228"/>
      <c r="MQF228"/>
      <c r="MQG228"/>
      <c r="MQH228"/>
      <c r="MQI228"/>
      <c r="MQJ228"/>
      <c r="MQK228"/>
      <c r="MQL228"/>
      <c r="MQM228"/>
      <c r="MQN228"/>
      <c r="MQO228"/>
      <c r="MQP228"/>
      <c r="MQQ228"/>
      <c r="MQR228"/>
      <c r="MQS228"/>
      <c r="MQT228"/>
      <c r="MQU228"/>
      <c r="MQV228"/>
      <c r="MQW228"/>
      <c r="MQX228"/>
      <c r="MQY228"/>
      <c r="MQZ228"/>
      <c r="MRA228"/>
      <c r="MRB228"/>
      <c r="MRC228"/>
      <c r="MRD228"/>
      <c r="MRE228"/>
      <c r="MRF228"/>
      <c r="MRG228"/>
      <c r="MRH228"/>
      <c r="MRI228"/>
      <c r="MRJ228"/>
      <c r="MRK228"/>
      <c r="MRL228"/>
      <c r="MRM228"/>
      <c r="MRN228"/>
      <c r="MRO228"/>
      <c r="MRP228"/>
      <c r="MRQ228"/>
      <c r="MRR228"/>
      <c r="MRS228"/>
      <c r="MRT228"/>
      <c r="MRU228"/>
      <c r="MRV228"/>
      <c r="MRW228"/>
      <c r="MRX228"/>
      <c r="MRY228"/>
      <c r="MRZ228"/>
      <c r="MSA228"/>
      <c r="MSB228"/>
      <c r="MSC228"/>
      <c r="MSD228"/>
      <c r="MSE228"/>
      <c r="MSF228"/>
      <c r="MSG228"/>
      <c r="MSH228"/>
      <c r="MSI228"/>
      <c r="MSJ228"/>
      <c r="MSK228"/>
      <c r="MSL228"/>
      <c r="MSM228"/>
      <c r="MSN228"/>
      <c r="MSO228"/>
      <c r="MSP228"/>
      <c r="MSQ228"/>
      <c r="MSR228"/>
      <c r="MSS228"/>
      <c r="MST228"/>
      <c r="MSU228"/>
      <c r="MSV228"/>
      <c r="MSW228"/>
      <c r="MSX228"/>
      <c r="MSY228"/>
      <c r="MSZ228"/>
      <c r="MTA228"/>
      <c r="MTB228"/>
      <c r="MTC228"/>
      <c r="MTD228"/>
      <c r="MTE228"/>
      <c r="MTF228"/>
      <c r="MTG228"/>
      <c r="MTH228"/>
      <c r="MTI228"/>
      <c r="MTJ228"/>
      <c r="MTK228"/>
      <c r="MTL228"/>
      <c r="MTM228"/>
      <c r="MTN228"/>
      <c r="MTO228"/>
      <c r="MTP228"/>
      <c r="MTQ228"/>
      <c r="MTR228"/>
      <c r="MTS228"/>
      <c r="MTT228"/>
      <c r="MTU228"/>
      <c r="MTV228"/>
      <c r="MTW228"/>
      <c r="MTX228"/>
      <c r="MTY228"/>
      <c r="MTZ228"/>
      <c r="MUA228"/>
      <c r="MUB228"/>
      <c r="MUC228"/>
      <c r="MUD228"/>
      <c r="MUE228"/>
      <c r="MUF228"/>
      <c r="MUG228"/>
      <c r="MUH228"/>
      <c r="MUI228"/>
      <c r="MUJ228"/>
      <c r="MUK228"/>
      <c r="MUL228"/>
      <c r="MUM228"/>
      <c r="MUN228"/>
      <c r="MUO228"/>
      <c r="MUP228"/>
      <c r="MUQ228"/>
      <c r="MUR228"/>
      <c r="MUS228"/>
      <c r="MUT228"/>
      <c r="MUU228"/>
      <c r="MUV228"/>
      <c r="MUW228"/>
      <c r="MUX228"/>
      <c r="MUY228"/>
      <c r="MUZ228"/>
      <c r="MVA228"/>
      <c r="MVB228"/>
      <c r="MVC228"/>
      <c r="MVD228"/>
      <c r="MVE228"/>
      <c r="MVF228"/>
      <c r="MVG228"/>
      <c r="MVH228"/>
      <c r="MVI228"/>
      <c r="MVJ228"/>
      <c r="MVK228"/>
      <c r="MVL228"/>
      <c r="MVM228"/>
      <c r="MVN228"/>
      <c r="MVO228"/>
      <c r="MVP228"/>
      <c r="MVQ228"/>
      <c r="MVR228"/>
      <c r="MVS228"/>
      <c r="MVT228"/>
      <c r="MVU228"/>
      <c r="MVV228"/>
      <c r="MVW228"/>
      <c r="MVX228"/>
      <c r="MVY228"/>
      <c r="MVZ228"/>
      <c r="MWA228"/>
      <c r="MWB228"/>
      <c r="MWC228"/>
      <c r="MWD228"/>
      <c r="MWE228"/>
      <c r="MWF228"/>
      <c r="MWG228"/>
      <c r="MWH228"/>
      <c r="MWI228"/>
      <c r="MWJ228"/>
      <c r="MWK228"/>
      <c r="MWL228"/>
      <c r="MWM228"/>
      <c r="MWN228"/>
      <c r="MWO228"/>
      <c r="MWP228"/>
      <c r="MWQ228"/>
      <c r="MWR228"/>
      <c r="MWS228"/>
      <c r="MWT228"/>
      <c r="MWU228"/>
      <c r="MWV228"/>
      <c r="MWW228"/>
      <c r="MWX228"/>
      <c r="MWY228"/>
      <c r="MWZ228"/>
      <c r="MXA228"/>
      <c r="MXB228"/>
      <c r="MXC228"/>
      <c r="MXD228"/>
      <c r="MXE228"/>
      <c r="MXF228"/>
      <c r="MXG228"/>
      <c r="MXH228"/>
      <c r="MXI228"/>
      <c r="MXJ228"/>
      <c r="MXK228"/>
      <c r="MXL228"/>
      <c r="MXM228"/>
      <c r="MXN228"/>
      <c r="MXO228"/>
      <c r="MXP228"/>
      <c r="MXQ228"/>
      <c r="MXR228"/>
      <c r="MXS228"/>
      <c r="MXT228"/>
      <c r="MXU228"/>
      <c r="MXV228"/>
      <c r="MXW228"/>
      <c r="MXX228"/>
      <c r="MXY228"/>
      <c r="MXZ228"/>
      <c r="MYA228"/>
      <c r="MYB228"/>
      <c r="MYC228"/>
      <c r="MYD228"/>
      <c r="MYE228"/>
      <c r="MYF228"/>
      <c r="MYG228"/>
      <c r="MYH228"/>
      <c r="MYI228"/>
      <c r="MYJ228"/>
      <c r="MYK228"/>
      <c r="MYL228"/>
      <c r="MYM228"/>
      <c r="MYN228"/>
      <c r="MYO228"/>
      <c r="MYP228"/>
      <c r="MYQ228"/>
      <c r="MYR228"/>
      <c r="MYS228"/>
      <c r="MYT228"/>
      <c r="MYU228"/>
      <c r="MYV228"/>
      <c r="MYW228"/>
      <c r="MYX228"/>
      <c r="MYY228"/>
      <c r="MYZ228"/>
      <c r="MZA228"/>
      <c r="MZB228"/>
      <c r="MZC228"/>
      <c r="MZD228"/>
      <c r="MZE228"/>
      <c r="MZF228"/>
      <c r="MZG228"/>
      <c r="MZH228"/>
      <c r="MZI228"/>
      <c r="MZJ228"/>
      <c r="MZK228"/>
      <c r="MZL228"/>
      <c r="MZM228"/>
      <c r="MZN228"/>
      <c r="MZO228"/>
      <c r="MZP228"/>
      <c r="MZQ228"/>
      <c r="MZR228"/>
      <c r="MZS228"/>
      <c r="MZT228"/>
      <c r="MZU228"/>
      <c r="MZV228"/>
      <c r="MZW228"/>
      <c r="MZX228"/>
      <c r="MZY228"/>
      <c r="MZZ228"/>
      <c r="NAA228"/>
      <c r="NAB228"/>
      <c r="NAC228"/>
      <c r="NAD228"/>
      <c r="NAE228"/>
      <c r="NAF228"/>
      <c r="NAG228"/>
      <c r="NAH228"/>
      <c r="NAI228"/>
      <c r="NAJ228"/>
      <c r="NAK228"/>
      <c r="NAL228"/>
      <c r="NAM228"/>
      <c r="NAN228"/>
      <c r="NAO228"/>
      <c r="NAP228"/>
      <c r="NAQ228"/>
      <c r="NAR228"/>
      <c r="NAS228"/>
      <c r="NAT228"/>
      <c r="NAU228"/>
      <c r="NAV228"/>
      <c r="NAW228"/>
      <c r="NAX228"/>
      <c r="NAY228"/>
      <c r="NAZ228"/>
      <c r="NBA228"/>
      <c r="NBB228"/>
      <c r="NBC228"/>
      <c r="NBD228"/>
      <c r="NBE228"/>
      <c r="NBF228"/>
      <c r="NBG228"/>
      <c r="NBH228"/>
      <c r="NBI228"/>
      <c r="NBJ228"/>
      <c r="NBK228"/>
      <c r="NBL228"/>
      <c r="NBM228"/>
      <c r="NBN228"/>
      <c r="NBO228"/>
      <c r="NBP228"/>
      <c r="NBQ228"/>
      <c r="NBR228"/>
      <c r="NBS228"/>
      <c r="NBT228"/>
      <c r="NBU228"/>
      <c r="NBV228"/>
      <c r="NBW228"/>
      <c r="NBX228"/>
      <c r="NBY228"/>
      <c r="NBZ228"/>
      <c r="NCA228"/>
      <c r="NCB228"/>
      <c r="NCC228"/>
      <c r="NCD228"/>
      <c r="NCE228"/>
      <c r="NCF228"/>
      <c r="NCG228"/>
      <c r="NCH228"/>
      <c r="NCI228"/>
      <c r="NCJ228"/>
      <c r="NCK228"/>
      <c r="NCL228"/>
      <c r="NCM228"/>
      <c r="NCN228"/>
      <c r="NCO228"/>
      <c r="NCP228"/>
      <c r="NCQ228"/>
      <c r="NCR228"/>
      <c r="NCS228"/>
      <c r="NCT228"/>
      <c r="NCU228"/>
      <c r="NCV228"/>
      <c r="NCW228"/>
      <c r="NCX228"/>
      <c r="NCY228"/>
      <c r="NCZ228"/>
      <c r="NDA228"/>
      <c r="NDB228"/>
      <c r="NDC228"/>
      <c r="NDD228"/>
      <c r="NDE228"/>
      <c r="NDF228"/>
      <c r="NDG228"/>
      <c r="NDH228"/>
      <c r="NDI228"/>
      <c r="NDJ228"/>
      <c r="NDK228"/>
      <c r="NDL228"/>
      <c r="NDM228"/>
      <c r="NDN228"/>
      <c r="NDO228"/>
      <c r="NDP228"/>
      <c r="NDQ228"/>
      <c r="NDR228"/>
      <c r="NDS228"/>
      <c r="NDT228"/>
      <c r="NDU228"/>
      <c r="NDV228"/>
      <c r="NDW228"/>
      <c r="NDX228"/>
      <c r="NDY228"/>
      <c r="NDZ228"/>
      <c r="NEA228"/>
      <c r="NEB228"/>
      <c r="NEC228"/>
      <c r="NED228"/>
      <c r="NEE228"/>
      <c r="NEF228"/>
      <c r="NEG228"/>
      <c r="NEH228"/>
      <c r="NEI228"/>
      <c r="NEJ228"/>
      <c r="NEK228"/>
      <c r="NEL228"/>
      <c r="NEM228"/>
      <c r="NEN228"/>
      <c r="NEO228"/>
      <c r="NEP228"/>
      <c r="NEQ228"/>
      <c r="NER228"/>
      <c r="NES228"/>
      <c r="NET228"/>
      <c r="NEU228"/>
      <c r="NEV228"/>
      <c r="NEW228"/>
      <c r="NEX228"/>
      <c r="NEY228"/>
      <c r="NEZ228"/>
      <c r="NFA228"/>
      <c r="NFB228"/>
      <c r="NFC228"/>
      <c r="NFD228"/>
      <c r="NFE228"/>
      <c r="NFF228"/>
      <c r="NFG228"/>
      <c r="NFH228"/>
      <c r="NFI228"/>
      <c r="NFJ228"/>
      <c r="NFK228"/>
      <c r="NFL228"/>
      <c r="NFM228"/>
      <c r="NFN228"/>
      <c r="NFO228"/>
      <c r="NFP228"/>
      <c r="NFQ228"/>
      <c r="NFR228"/>
      <c r="NFS228"/>
      <c r="NFT228"/>
      <c r="NFU228"/>
      <c r="NFV228"/>
      <c r="NFW228"/>
      <c r="NFX228"/>
      <c r="NFY228"/>
      <c r="NFZ228"/>
      <c r="NGA228"/>
      <c r="NGB228"/>
      <c r="NGC228"/>
      <c r="NGD228"/>
      <c r="NGE228"/>
      <c r="NGF228"/>
      <c r="NGG228"/>
      <c r="NGH228"/>
      <c r="NGI228"/>
      <c r="NGJ228"/>
      <c r="NGK228"/>
      <c r="NGL228"/>
      <c r="NGM228"/>
      <c r="NGN228"/>
      <c r="NGO228"/>
      <c r="NGP228"/>
      <c r="NGQ228"/>
      <c r="NGR228"/>
      <c r="NGS228"/>
      <c r="NGT228"/>
      <c r="NGU228"/>
      <c r="NGV228"/>
      <c r="NGW228"/>
      <c r="NGX228"/>
      <c r="NGY228"/>
      <c r="NGZ228"/>
      <c r="NHA228"/>
      <c r="NHB228"/>
      <c r="NHC228"/>
      <c r="NHD228"/>
      <c r="NHE228"/>
      <c r="NHF228"/>
      <c r="NHG228"/>
      <c r="NHH228"/>
      <c r="NHI228"/>
      <c r="NHJ228"/>
      <c r="NHK228"/>
      <c r="NHL228"/>
      <c r="NHM228"/>
      <c r="NHN228"/>
      <c r="NHO228"/>
      <c r="NHP228"/>
      <c r="NHQ228"/>
      <c r="NHR228"/>
      <c r="NHS228"/>
      <c r="NHT228"/>
      <c r="NHU228"/>
      <c r="NHV228"/>
      <c r="NHW228"/>
      <c r="NHX228"/>
      <c r="NHY228"/>
      <c r="NHZ228"/>
      <c r="NIA228"/>
      <c r="NIB228"/>
      <c r="NIC228"/>
      <c r="NID228"/>
      <c r="NIE228"/>
      <c r="NIF228"/>
      <c r="NIG228"/>
      <c r="NIH228"/>
      <c r="NII228"/>
      <c r="NIJ228"/>
      <c r="NIK228"/>
      <c r="NIL228"/>
      <c r="NIM228"/>
      <c r="NIN228"/>
      <c r="NIO228"/>
      <c r="NIP228"/>
      <c r="NIQ228"/>
      <c r="NIR228"/>
      <c r="NIS228"/>
      <c r="NIT228"/>
      <c r="NIU228"/>
      <c r="NIV228"/>
      <c r="NIW228"/>
      <c r="NIX228"/>
      <c r="NIY228"/>
      <c r="NIZ228"/>
      <c r="NJA228"/>
      <c r="NJB228"/>
      <c r="NJC228"/>
      <c r="NJD228"/>
      <c r="NJE228"/>
      <c r="NJF228"/>
      <c r="NJG228"/>
      <c r="NJH228"/>
      <c r="NJI228"/>
      <c r="NJJ228"/>
      <c r="NJK228"/>
      <c r="NJL228"/>
      <c r="NJM228"/>
      <c r="NJN228"/>
      <c r="NJO228"/>
      <c r="NJP228"/>
      <c r="NJQ228"/>
      <c r="NJR228"/>
      <c r="NJS228"/>
      <c r="NJT228"/>
      <c r="NJU228"/>
      <c r="NJV228"/>
      <c r="NJW228"/>
      <c r="NJX228"/>
      <c r="NJY228"/>
      <c r="NJZ228"/>
      <c r="NKA228"/>
      <c r="NKB228"/>
      <c r="NKC228"/>
      <c r="NKD228"/>
      <c r="NKE228"/>
      <c r="NKF228"/>
      <c r="NKG228"/>
      <c r="NKH228"/>
      <c r="NKI228"/>
      <c r="NKJ228"/>
      <c r="NKK228"/>
      <c r="NKL228"/>
      <c r="NKM228"/>
      <c r="NKN228"/>
      <c r="NKO228"/>
      <c r="NKP228"/>
      <c r="NKQ228"/>
      <c r="NKR228"/>
      <c r="NKS228"/>
      <c r="NKT228"/>
      <c r="NKU228"/>
      <c r="NKV228"/>
      <c r="NKW228"/>
      <c r="NKX228"/>
      <c r="NKY228"/>
      <c r="NKZ228"/>
      <c r="NLA228"/>
      <c r="NLB228"/>
      <c r="NLC228"/>
      <c r="NLD228"/>
      <c r="NLE228"/>
      <c r="NLF228"/>
      <c r="NLG228"/>
      <c r="NLH228"/>
      <c r="NLI228"/>
      <c r="NLJ228"/>
      <c r="NLK228"/>
      <c r="NLL228"/>
      <c r="NLM228"/>
      <c r="NLN228"/>
      <c r="NLO228"/>
      <c r="NLP228"/>
      <c r="NLQ228"/>
      <c r="NLR228"/>
      <c r="NLS228"/>
      <c r="NLT228"/>
      <c r="NLU228"/>
      <c r="NLV228"/>
      <c r="NLW228"/>
      <c r="NLX228"/>
      <c r="NLY228"/>
      <c r="NLZ228"/>
      <c r="NMA228"/>
      <c r="NMB228"/>
      <c r="NMC228"/>
      <c r="NMD228"/>
      <c r="NME228"/>
      <c r="NMF228"/>
      <c r="NMG228"/>
      <c r="NMH228"/>
      <c r="NMI228"/>
      <c r="NMJ228"/>
      <c r="NMK228"/>
      <c r="NML228"/>
      <c r="NMM228"/>
      <c r="NMN228"/>
      <c r="NMO228"/>
      <c r="NMP228"/>
      <c r="NMQ228"/>
      <c r="NMR228"/>
      <c r="NMS228"/>
      <c r="NMT228"/>
      <c r="NMU228"/>
      <c r="NMV228"/>
      <c r="NMW228"/>
      <c r="NMX228"/>
      <c r="NMY228"/>
      <c r="NMZ228"/>
      <c r="NNA228"/>
      <c r="NNB228"/>
      <c r="NNC228"/>
      <c r="NND228"/>
      <c r="NNE228"/>
      <c r="NNF228"/>
      <c r="NNG228"/>
      <c r="NNH228"/>
      <c r="NNI228"/>
      <c r="NNJ228"/>
      <c r="NNK228"/>
      <c r="NNL228"/>
      <c r="NNM228"/>
      <c r="NNN228"/>
      <c r="NNO228"/>
      <c r="NNP228"/>
      <c r="NNQ228"/>
      <c r="NNR228"/>
      <c r="NNS228"/>
      <c r="NNT228"/>
      <c r="NNU228"/>
      <c r="NNV228"/>
      <c r="NNW228"/>
      <c r="NNX228"/>
      <c r="NNY228"/>
      <c r="NNZ228"/>
      <c r="NOA228"/>
      <c r="NOB228"/>
      <c r="NOC228"/>
      <c r="NOD228"/>
      <c r="NOE228"/>
      <c r="NOF228"/>
      <c r="NOG228"/>
      <c r="NOH228"/>
      <c r="NOI228"/>
      <c r="NOJ228"/>
      <c r="NOK228"/>
      <c r="NOL228"/>
      <c r="NOM228"/>
      <c r="NON228"/>
      <c r="NOO228"/>
      <c r="NOP228"/>
      <c r="NOQ228"/>
      <c r="NOR228"/>
      <c r="NOS228"/>
      <c r="NOT228"/>
      <c r="NOU228"/>
      <c r="NOV228"/>
      <c r="NOW228"/>
      <c r="NOX228"/>
      <c r="NOY228"/>
      <c r="NOZ228"/>
      <c r="NPA228"/>
      <c r="NPB228"/>
      <c r="NPC228"/>
      <c r="NPD228"/>
      <c r="NPE228"/>
      <c r="NPF228"/>
      <c r="NPG228"/>
      <c r="NPH228"/>
      <c r="NPI228"/>
      <c r="NPJ228"/>
      <c r="NPK228"/>
      <c r="NPL228"/>
      <c r="NPM228"/>
      <c r="NPN228"/>
      <c r="NPO228"/>
      <c r="NPP228"/>
      <c r="NPQ228"/>
      <c r="NPR228"/>
      <c r="NPS228"/>
      <c r="NPT228"/>
      <c r="NPU228"/>
      <c r="NPV228"/>
      <c r="NPW228"/>
      <c r="NPX228"/>
      <c r="NPY228"/>
      <c r="NPZ228"/>
      <c r="NQA228"/>
      <c r="NQB228"/>
      <c r="NQC228"/>
      <c r="NQD228"/>
      <c r="NQE228"/>
      <c r="NQF228"/>
      <c r="NQG228"/>
      <c r="NQH228"/>
      <c r="NQI228"/>
      <c r="NQJ228"/>
      <c r="NQK228"/>
      <c r="NQL228"/>
      <c r="NQM228"/>
      <c r="NQN228"/>
      <c r="NQO228"/>
      <c r="NQP228"/>
      <c r="NQQ228"/>
      <c r="NQR228"/>
      <c r="NQS228"/>
      <c r="NQT228"/>
      <c r="NQU228"/>
      <c r="NQV228"/>
      <c r="NQW228"/>
      <c r="NQX228"/>
      <c r="NQY228"/>
      <c r="NQZ228"/>
      <c r="NRA228"/>
      <c r="NRB228"/>
      <c r="NRC228"/>
      <c r="NRD228"/>
      <c r="NRE228"/>
      <c r="NRF228"/>
      <c r="NRG228"/>
      <c r="NRH228"/>
      <c r="NRI228"/>
      <c r="NRJ228"/>
      <c r="NRK228"/>
      <c r="NRL228"/>
      <c r="NRM228"/>
      <c r="NRN228"/>
      <c r="NRO228"/>
      <c r="NRP228"/>
      <c r="NRQ228"/>
      <c r="NRR228"/>
      <c r="NRS228"/>
      <c r="NRT228"/>
      <c r="NRU228"/>
      <c r="NRV228"/>
      <c r="NRW228"/>
      <c r="NRX228"/>
      <c r="NRY228"/>
      <c r="NRZ228"/>
      <c r="NSA228"/>
      <c r="NSB228"/>
      <c r="NSC228"/>
      <c r="NSD228"/>
      <c r="NSE228"/>
      <c r="NSF228"/>
      <c r="NSG228"/>
      <c r="NSH228"/>
      <c r="NSI228"/>
      <c r="NSJ228"/>
      <c r="NSK228"/>
      <c r="NSL228"/>
      <c r="NSM228"/>
      <c r="NSN228"/>
      <c r="NSO228"/>
      <c r="NSP228"/>
      <c r="NSQ228"/>
      <c r="NSR228"/>
      <c r="NSS228"/>
      <c r="NST228"/>
      <c r="NSU228"/>
      <c r="NSV228"/>
      <c r="NSW228"/>
      <c r="NSX228"/>
      <c r="NSY228"/>
      <c r="NSZ228"/>
      <c r="NTA228"/>
      <c r="NTB228"/>
      <c r="NTC228"/>
      <c r="NTD228"/>
      <c r="NTE228"/>
      <c r="NTF228"/>
      <c r="NTG228"/>
      <c r="NTH228"/>
      <c r="NTI228"/>
      <c r="NTJ228"/>
      <c r="NTK228"/>
      <c r="NTL228"/>
      <c r="NTM228"/>
      <c r="NTN228"/>
      <c r="NTO228"/>
      <c r="NTP228"/>
      <c r="NTQ228"/>
      <c r="NTR228"/>
      <c r="NTS228"/>
      <c r="NTT228"/>
      <c r="NTU228"/>
      <c r="NTV228"/>
      <c r="NTW228"/>
      <c r="NTX228"/>
      <c r="NTY228"/>
      <c r="NTZ228"/>
      <c r="NUA228"/>
      <c r="NUB228"/>
      <c r="NUC228"/>
      <c r="NUD228"/>
      <c r="NUE228"/>
      <c r="NUF228"/>
      <c r="NUG228"/>
      <c r="NUH228"/>
      <c r="NUI228"/>
      <c r="NUJ228"/>
      <c r="NUK228"/>
      <c r="NUL228"/>
      <c r="NUM228"/>
      <c r="NUN228"/>
      <c r="NUO228"/>
      <c r="NUP228"/>
      <c r="NUQ228"/>
      <c r="NUR228"/>
      <c r="NUS228"/>
      <c r="NUT228"/>
      <c r="NUU228"/>
      <c r="NUV228"/>
      <c r="NUW228"/>
      <c r="NUX228"/>
      <c r="NUY228"/>
      <c r="NUZ228"/>
      <c r="NVA228"/>
      <c r="NVB228"/>
      <c r="NVC228"/>
      <c r="NVD228"/>
      <c r="NVE228"/>
      <c r="NVF228"/>
      <c r="NVG228"/>
      <c r="NVH228"/>
      <c r="NVI228"/>
      <c r="NVJ228"/>
      <c r="NVK228"/>
      <c r="NVL228"/>
      <c r="NVM228"/>
      <c r="NVN228"/>
      <c r="NVO228"/>
      <c r="NVP228"/>
      <c r="NVQ228"/>
      <c r="NVR228"/>
      <c r="NVS228"/>
      <c r="NVT228"/>
      <c r="NVU228"/>
      <c r="NVV228"/>
      <c r="NVW228"/>
      <c r="NVX228"/>
      <c r="NVY228"/>
      <c r="NVZ228"/>
      <c r="NWA228"/>
      <c r="NWB228"/>
      <c r="NWC228"/>
      <c r="NWD228"/>
      <c r="NWE228"/>
      <c r="NWF228"/>
      <c r="NWG228"/>
      <c r="NWH228"/>
      <c r="NWI228"/>
      <c r="NWJ228"/>
      <c r="NWK228"/>
      <c r="NWL228"/>
      <c r="NWM228"/>
      <c r="NWN228"/>
      <c r="NWO228"/>
      <c r="NWP228"/>
      <c r="NWQ228"/>
      <c r="NWR228"/>
      <c r="NWS228"/>
      <c r="NWT228"/>
      <c r="NWU228"/>
      <c r="NWV228"/>
      <c r="NWW228"/>
      <c r="NWX228"/>
      <c r="NWY228"/>
      <c r="NWZ228"/>
      <c r="NXA228"/>
      <c r="NXB228"/>
      <c r="NXC228"/>
      <c r="NXD228"/>
      <c r="NXE228"/>
      <c r="NXF228"/>
      <c r="NXG228"/>
      <c r="NXH228"/>
      <c r="NXI228"/>
      <c r="NXJ228"/>
      <c r="NXK228"/>
      <c r="NXL228"/>
      <c r="NXM228"/>
      <c r="NXN228"/>
      <c r="NXO228"/>
      <c r="NXP228"/>
      <c r="NXQ228"/>
      <c r="NXR228"/>
      <c r="NXS228"/>
      <c r="NXT228"/>
      <c r="NXU228"/>
      <c r="NXV228"/>
      <c r="NXW228"/>
      <c r="NXX228"/>
      <c r="NXY228"/>
      <c r="NXZ228"/>
      <c r="NYA228"/>
      <c r="NYB228"/>
      <c r="NYC228"/>
      <c r="NYD228"/>
      <c r="NYE228"/>
      <c r="NYF228"/>
      <c r="NYG228"/>
      <c r="NYH228"/>
      <c r="NYI228"/>
      <c r="NYJ228"/>
      <c r="NYK228"/>
      <c r="NYL228"/>
      <c r="NYM228"/>
      <c r="NYN228"/>
      <c r="NYO228"/>
      <c r="NYP228"/>
      <c r="NYQ228"/>
      <c r="NYR228"/>
      <c r="NYS228"/>
      <c r="NYT228"/>
      <c r="NYU228"/>
      <c r="NYV228"/>
      <c r="NYW228"/>
      <c r="NYX228"/>
      <c r="NYY228"/>
      <c r="NYZ228"/>
      <c r="NZA228"/>
      <c r="NZB228"/>
      <c r="NZC228"/>
      <c r="NZD228"/>
      <c r="NZE228"/>
      <c r="NZF228"/>
      <c r="NZG228"/>
      <c r="NZH228"/>
      <c r="NZI228"/>
      <c r="NZJ228"/>
      <c r="NZK228"/>
      <c r="NZL228"/>
      <c r="NZM228"/>
      <c r="NZN228"/>
      <c r="NZO228"/>
      <c r="NZP228"/>
      <c r="NZQ228"/>
      <c r="NZR228"/>
      <c r="NZS228"/>
      <c r="NZT228"/>
      <c r="NZU228"/>
      <c r="NZV228"/>
      <c r="NZW228"/>
      <c r="NZX228"/>
      <c r="NZY228"/>
      <c r="NZZ228"/>
      <c r="OAA228"/>
      <c r="OAB228"/>
      <c r="OAC228"/>
      <c r="OAD228"/>
      <c r="OAE228"/>
      <c r="OAF228"/>
      <c r="OAG228"/>
      <c r="OAH228"/>
      <c r="OAI228"/>
      <c r="OAJ228"/>
      <c r="OAK228"/>
      <c r="OAL228"/>
      <c r="OAM228"/>
      <c r="OAN228"/>
      <c r="OAO228"/>
      <c r="OAP228"/>
      <c r="OAQ228"/>
      <c r="OAR228"/>
      <c r="OAS228"/>
      <c r="OAT228"/>
      <c r="OAU228"/>
      <c r="OAV228"/>
      <c r="OAW228"/>
      <c r="OAX228"/>
      <c r="OAY228"/>
      <c r="OAZ228"/>
      <c r="OBA228"/>
      <c r="OBB228"/>
      <c r="OBC228"/>
      <c r="OBD228"/>
      <c r="OBE228"/>
      <c r="OBF228"/>
      <c r="OBG228"/>
      <c r="OBH228"/>
      <c r="OBI228"/>
      <c r="OBJ228"/>
      <c r="OBK228"/>
      <c r="OBL228"/>
      <c r="OBM228"/>
      <c r="OBN228"/>
      <c r="OBO228"/>
      <c r="OBP228"/>
      <c r="OBQ228"/>
      <c r="OBR228"/>
      <c r="OBS228"/>
      <c r="OBT228"/>
      <c r="OBU228"/>
      <c r="OBV228"/>
      <c r="OBW228"/>
      <c r="OBX228"/>
      <c r="OBY228"/>
      <c r="OBZ228"/>
      <c r="OCA228"/>
      <c r="OCB228"/>
      <c r="OCC228"/>
      <c r="OCD228"/>
      <c r="OCE228"/>
      <c r="OCF228"/>
      <c r="OCG228"/>
      <c r="OCH228"/>
      <c r="OCI228"/>
      <c r="OCJ228"/>
      <c r="OCK228"/>
      <c r="OCL228"/>
      <c r="OCM228"/>
      <c r="OCN228"/>
      <c r="OCO228"/>
      <c r="OCP228"/>
      <c r="OCQ228"/>
      <c r="OCR228"/>
      <c r="OCS228"/>
      <c r="OCT228"/>
      <c r="OCU228"/>
      <c r="OCV228"/>
      <c r="OCW228"/>
      <c r="OCX228"/>
      <c r="OCY228"/>
      <c r="OCZ228"/>
      <c r="ODA228"/>
      <c r="ODB228"/>
      <c r="ODC228"/>
      <c r="ODD228"/>
      <c r="ODE228"/>
      <c r="ODF228"/>
      <c r="ODG228"/>
      <c r="ODH228"/>
      <c r="ODI228"/>
      <c r="ODJ228"/>
      <c r="ODK228"/>
      <c r="ODL228"/>
      <c r="ODM228"/>
      <c r="ODN228"/>
      <c r="ODO228"/>
      <c r="ODP228"/>
      <c r="ODQ228"/>
      <c r="ODR228"/>
      <c r="ODS228"/>
      <c r="ODT228"/>
      <c r="ODU228"/>
      <c r="ODV228"/>
      <c r="ODW228"/>
      <c r="ODX228"/>
      <c r="ODY228"/>
      <c r="ODZ228"/>
      <c r="OEA228"/>
      <c r="OEB228"/>
      <c r="OEC228"/>
      <c r="OED228"/>
      <c r="OEE228"/>
      <c r="OEF228"/>
      <c r="OEG228"/>
      <c r="OEH228"/>
      <c r="OEI228"/>
      <c r="OEJ228"/>
      <c r="OEK228"/>
      <c r="OEL228"/>
      <c r="OEM228"/>
      <c r="OEN228"/>
      <c r="OEO228"/>
      <c r="OEP228"/>
      <c r="OEQ228"/>
      <c r="OER228"/>
      <c r="OES228"/>
      <c r="OET228"/>
      <c r="OEU228"/>
      <c r="OEV228"/>
      <c r="OEW228"/>
      <c r="OEX228"/>
      <c r="OEY228"/>
      <c r="OEZ228"/>
      <c r="OFA228"/>
      <c r="OFB228"/>
      <c r="OFC228"/>
      <c r="OFD228"/>
      <c r="OFE228"/>
      <c r="OFF228"/>
      <c r="OFG228"/>
      <c r="OFH228"/>
      <c r="OFI228"/>
      <c r="OFJ228"/>
      <c r="OFK228"/>
      <c r="OFL228"/>
      <c r="OFM228"/>
      <c r="OFN228"/>
      <c r="OFO228"/>
      <c r="OFP228"/>
      <c r="OFQ228"/>
      <c r="OFR228"/>
      <c r="OFS228"/>
      <c r="OFT228"/>
      <c r="OFU228"/>
      <c r="OFV228"/>
      <c r="OFW228"/>
      <c r="OFX228"/>
      <c r="OFY228"/>
      <c r="OFZ228"/>
      <c r="OGA228"/>
      <c r="OGB228"/>
      <c r="OGC228"/>
      <c r="OGD228"/>
      <c r="OGE228"/>
      <c r="OGF228"/>
      <c r="OGG228"/>
      <c r="OGH228"/>
      <c r="OGI228"/>
      <c r="OGJ228"/>
      <c r="OGK228"/>
      <c r="OGL228"/>
      <c r="OGM228"/>
      <c r="OGN228"/>
      <c r="OGO228"/>
      <c r="OGP228"/>
      <c r="OGQ228"/>
      <c r="OGR228"/>
      <c r="OGS228"/>
      <c r="OGT228"/>
      <c r="OGU228"/>
      <c r="OGV228"/>
      <c r="OGW228"/>
      <c r="OGX228"/>
      <c r="OGY228"/>
      <c r="OGZ228"/>
      <c r="OHA228"/>
      <c r="OHB228"/>
      <c r="OHC228"/>
      <c r="OHD228"/>
      <c r="OHE228"/>
      <c r="OHF228"/>
      <c r="OHG228"/>
      <c r="OHH228"/>
      <c r="OHI228"/>
      <c r="OHJ228"/>
      <c r="OHK228"/>
      <c r="OHL228"/>
      <c r="OHM228"/>
      <c r="OHN228"/>
      <c r="OHO228"/>
      <c r="OHP228"/>
      <c r="OHQ228"/>
      <c r="OHR228"/>
      <c r="OHS228"/>
      <c r="OHT228"/>
      <c r="OHU228"/>
      <c r="OHV228"/>
      <c r="OHW228"/>
      <c r="OHX228"/>
      <c r="OHY228"/>
      <c r="OHZ228"/>
      <c r="OIA228"/>
      <c r="OIB228"/>
      <c r="OIC228"/>
      <c r="OID228"/>
      <c r="OIE228"/>
      <c r="OIF228"/>
      <c r="OIG228"/>
      <c r="OIH228"/>
      <c r="OII228"/>
      <c r="OIJ228"/>
      <c r="OIK228"/>
      <c r="OIL228"/>
      <c r="OIM228"/>
      <c r="OIN228"/>
      <c r="OIO228"/>
      <c r="OIP228"/>
      <c r="OIQ228"/>
      <c r="OIR228"/>
      <c r="OIS228"/>
      <c r="OIT228"/>
      <c r="OIU228"/>
      <c r="OIV228"/>
      <c r="OIW228"/>
      <c r="OIX228"/>
      <c r="OIY228"/>
      <c r="OIZ228"/>
      <c r="OJA228"/>
      <c r="OJB228"/>
      <c r="OJC228"/>
      <c r="OJD228"/>
      <c r="OJE228"/>
      <c r="OJF228"/>
      <c r="OJG228"/>
      <c r="OJH228"/>
      <c r="OJI228"/>
      <c r="OJJ228"/>
      <c r="OJK228"/>
      <c r="OJL228"/>
      <c r="OJM228"/>
      <c r="OJN228"/>
      <c r="OJO228"/>
      <c r="OJP228"/>
      <c r="OJQ228"/>
      <c r="OJR228"/>
      <c r="OJS228"/>
      <c r="OJT228"/>
      <c r="OJU228"/>
      <c r="OJV228"/>
      <c r="OJW228"/>
      <c r="OJX228"/>
      <c r="OJY228"/>
      <c r="OJZ228"/>
      <c r="OKA228"/>
      <c r="OKB228"/>
      <c r="OKC228"/>
      <c r="OKD228"/>
      <c r="OKE228"/>
      <c r="OKF228"/>
      <c r="OKG228"/>
      <c r="OKH228"/>
      <c r="OKI228"/>
      <c r="OKJ228"/>
      <c r="OKK228"/>
      <c r="OKL228"/>
      <c r="OKM228"/>
      <c r="OKN228"/>
      <c r="OKO228"/>
      <c r="OKP228"/>
      <c r="OKQ228"/>
      <c r="OKR228"/>
      <c r="OKS228"/>
      <c r="OKT228"/>
      <c r="OKU228"/>
      <c r="OKV228"/>
      <c r="OKW228"/>
      <c r="OKX228"/>
      <c r="OKY228"/>
      <c r="OKZ228"/>
      <c r="OLA228"/>
      <c r="OLB228"/>
      <c r="OLC228"/>
      <c r="OLD228"/>
      <c r="OLE228"/>
      <c r="OLF228"/>
      <c r="OLG228"/>
      <c r="OLH228"/>
      <c r="OLI228"/>
      <c r="OLJ228"/>
      <c r="OLK228"/>
      <c r="OLL228"/>
      <c r="OLM228"/>
      <c r="OLN228"/>
      <c r="OLO228"/>
      <c r="OLP228"/>
      <c r="OLQ228"/>
      <c r="OLR228"/>
      <c r="OLS228"/>
      <c r="OLT228"/>
      <c r="OLU228"/>
      <c r="OLV228"/>
      <c r="OLW228"/>
      <c r="OLX228"/>
      <c r="OLY228"/>
      <c r="OLZ228"/>
      <c r="OMA228"/>
      <c r="OMB228"/>
      <c r="OMC228"/>
      <c r="OMD228"/>
      <c r="OME228"/>
      <c r="OMF228"/>
      <c r="OMG228"/>
      <c r="OMH228"/>
      <c r="OMI228"/>
      <c r="OMJ228"/>
      <c r="OMK228"/>
      <c r="OML228"/>
      <c r="OMM228"/>
      <c r="OMN228"/>
      <c r="OMO228"/>
      <c r="OMP228"/>
      <c r="OMQ228"/>
      <c r="OMR228"/>
      <c r="OMS228"/>
      <c r="OMT228"/>
      <c r="OMU228"/>
      <c r="OMV228"/>
      <c r="OMW228"/>
      <c r="OMX228"/>
      <c r="OMY228"/>
      <c r="OMZ228"/>
      <c r="ONA228"/>
      <c r="ONB228"/>
      <c r="ONC228"/>
      <c r="OND228"/>
      <c r="ONE228"/>
      <c r="ONF228"/>
      <c r="ONG228"/>
      <c r="ONH228"/>
      <c r="ONI228"/>
      <c r="ONJ228"/>
      <c r="ONK228"/>
      <c r="ONL228"/>
      <c r="ONM228"/>
      <c r="ONN228"/>
      <c r="ONO228"/>
      <c r="ONP228"/>
      <c r="ONQ228"/>
      <c r="ONR228"/>
      <c r="ONS228"/>
      <c r="ONT228"/>
      <c r="ONU228"/>
      <c r="ONV228"/>
      <c r="ONW228"/>
      <c r="ONX228"/>
      <c r="ONY228"/>
      <c r="ONZ228"/>
      <c r="OOA228"/>
      <c r="OOB228"/>
      <c r="OOC228"/>
      <c r="OOD228"/>
      <c r="OOE228"/>
      <c r="OOF228"/>
      <c r="OOG228"/>
      <c r="OOH228"/>
      <c r="OOI228"/>
      <c r="OOJ228"/>
      <c r="OOK228"/>
      <c r="OOL228"/>
      <c r="OOM228"/>
      <c r="OON228"/>
      <c r="OOO228"/>
      <c r="OOP228"/>
      <c r="OOQ228"/>
      <c r="OOR228"/>
      <c r="OOS228"/>
      <c r="OOT228"/>
      <c r="OOU228"/>
      <c r="OOV228"/>
      <c r="OOW228"/>
      <c r="OOX228"/>
      <c r="OOY228"/>
      <c r="OOZ228"/>
      <c r="OPA228"/>
      <c r="OPB228"/>
      <c r="OPC228"/>
      <c r="OPD228"/>
      <c r="OPE228"/>
      <c r="OPF228"/>
      <c r="OPG228"/>
      <c r="OPH228"/>
      <c r="OPI228"/>
      <c r="OPJ228"/>
      <c r="OPK228"/>
      <c r="OPL228"/>
      <c r="OPM228"/>
      <c r="OPN228"/>
      <c r="OPO228"/>
      <c r="OPP228"/>
      <c r="OPQ228"/>
      <c r="OPR228"/>
      <c r="OPS228"/>
      <c r="OPT228"/>
      <c r="OPU228"/>
      <c r="OPV228"/>
      <c r="OPW228"/>
      <c r="OPX228"/>
      <c r="OPY228"/>
      <c r="OPZ228"/>
      <c r="OQA228"/>
      <c r="OQB228"/>
      <c r="OQC228"/>
      <c r="OQD228"/>
      <c r="OQE228"/>
      <c r="OQF228"/>
      <c r="OQG228"/>
      <c r="OQH228"/>
      <c r="OQI228"/>
      <c r="OQJ228"/>
      <c r="OQK228"/>
      <c r="OQL228"/>
      <c r="OQM228"/>
      <c r="OQN228"/>
      <c r="OQO228"/>
      <c r="OQP228"/>
      <c r="OQQ228"/>
      <c r="OQR228"/>
      <c r="OQS228"/>
      <c r="OQT228"/>
      <c r="OQU228"/>
      <c r="OQV228"/>
      <c r="OQW228"/>
      <c r="OQX228"/>
      <c r="OQY228"/>
      <c r="OQZ228"/>
      <c r="ORA228"/>
      <c r="ORB228"/>
      <c r="ORC228"/>
      <c r="ORD228"/>
      <c r="ORE228"/>
      <c r="ORF228"/>
      <c r="ORG228"/>
      <c r="ORH228"/>
      <c r="ORI228"/>
      <c r="ORJ228"/>
      <c r="ORK228"/>
      <c r="ORL228"/>
      <c r="ORM228"/>
      <c r="ORN228"/>
      <c r="ORO228"/>
      <c r="ORP228"/>
      <c r="ORQ228"/>
      <c r="ORR228"/>
      <c r="ORS228"/>
      <c r="ORT228"/>
      <c r="ORU228"/>
      <c r="ORV228"/>
      <c r="ORW228"/>
      <c r="ORX228"/>
      <c r="ORY228"/>
      <c r="ORZ228"/>
      <c r="OSA228"/>
      <c r="OSB228"/>
      <c r="OSC228"/>
      <c r="OSD228"/>
      <c r="OSE228"/>
      <c r="OSF228"/>
      <c r="OSG228"/>
      <c r="OSH228"/>
      <c r="OSI228"/>
      <c r="OSJ228"/>
      <c r="OSK228"/>
      <c r="OSL228"/>
      <c r="OSM228"/>
      <c r="OSN228"/>
      <c r="OSO228"/>
      <c r="OSP228"/>
      <c r="OSQ228"/>
      <c r="OSR228"/>
      <c r="OSS228"/>
      <c r="OST228"/>
      <c r="OSU228"/>
      <c r="OSV228"/>
      <c r="OSW228"/>
      <c r="OSX228"/>
      <c r="OSY228"/>
      <c r="OSZ228"/>
      <c r="OTA228"/>
      <c r="OTB228"/>
      <c r="OTC228"/>
      <c r="OTD228"/>
      <c r="OTE228"/>
      <c r="OTF228"/>
      <c r="OTG228"/>
      <c r="OTH228"/>
      <c r="OTI228"/>
      <c r="OTJ228"/>
      <c r="OTK228"/>
      <c r="OTL228"/>
      <c r="OTM228"/>
      <c r="OTN228"/>
      <c r="OTO228"/>
      <c r="OTP228"/>
      <c r="OTQ228"/>
      <c r="OTR228"/>
      <c r="OTS228"/>
      <c r="OTT228"/>
      <c r="OTU228"/>
      <c r="OTV228"/>
      <c r="OTW228"/>
      <c r="OTX228"/>
      <c r="OTY228"/>
      <c r="OTZ228"/>
      <c r="OUA228"/>
      <c r="OUB228"/>
      <c r="OUC228"/>
      <c r="OUD228"/>
      <c r="OUE228"/>
      <c r="OUF228"/>
      <c r="OUG228"/>
      <c r="OUH228"/>
      <c r="OUI228"/>
      <c r="OUJ228"/>
      <c r="OUK228"/>
      <c r="OUL228"/>
      <c r="OUM228"/>
      <c r="OUN228"/>
      <c r="OUO228"/>
      <c r="OUP228"/>
      <c r="OUQ228"/>
      <c r="OUR228"/>
      <c r="OUS228"/>
      <c r="OUT228"/>
      <c r="OUU228"/>
      <c r="OUV228"/>
      <c r="OUW228"/>
      <c r="OUX228"/>
      <c r="OUY228"/>
      <c r="OUZ228"/>
      <c r="OVA228"/>
      <c r="OVB228"/>
      <c r="OVC228"/>
      <c r="OVD228"/>
      <c r="OVE228"/>
      <c r="OVF228"/>
      <c r="OVG228"/>
      <c r="OVH228"/>
      <c r="OVI228"/>
      <c r="OVJ228"/>
      <c r="OVK228"/>
      <c r="OVL228"/>
      <c r="OVM228"/>
      <c r="OVN228"/>
      <c r="OVO228"/>
      <c r="OVP228"/>
      <c r="OVQ228"/>
      <c r="OVR228"/>
      <c r="OVS228"/>
      <c r="OVT228"/>
      <c r="OVU228"/>
      <c r="OVV228"/>
      <c r="OVW228"/>
      <c r="OVX228"/>
      <c r="OVY228"/>
      <c r="OVZ228"/>
      <c r="OWA228"/>
      <c r="OWB228"/>
      <c r="OWC228"/>
      <c r="OWD228"/>
      <c r="OWE228"/>
      <c r="OWF228"/>
      <c r="OWG228"/>
      <c r="OWH228"/>
      <c r="OWI228"/>
      <c r="OWJ228"/>
      <c r="OWK228"/>
      <c r="OWL228"/>
      <c r="OWM228"/>
      <c r="OWN228"/>
      <c r="OWO228"/>
      <c r="OWP228"/>
      <c r="OWQ228"/>
      <c r="OWR228"/>
      <c r="OWS228"/>
      <c r="OWT228"/>
      <c r="OWU228"/>
      <c r="OWV228"/>
      <c r="OWW228"/>
      <c r="OWX228"/>
      <c r="OWY228"/>
      <c r="OWZ228"/>
      <c r="OXA228"/>
      <c r="OXB228"/>
      <c r="OXC228"/>
      <c r="OXD228"/>
      <c r="OXE228"/>
      <c r="OXF228"/>
      <c r="OXG228"/>
      <c r="OXH228"/>
      <c r="OXI228"/>
      <c r="OXJ228"/>
      <c r="OXK228"/>
      <c r="OXL228"/>
      <c r="OXM228"/>
      <c r="OXN228"/>
      <c r="OXO228"/>
      <c r="OXP228"/>
      <c r="OXQ228"/>
      <c r="OXR228"/>
      <c r="OXS228"/>
      <c r="OXT228"/>
      <c r="OXU228"/>
      <c r="OXV228"/>
      <c r="OXW228"/>
      <c r="OXX228"/>
      <c r="OXY228"/>
      <c r="OXZ228"/>
      <c r="OYA228"/>
      <c r="OYB228"/>
      <c r="OYC228"/>
      <c r="OYD228"/>
      <c r="OYE228"/>
      <c r="OYF228"/>
      <c r="OYG228"/>
      <c r="OYH228"/>
      <c r="OYI228"/>
      <c r="OYJ228"/>
      <c r="OYK228"/>
      <c r="OYL228"/>
      <c r="OYM228"/>
      <c r="OYN228"/>
      <c r="OYO228"/>
      <c r="OYP228"/>
      <c r="OYQ228"/>
      <c r="OYR228"/>
      <c r="OYS228"/>
      <c r="OYT228"/>
      <c r="OYU228"/>
      <c r="OYV228"/>
      <c r="OYW228"/>
      <c r="OYX228"/>
      <c r="OYY228"/>
      <c r="OYZ228"/>
      <c r="OZA228"/>
      <c r="OZB228"/>
      <c r="OZC228"/>
      <c r="OZD228"/>
      <c r="OZE228"/>
      <c r="OZF228"/>
      <c r="OZG228"/>
      <c r="OZH228"/>
      <c r="OZI228"/>
      <c r="OZJ228"/>
      <c r="OZK228"/>
      <c r="OZL228"/>
      <c r="OZM228"/>
      <c r="OZN228"/>
      <c r="OZO228"/>
      <c r="OZP228"/>
      <c r="OZQ228"/>
      <c r="OZR228"/>
      <c r="OZS228"/>
      <c r="OZT228"/>
      <c r="OZU228"/>
      <c r="OZV228"/>
      <c r="OZW228"/>
      <c r="OZX228"/>
      <c r="OZY228"/>
      <c r="OZZ228"/>
      <c r="PAA228"/>
      <c r="PAB228"/>
      <c r="PAC228"/>
      <c r="PAD228"/>
      <c r="PAE228"/>
      <c r="PAF228"/>
      <c r="PAG228"/>
      <c r="PAH228"/>
      <c r="PAI228"/>
      <c r="PAJ228"/>
      <c r="PAK228"/>
      <c r="PAL228"/>
      <c r="PAM228"/>
      <c r="PAN228"/>
      <c r="PAO228"/>
      <c r="PAP228"/>
      <c r="PAQ228"/>
      <c r="PAR228"/>
      <c r="PAS228"/>
      <c r="PAT228"/>
      <c r="PAU228"/>
      <c r="PAV228"/>
      <c r="PAW228"/>
      <c r="PAX228"/>
      <c r="PAY228"/>
      <c r="PAZ228"/>
      <c r="PBA228"/>
      <c r="PBB228"/>
      <c r="PBC228"/>
      <c r="PBD228"/>
      <c r="PBE228"/>
      <c r="PBF228"/>
      <c r="PBG228"/>
      <c r="PBH228"/>
      <c r="PBI228"/>
      <c r="PBJ228"/>
      <c r="PBK228"/>
      <c r="PBL228"/>
      <c r="PBM228"/>
      <c r="PBN228"/>
      <c r="PBO228"/>
      <c r="PBP228"/>
      <c r="PBQ228"/>
      <c r="PBR228"/>
      <c r="PBS228"/>
      <c r="PBT228"/>
      <c r="PBU228"/>
      <c r="PBV228"/>
      <c r="PBW228"/>
      <c r="PBX228"/>
      <c r="PBY228"/>
      <c r="PBZ228"/>
      <c r="PCA228"/>
      <c r="PCB228"/>
      <c r="PCC228"/>
      <c r="PCD228"/>
      <c r="PCE228"/>
      <c r="PCF228"/>
      <c r="PCG228"/>
      <c r="PCH228"/>
      <c r="PCI228"/>
      <c r="PCJ228"/>
      <c r="PCK228"/>
      <c r="PCL228"/>
      <c r="PCM228"/>
      <c r="PCN228"/>
      <c r="PCO228"/>
      <c r="PCP228"/>
      <c r="PCQ228"/>
      <c r="PCR228"/>
      <c r="PCS228"/>
      <c r="PCT228"/>
      <c r="PCU228"/>
      <c r="PCV228"/>
      <c r="PCW228"/>
      <c r="PCX228"/>
      <c r="PCY228"/>
      <c r="PCZ228"/>
      <c r="PDA228"/>
      <c r="PDB228"/>
      <c r="PDC228"/>
      <c r="PDD228"/>
      <c r="PDE228"/>
      <c r="PDF228"/>
      <c r="PDG228"/>
      <c r="PDH228"/>
      <c r="PDI228"/>
      <c r="PDJ228"/>
      <c r="PDK228"/>
      <c r="PDL228"/>
      <c r="PDM228"/>
      <c r="PDN228"/>
      <c r="PDO228"/>
      <c r="PDP228"/>
      <c r="PDQ228"/>
      <c r="PDR228"/>
      <c r="PDS228"/>
      <c r="PDT228"/>
      <c r="PDU228"/>
      <c r="PDV228"/>
      <c r="PDW228"/>
      <c r="PDX228"/>
      <c r="PDY228"/>
      <c r="PDZ228"/>
      <c r="PEA228"/>
      <c r="PEB228"/>
      <c r="PEC228"/>
      <c r="PED228"/>
      <c r="PEE228"/>
      <c r="PEF228"/>
      <c r="PEG228"/>
      <c r="PEH228"/>
      <c r="PEI228"/>
      <c r="PEJ228"/>
      <c r="PEK228"/>
      <c r="PEL228"/>
      <c r="PEM228"/>
      <c r="PEN228"/>
      <c r="PEO228"/>
      <c r="PEP228"/>
      <c r="PEQ228"/>
      <c r="PER228"/>
      <c r="PES228"/>
      <c r="PET228"/>
      <c r="PEU228"/>
      <c r="PEV228"/>
      <c r="PEW228"/>
      <c r="PEX228"/>
      <c r="PEY228"/>
      <c r="PEZ228"/>
      <c r="PFA228"/>
      <c r="PFB228"/>
      <c r="PFC228"/>
      <c r="PFD228"/>
      <c r="PFE228"/>
      <c r="PFF228"/>
      <c r="PFG228"/>
      <c r="PFH228"/>
      <c r="PFI228"/>
      <c r="PFJ228"/>
      <c r="PFK228"/>
      <c r="PFL228"/>
      <c r="PFM228"/>
      <c r="PFN228"/>
      <c r="PFO228"/>
      <c r="PFP228"/>
      <c r="PFQ228"/>
      <c r="PFR228"/>
      <c r="PFS228"/>
      <c r="PFT228"/>
      <c r="PFU228"/>
      <c r="PFV228"/>
      <c r="PFW228"/>
      <c r="PFX228"/>
      <c r="PFY228"/>
      <c r="PFZ228"/>
      <c r="PGA228"/>
      <c r="PGB228"/>
      <c r="PGC228"/>
      <c r="PGD228"/>
      <c r="PGE228"/>
      <c r="PGF228"/>
      <c r="PGG228"/>
      <c r="PGH228"/>
      <c r="PGI228"/>
      <c r="PGJ228"/>
      <c r="PGK228"/>
      <c r="PGL228"/>
      <c r="PGM228"/>
      <c r="PGN228"/>
      <c r="PGO228"/>
      <c r="PGP228"/>
      <c r="PGQ228"/>
      <c r="PGR228"/>
      <c r="PGS228"/>
      <c r="PGT228"/>
      <c r="PGU228"/>
      <c r="PGV228"/>
      <c r="PGW228"/>
      <c r="PGX228"/>
      <c r="PGY228"/>
      <c r="PGZ228"/>
      <c r="PHA228"/>
      <c r="PHB228"/>
      <c r="PHC228"/>
      <c r="PHD228"/>
      <c r="PHE228"/>
      <c r="PHF228"/>
      <c r="PHG228"/>
      <c r="PHH228"/>
      <c r="PHI228"/>
      <c r="PHJ228"/>
      <c r="PHK228"/>
      <c r="PHL228"/>
      <c r="PHM228"/>
      <c r="PHN228"/>
      <c r="PHO228"/>
      <c r="PHP228"/>
      <c r="PHQ228"/>
      <c r="PHR228"/>
      <c r="PHS228"/>
      <c r="PHT228"/>
      <c r="PHU228"/>
      <c r="PHV228"/>
      <c r="PHW228"/>
      <c r="PHX228"/>
      <c r="PHY228"/>
      <c r="PHZ228"/>
      <c r="PIA228"/>
      <c r="PIB228"/>
      <c r="PIC228"/>
      <c r="PID228"/>
      <c r="PIE228"/>
      <c r="PIF228"/>
      <c r="PIG228"/>
      <c r="PIH228"/>
      <c r="PII228"/>
      <c r="PIJ228"/>
      <c r="PIK228"/>
      <c r="PIL228"/>
      <c r="PIM228"/>
      <c r="PIN228"/>
      <c r="PIO228"/>
      <c r="PIP228"/>
      <c r="PIQ228"/>
      <c r="PIR228"/>
      <c r="PIS228"/>
      <c r="PIT228"/>
      <c r="PIU228"/>
      <c r="PIV228"/>
      <c r="PIW228"/>
      <c r="PIX228"/>
      <c r="PIY228"/>
      <c r="PIZ228"/>
      <c r="PJA228"/>
      <c r="PJB228"/>
      <c r="PJC228"/>
      <c r="PJD228"/>
      <c r="PJE228"/>
      <c r="PJF228"/>
      <c r="PJG228"/>
      <c r="PJH228"/>
      <c r="PJI228"/>
      <c r="PJJ228"/>
      <c r="PJK228"/>
      <c r="PJL228"/>
      <c r="PJM228"/>
      <c r="PJN228"/>
      <c r="PJO228"/>
      <c r="PJP228"/>
      <c r="PJQ228"/>
      <c r="PJR228"/>
      <c r="PJS228"/>
      <c r="PJT228"/>
      <c r="PJU228"/>
      <c r="PJV228"/>
      <c r="PJW228"/>
      <c r="PJX228"/>
      <c r="PJY228"/>
      <c r="PJZ228"/>
      <c r="PKA228"/>
      <c r="PKB228"/>
      <c r="PKC228"/>
      <c r="PKD228"/>
      <c r="PKE228"/>
      <c r="PKF228"/>
      <c r="PKG228"/>
      <c r="PKH228"/>
      <c r="PKI228"/>
      <c r="PKJ228"/>
      <c r="PKK228"/>
      <c r="PKL228"/>
      <c r="PKM228"/>
      <c r="PKN228"/>
      <c r="PKO228"/>
      <c r="PKP228"/>
      <c r="PKQ228"/>
      <c r="PKR228"/>
      <c r="PKS228"/>
      <c r="PKT228"/>
      <c r="PKU228"/>
      <c r="PKV228"/>
      <c r="PKW228"/>
      <c r="PKX228"/>
      <c r="PKY228"/>
      <c r="PKZ228"/>
      <c r="PLA228"/>
      <c r="PLB228"/>
      <c r="PLC228"/>
      <c r="PLD228"/>
      <c r="PLE228"/>
      <c r="PLF228"/>
      <c r="PLG228"/>
      <c r="PLH228"/>
      <c r="PLI228"/>
      <c r="PLJ228"/>
      <c r="PLK228"/>
      <c r="PLL228"/>
      <c r="PLM228"/>
      <c r="PLN228"/>
      <c r="PLO228"/>
      <c r="PLP228"/>
      <c r="PLQ228"/>
      <c r="PLR228"/>
      <c r="PLS228"/>
      <c r="PLT228"/>
      <c r="PLU228"/>
      <c r="PLV228"/>
      <c r="PLW228"/>
      <c r="PLX228"/>
      <c r="PLY228"/>
      <c r="PLZ228"/>
      <c r="PMA228"/>
      <c r="PMB228"/>
      <c r="PMC228"/>
      <c r="PMD228"/>
      <c r="PME228"/>
      <c r="PMF228"/>
      <c r="PMG228"/>
      <c r="PMH228"/>
      <c r="PMI228"/>
      <c r="PMJ228"/>
      <c r="PMK228"/>
      <c r="PML228"/>
      <c r="PMM228"/>
      <c r="PMN228"/>
      <c r="PMO228"/>
      <c r="PMP228"/>
      <c r="PMQ228"/>
      <c r="PMR228"/>
      <c r="PMS228"/>
      <c r="PMT228"/>
      <c r="PMU228"/>
      <c r="PMV228"/>
      <c r="PMW228"/>
      <c r="PMX228"/>
      <c r="PMY228"/>
      <c r="PMZ228"/>
      <c r="PNA228"/>
      <c r="PNB228"/>
      <c r="PNC228"/>
      <c r="PND228"/>
      <c r="PNE228"/>
      <c r="PNF228"/>
      <c r="PNG228"/>
      <c r="PNH228"/>
      <c r="PNI228"/>
      <c r="PNJ228"/>
      <c r="PNK228"/>
      <c r="PNL228"/>
      <c r="PNM228"/>
      <c r="PNN228"/>
      <c r="PNO228"/>
      <c r="PNP228"/>
      <c r="PNQ228"/>
      <c r="PNR228"/>
      <c r="PNS228"/>
      <c r="PNT228"/>
      <c r="PNU228"/>
      <c r="PNV228"/>
      <c r="PNW228"/>
      <c r="PNX228"/>
      <c r="PNY228"/>
      <c r="PNZ228"/>
      <c r="POA228"/>
      <c r="POB228"/>
      <c r="POC228"/>
      <c r="POD228"/>
      <c r="POE228"/>
      <c r="POF228"/>
      <c r="POG228"/>
      <c r="POH228"/>
      <c r="POI228"/>
      <c r="POJ228"/>
      <c r="POK228"/>
      <c r="POL228"/>
      <c r="POM228"/>
      <c r="PON228"/>
      <c r="POO228"/>
      <c r="POP228"/>
      <c r="POQ228"/>
      <c r="POR228"/>
      <c r="POS228"/>
      <c r="POT228"/>
      <c r="POU228"/>
      <c r="POV228"/>
      <c r="POW228"/>
      <c r="POX228"/>
      <c r="POY228"/>
      <c r="POZ228"/>
      <c r="PPA228"/>
      <c r="PPB228"/>
      <c r="PPC228"/>
      <c r="PPD228"/>
      <c r="PPE228"/>
      <c r="PPF228"/>
      <c r="PPG228"/>
      <c r="PPH228"/>
      <c r="PPI228"/>
      <c r="PPJ228"/>
      <c r="PPK228"/>
      <c r="PPL228"/>
      <c r="PPM228"/>
      <c r="PPN228"/>
      <c r="PPO228"/>
      <c r="PPP228"/>
      <c r="PPQ228"/>
      <c r="PPR228"/>
      <c r="PPS228"/>
      <c r="PPT228"/>
      <c r="PPU228"/>
      <c r="PPV228"/>
      <c r="PPW228"/>
      <c r="PPX228"/>
      <c r="PPY228"/>
      <c r="PPZ228"/>
      <c r="PQA228"/>
      <c r="PQB228"/>
      <c r="PQC228"/>
      <c r="PQD228"/>
      <c r="PQE228"/>
      <c r="PQF228"/>
      <c r="PQG228"/>
      <c r="PQH228"/>
      <c r="PQI228"/>
      <c r="PQJ228"/>
      <c r="PQK228"/>
      <c r="PQL228"/>
      <c r="PQM228"/>
      <c r="PQN228"/>
      <c r="PQO228"/>
      <c r="PQP228"/>
      <c r="PQQ228"/>
      <c r="PQR228"/>
      <c r="PQS228"/>
      <c r="PQT228"/>
      <c r="PQU228"/>
      <c r="PQV228"/>
      <c r="PQW228"/>
      <c r="PQX228"/>
      <c r="PQY228"/>
      <c r="PQZ228"/>
      <c r="PRA228"/>
      <c r="PRB228"/>
      <c r="PRC228"/>
      <c r="PRD228"/>
      <c r="PRE228"/>
      <c r="PRF228"/>
      <c r="PRG228"/>
      <c r="PRH228"/>
      <c r="PRI228"/>
      <c r="PRJ228"/>
      <c r="PRK228"/>
      <c r="PRL228"/>
      <c r="PRM228"/>
      <c r="PRN228"/>
      <c r="PRO228"/>
      <c r="PRP228"/>
      <c r="PRQ228"/>
      <c r="PRR228"/>
      <c r="PRS228"/>
      <c r="PRT228"/>
      <c r="PRU228"/>
      <c r="PRV228"/>
      <c r="PRW228"/>
      <c r="PRX228"/>
      <c r="PRY228"/>
      <c r="PRZ228"/>
      <c r="PSA228"/>
      <c r="PSB228"/>
      <c r="PSC228"/>
      <c r="PSD228"/>
      <c r="PSE228"/>
      <c r="PSF228"/>
      <c r="PSG228"/>
      <c r="PSH228"/>
      <c r="PSI228"/>
      <c r="PSJ228"/>
      <c r="PSK228"/>
      <c r="PSL228"/>
      <c r="PSM228"/>
      <c r="PSN228"/>
      <c r="PSO228"/>
      <c r="PSP228"/>
      <c r="PSQ228"/>
      <c r="PSR228"/>
      <c r="PSS228"/>
      <c r="PST228"/>
      <c r="PSU228"/>
      <c r="PSV228"/>
      <c r="PSW228"/>
      <c r="PSX228"/>
      <c r="PSY228"/>
      <c r="PSZ228"/>
      <c r="PTA228"/>
      <c r="PTB228"/>
      <c r="PTC228"/>
      <c r="PTD228"/>
      <c r="PTE228"/>
      <c r="PTF228"/>
      <c r="PTG228"/>
      <c r="PTH228"/>
      <c r="PTI228"/>
      <c r="PTJ228"/>
      <c r="PTK228"/>
      <c r="PTL228"/>
      <c r="PTM228"/>
      <c r="PTN228"/>
      <c r="PTO228"/>
      <c r="PTP228"/>
      <c r="PTQ228"/>
      <c r="PTR228"/>
      <c r="PTS228"/>
      <c r="PTT228"/>
      <c r="PTU228"/>
      <c r="PTV228"/>
      <c r="PTW228"/>
      <c r="PTX228"/>
      <c r="PTY228"/>
      <c r="PTZ228"/>
      <c r="PUA228"/>
      <c r="PUB228"/>
      <c r="PUC228"/>
      <c r="PUD228"/>
      <c r="PUE228"/>
      <c r="PUF228"/>
      <c r="PUG228"/>
      <c r="PUH228"/>
      <c r="PUI228"/>
      <c r="PUJ228"/>
      <c r="PUK228"/>
      <c r="PUL228"/>
      <c r="PUM228"/>
      <c r="PUN228"/>
      <c r="PUO228"/>
      <c r="PUP228"/>
      <c r="PUQ228"/>
      <c r="PUR228"/>
      <c r="PUS228"/>
      <c r="PUT228"/>
      <c r="PUU228"/>
      <c r="PUV228"/>
      <c r="PUW228"/>
      <c r="PUX228"/>
      <c r="PUY228"/>
      <c r="PUZ228"/>
      <c r="PVA228"/>
      <c r="PVB228"/>
      <c r="PVC228"/>
      <c r="PVD228"/>
      <c r="PVE228"/>
      <c r="PVF228"/>
      <c r="PVG228"/>
      <c r="PVH228"/>
      <c r="PVI228"/>
      <c r="PVJ228"/>
      <c r="PVK228"/>
      <c r="PVL228"/>
      <c r="PVM228"/>
      <c r="PVN228"/>
      <c r="PVO228"/>
      <c r="PVP228"/>
      <c r="PVQ228"/>
      <c r="PVR228"/>
      <c r="PVS228"/>
      <c r="PVT228"/>
      <c r="PVU228"/>
      <c r="PVV228"/>
      <c r="PVW228"/>
      <c r="PVX228"/>
      <c r="PVY228"/>
      <c r="PVZ228"/>
      <c r="PWA228"/>
      <c r="PWB228"/>
      <c r="PWC228"/>
      <c r="PWD228"/>
      <c r="PWE228"/>
      <c r="PWF228"/>
      <c r="PWG228"/>
      <c r="PWH228"/>
      <c r="PWI228"/>
      <c r="PWJ228"/>
      <c r="PWK228"/>
      <c r="PWL228"/>
      <c r="PWM228"/>
      <c r="PWN228"/>
      <c r="PWO228"/>
      <c r="PWP228"/>
      <c r="PWQ228"/>
      <c r="PWR228"/>
      <c r="PWS228"/>
      <c r="PWT228"/>
      <c r="PWU228"/>
      <c r="PWV228"/>
      <c r="PWW228"/>
      <c r="PWX228"/>
      <c r="PWY228"/>
      <c r="PWZ228"/>
      <c r="PXA228"/>
      <c r="PXB228"/>
      <c r="PXC228"/>
      <c r="PXD228"/>
      <c r="PXE228"/>
      <c r="PXF228"/>
      <c r="PXG228"/>
      <c r="PXH228"/>
      <c r="PXI228"/>
      <c r="PXJ228"/>
      <c r="PXK228"/>
      <c r="PXL228"/>
      <c r="PXM228"/>
      <c r="PXN228"/>
      <c r="PXO228"/>
      <c r="PXP228"/>
      <c r="PXQ228"/>
      <c r="PXR228"/>
      <c r="PXS228"/>
      <c r="PXT228"/>
      <c r="PXU228"/>
      <c r="PXV228"/>
      <c r="PXW228"/>
      <c r="PXX228"/>
      <c r="PXY228"/>
      <c r="PXZ228"/>
      <c r="PYA228"/>
      <c r="PYB228"/>
      <c r="PYC228"/>
      <c r="PYD228"/>
      <c r="PYE228"/>
      <c r="PYF228"/>
      <c r="PYG228"/>
      <c r="PYH228"/>
      <c r="PYI228"/>
      <c r="PYJ228"/>
      <c r="PYK228"/>
      <c r="PYL228"/>
      <c r="PYM228"/>
      <c r="PYN228"/>
      <c r="PYO228"/>
      <c r="PYP228"/>
      <c r="PYQ228"/>
      <c r="PYR228"/>
      <c r="PYS228"/>
      <c r="PYT228"/>
      <c r="PYU228"/>
      <c r="PYV228"/>
      <c r="PYW228"/>
      <c r="PYX228"/>
      <c r="PYY228"/>
      <c r="PYZ228"/>
      <c r="PZA228"/>
      <c r="PZB228"/>
      <c r="PZC228"/>
      <c r="PZD228"/>
      <c r="PZE228"/>
      <c r="PZF228"/>
      <c r="PZG228"/>
      <c r="PZH228"/>
      <c r="PZI228"/>
      <c r="PZJ228"/>
      <c r="PZK228"/>
      <c r="PZL228"/>
      <c r="PZM228"/>
      <c r="PZN228"/>
      <c r="PZO228"/>
      <c r="PZP228"/>
      <c r="PZQ228"/>
      <c r="PZR228"/>
      <c r="PZS228"/>
      <c r="PZT228"/>
      <c r="PZU228"/>
      <c r="PZV228"/>
      <c r="PZW228"/>
      <c r="PZX228"/>
      <c r="PZY228"/>
      <c r="PZZ228"/>
      <c r="QAA228"/>
      <c r="QAB228"/>
      <c r="QAC228"/>
      <c r="QAD228"/>
      <c r="QAE228"/>
      <c r="QAF228"/>
      <c r="QAG228"/>
      <c r="QAH228"/>
      <c r="QAI228"/>
      <c r="QAJ228"/>
      <c r="QAK228"/>
      <c r="QAL228"/>
      <c r="QAM228"/>
      <c r="QAN228"/>
      <c r="QAO228"/>
      <c r="QAP228"/>
      <c r="QAQ228"/>
      <c r="QAR228"/>
      <c r="QAS228"/>
      <c r="QAT228"/>
      <c r="QAU228"/>
      <c r="QAV228"/>
      <c r="QAW228"/>
      <c r="QAX228"/>
      <c r="QAY228"/>
      <c r="QAZ228"/>
      <c r="QBA228"/>
      <c r="QBB228"/>
      <c r="QBC228"/>
      <c r="QBD228"/>
      <c r="QBE228"/>
      <c r="QBF228"/>
      <c r="QBG228"/>
      <c r="QBH228"/>
      <c r="QBI228"/>
      <c r="QBJ228"/>
      <c r="QBK228"/>
      <c r="QBL228"/>
      <c r="QBM228"/>
      <c r="QBN228"/>
      <c r="QBO228"/>
      <c r="QBP228"/>
      <c r="QBQ228"/>
      <c r="QBR228"/>
      <c r="QBS228"/>
      <c r="QBT228"/>
      <c r="QBU228"/>
      <c r="QBV228"/>
      <c r="QBW228"/>
      <c r="QBX228"/>
      <c r="QBY228"/>
      <c r="QBZ228"/>
      <c r="QCA228"/>
      <c r="QCB228"/>
      <c r="QCC228"/>
      <c r="QCD228"/>
      <c r="QCE228"/>
      <c r="QCF228"/>
      <c r="QCG228"/>
      <c r="QCH228"/>
      <c r="QCI228"/>
      <c r="QCJ228"/>
      <c r="QCK228"/>
      <c r="QCL228"/>
      <c r="QCM228"/>
      <c r="QCN228"/>
      <c r="QCO228"/>
      <c r="QCP228"/>
      <c r="QCQ228"/>
      <c r="QCR228"/>
      <c r="QCS228"/>
      <c r="QCT228"/>
      <c r="QCU228"/>
      <c r="QCV228"/>
      <c r="QCW228"/>
      <c r="QCX228"/>
      <c r="QCY228"/>
      <c r="QCZ228"/>
      <c r="QDA228"/>
      <c r="QDB228"/>
      <c r="QDC228"/>
      <c r="QDD228"/>
      <c r="QDE228"/>
      <c r="QDF228"/>
      <c r="QDG228"/>
      <c r="QDH228"/>
      <c r="QDI228"/>
      <c r="QDJ228"/>
      <c r="QDK228"/>
      <c r="QDL228"/>
      <c r="QDM228"/>
      <c r="QDN228"/>
      <c r="QDO228"/>
      <c r="QDP228"/>
      <c r="QDQ228"/>
      <c r="QDR228"/>
      <c r="QDS228"/>
      <c r="QDT228"/>
      <c r="QDU228"/>
      <c r="QDV228"/>
      <c r="QDW228"/>
      <c r="QDX228"/>
      <c r="QDY228"/>
      <c r="QDZ228"/>
      <c r="QEA228"/>
      <c r="QEB228"/>
      <c r="QEC228"/>
      <c r="QED228"/>
      <c r="QEE228"/>
      <c r="QEF228"/>
      <c r="QEG228"/>
      <c r="QEH228"/>
      <c r="QEI228"/>
      <c r="QEJ228"/>
      <c r="QEK228"/>
      <c r="QEL228"/>
      <c r="QEM228"/>
      <c r="QEN228"/>
      <c r="QEO228"/>
      <c r="QEP228"/>
      <c r="QEQ228"/>
      <c r="QER228"/>
      <c r="QES228"/>
      <c r="QET228"/>
      <c r="QEU228"/>
      <c r="QEV228"/>
      <c r="QEW228"/>
      <c r="QEX228"/>
      <c r="QEY228"/>
      <c r="QEZ228"/>
      <c r="QFA228"/>
      <c r="QFB228"/>
      <c r="QFC228"/>
      <c r="QFD228"/>
      <c r="QFE228"/>
      <c r="QFF228"/>
      <c r="QFG228"/>
      <c r="QFH228"/>
      <c r="QFI228"/>
      <c r="QFJ228"/>
      <c r="QFK228"/>
      <c r="QFL228"/>
      <c r="QFM228"/>
      <c r="QFN228"/>
      <c r="QFO228"/>
      <c r="QFP228"/>
      <c r="QFQ228"/>
      <c r="QFR228"/>
      <c r="QFS228"/>
      <c r="QFT228"/>
      <c r="QFU228"/>
      <c r="QFV228"/>
      <c r="QFW228"/>
      <c r="QFX228"/>
      <c r="QFY228"/>
      <c r="QFZ228"/>
      <c r="QGA228"/>
      <c r="QGB228"/>
      <c r="QGC228"/>
      <c r="QGD228"/>
      <c r="QGE228"/>
      <c r="QGF228"/>
      <c r="QGG228"/>
      <c r="QGH228"/>
      <c r="QGI228"/>
      <c r="QGJ228"/>
      <c r="QGK228"/>
      <c r="QGL228"/>
      <c r="QGM228"/>
      <c r="QGN228"/>
      <c r="QGO228"/>
      <c r="QGP228"/>
      <c r="QGQ228"/>
      <c r="QGR228"/>
      <c r="QGS228"/>
      <c r="QGT228"/>
      <c r="QGU228"/>
      <c r="QGV228"/>
      <c r="QGW228"/>
      <c r="QGX228"/>
      <c r="QGY228"/>
      <c r="QGZ228"/>
      <c r="QHA228"/>
      <c r="QHB228"/>
      <c r="QHC228"/>
      <c r="QHD228"/>
      <c r="QHE228"/>
      <c r="QHF228"/>
      <c r="QHG228"/>
      <c r="QHH228"/>
      <c r="QHI228"/>
      <c r="QHJ228"/>
      <c r="QHK228"/>
      <c r="QHL228"/>
      <c r="QHM228"/>
      <c r="QHN228"/>
      <c r="QHO228"/>
      <c r="QHP228"/>
      <c r="QHQ228"/>
      <c r="QHR228"/>
      <c r="QHS228"/>
      <c r="QHT228"/>
      <c r="QHU228"/>
      <c r="QHV228"/>
      <c r="QHW228"/>
      <c r="QHX228"/>
      <c r="QHY228"/>
      <c r="QHZ228"/>
      <c r="QIA228"/>
      <c r="QIB228"/>
      <c r="QIC228"/>
      <c r="QID228"/>
      <c r="QIE228"/>
      <c r="QIF228"/>
      <c r="QIG228"/>
      <c r="QIH228"/>
      <c r="QII228"/>
      <c r="QIJ228"/>
      <c r="QIK228"/>
      <c r="QIL228"/>
      <c r="QIM228"/>
      <c r="QIN228"/>
      <c r="QIO228"/>
      <c r="QIP228"/>
      <c r="QIQ228"/>
      <c r="QIR228"/>
      <c r="QIS228"/>
      <c r="QIT228"/>
      <c r="QIU228"/>
      <c r="QIV228"/>
      <c r="QIW228"/>
      <c r="QIX228"/>
      <c r="QIY228"/>
      <c r="QIZ228"/>
      <c r="QJA228"/>
      <c r="QJB228"/>
      <c r="QJC228"/>
      <c r="QJD228"/>
      <c r="QJE228"/>
      <c r="QJF228"/>
      <c r="QJG228"/>
      <c r="QJH228"/>
      <c r="QJI228"/>
      <c r="QJJ228"/>
      <c r="QJK228"/>
      <c r="QJL228"/>
      <c r="QJM228"/>
      <c r="QJN228"/>
      <c r="QJO228"/>
      <c r="QJP228"/>
      <c r="QJQ228"/>
      <c r="QJR228"/>
      <c r="QJS228"/>
      <c r="QJT228"/>
      <c r="QJU228"/>
      <c r="QJV228"/>
      <c r="QJW228"/>
      <c r="QJX228"/>
      <c r="QJY228"/>
      <c r="QJZ228"/>
      <c r="QKA228"/>
      <c r="QKB228"/>
      <c r="QKC228"/>
      <c r="QKD228"/>
      <c r="QKE228"/>
      <c r="QKF228"/>
      <c r="QKG228"/>
      <c r="QKH228"/>
      <c r="QKI228"/>
      <c r="QKJ228"/>
      <c r="QKK228"/>
      <c r="QKL228"/>
      <c r="QKM228"/>
      <c r="QKN228"/>
      <c r="QKO228"/>
      <c r="QKP228"/>
      <c r="QKQ228"/>
      <c r="QKR228"/>
      <c r="QKS228"/>
      <c r="QKT228"/>
      <c r="QKU228"/>
      <c r="QKV228"/>
      <c r="QKW228"/>
      <c r="QKX228"/>
      <c r="QKY228"/>
      <c r="QKZ228"/>
      <c r="QLA228"/>
      <c r="QLB228"/>
      <c r="QLC228"/>
      <c r="QLD228"/>
      <c r="QLE228"/>
      <c r="QLF228"/>
      <c r="QLG228"/>
      <c r="QLH228"/>
      <c r="QLI228"/>
      <c r="QLJ228"/>
      <c r="QLK228"/>
      <c r="QLL228"/>
      <c r="QLM228"/>
      <c r="QLN228"/>
      <c r="QLO228"/>
      <c r="QLP228"/>
      <c r="QLQ228"/>
      <c r="QLR228"/>
      <c r="QLS228"/>
      <c r="QLT228"/>
      <c r="QLU228"/>
      <c r="QLV228"/>
      <c r="QLW228"/>
      <c r="QLX228"/>
      <c r="QLY228"/>
      <c r="QLZ228"/>
      <c r="QMA228"/>
      <c r="QMB228"/>
      <c r="QMC228"/>
      <c r="QMD228"/>
      <c r="QME228"/>
      <c r="QMF228"/>
      <c r="QMG228"/>
      <c r="QMH228"/>
      <c r="QMI228"/>
      <c r="QMJ228"/>
      <c r="QMK228"/>
      <c r="QML228"/>
      <c r="QMM228"/>
      <c r="QMN228"/>
      <c r="QMO228"/>
      <c r="QMP228"/>
      <c r="QMQ228"/>
      <c r="QMR228"/>
      <c r="QMS228"/>
      <c r="QMT228"/>
      <c r="QMU228"/>
      <c r="QMV228"/>
      <c r="QMW228"/>
      <c r="QMX228"/>
      <c r="QMY228"/>
      <c r="QMZ228"/>
      <c r="QNA228"/>
      <c r="QNB228"/>
      <c r="QNC228"/>
      <c r="QND228"/>
      <c r="QNE228"/>
      <c r="QNF228"/>
      <c r="QNG228"/>
      <c r="QNH228"/>
      <c r="QNI228"/>
      <c r="QNJ228"/>
      <c r="QNK228"/>
      <c r="QNL228"/>
      <c r="QNM228"/>
      <c r="QNN228"/>
      <c r="QNO228"/>
      <c r="QNP228"/>
      <c r="QNQ228"/>
      <c r="QNR228"/>
      <c r="QNS228"/>
      <c r="QNT228"/>
      <c r="QNU228"/>
      <c r="QNV228"/>
      <c r="QNW228"/>
      <c r="QNX228"/>
      <c r="QNY228"/>
      <c r="QNZ228"/>
      <c r="QOA228"/>
      <c r="QOB228"/>
      <c r="QOC228"/>
      <c r="QOD228"/>
      <c r="QOE228"/>
      <c r="QOF228"/>
      <c r="QOG228"/>
      <c r="QOH228"/>
      <c r="QOI228"/>
      <c r="QOJ228"/>
      <c r="QOK228"/>
      <c r="QOL228"/>
      <c r="QOM228"/>
      <c r="QON228"/>
      <c r="QOO228"/>
      <c r="QOP228"/>
      <c r="QOQ228"/>
      <c r="QOR228"/>
      <c r="QOS228"/>
      <c r="QOT228"/>
      <c r="QOU228"/>
      <c r="QOV228"/>
      <c r="QOW228"/>
      <c r="QOX228"/>
      <c r="QOY228"/>
      <c r="QOZ228"/>
      <c r="QPA228"/>
      <c r="QPB228"/>
      <c r="QPC228"/>
      <c r="QPD228"/>
      <c r="QPE228"/>
      <c r="QPF228"/>
      <c r="QPG228"/>
      <c r="QPH228"/>
      <c r="QPI228"/>
      <c r="QPJ228"/>
      <c r="QPK228"/>
      <c r="QPL228"/>
      <c r="QPM228"/>
      <c r="QPN228"/>
      <c r="QPO228"/>
      <c r="QPP228"/>
      <c r="QPQ228"/>
      <c r="QPR228"/>
      <c r="QPS228"/>
      <c r="QPT228"/>
      <c r="QPU228"/>
      <c r="QPV228"/>
      <c r="QPW228"/>
      <c r="QPX228"/>
      <c r="QPY228"/>
      <c r="QPZ228"/>
      <c r="QQA228"/>
      <c r="QQB228"/>
      <c r="QQC228"/>
      <c r="QQD228"/>
      <c r="QQE228"/>
      <c r="QQF228"/>
      <c r="QQG228"/>
      <c r="QQH228"/>
      <c r="QQI228"/>
      <c r="QQJ228"/>
      <c r="QQK228"/>
      <c r="QQL228"/>
      <c r="QQM228"/>
      <c r="QQN228"/>
      <c r="QQO228"/>
      <c r="QQP228"/>
      <c r="QQQ228"/>
      <c r="QQR228"/>
      <c r="QQS228"/>
      <c r="QQT228"/>
      <c r="QQU228"/>
      <c r="QQV228"/>
      <c r="QQW228"/>
      <c r="QQX228"/>
      <c r="QQY228"/>
      <c r="QQZ228"/>
      <c r="QRA228"/>
      <c r="QRB228"/>
      <c r="QRC228"/>
      <c r="QRD228"/>
      <c r="QRE228"/>
      <c r="QRF228"/>
      <c r="QRG228"/>
      <c r="QRH228"/>
      <c r="QRI228"/>
      <c r="QRJ228"/>
      <c r="QRK228"/>
      <c r="QRL228"/>
      <c r="QRM228"/>
      <c r="QRN228"/>
      <c r="QRO228"/>
      <c r="QRP228"/>
      <c r="QRQ228"/>
      <c r="QRR228"/>
      <c r="QRS228"/>
      <c r="QRT228"/>
      <c r="QRU228"/>
      <c r="QRV228"/>
      <c r="QRW228"/>
      <c r="QRX228"/>
      <c r="QRY228"/>
      <c r="QRZ228"/>
      <c r="QSA228"/>
      <c r="QSB228"/>
      <c r="QSC228"/>
      <c r="QSD228"/>
      <c r="QSE228"/>
      <c r="QSF228"/>
      <c r="QSG228"/>
      <c r="QSH228"/>
      <c r="QSI228"/>
      <c r="QSJ228"/>
      <c r="QSK228"/>
      <c r="QSL228"/>
      <c r="QSM228"/>
      <c r="QSN228"/>
      <c r="QSO228"/>
      <c r="QSP228"/>
      <c r="QSQ228"/>
      <c r="QSR228"/>
      <c r="QSS228"/>
      <c r="QST228"/>
      <c r="QSU228"/>
      <c r="QSV228"/>
      <c r="QSW228"/>
      <c r="QSX228"/>
      <c r="QSY228"/>
      <c r="QSZ228"/>
      <c r="QTA228"/>
      <c r="QTB228"/>
      <c r="QTC228"/>
      <c r="QTD228"/>
      <c r="QTE228"/>
      <c r="QTF228"/>
      <c r="QTG228"/>
      <c r="QTH228"/>
      <c r="QTI228"/>
      <c r="QTJ228"/>
      <c r="QTK228"/>
      <c r="QTL228"/>
      <c r="QTM228"/>
      <c r="QTN228"/>
      <c r="QTO228"/>
      <c r="QTP228"/>
      <c r="QTQ228"/>
      <c r="QTR228"/>
      <c r="QTS228"/>
      <c r="QTT228"/>
      <c r="QTU228"/>
      <c r="QTV228"/>
      <c r="QTW228"/>
      <c r="QTX228"/>
      <c r="QTY228"/>
      <c r="QTZ228"/>
      <c r="QUA228"/>
      <c r="QUB228"/>
      <c r="QUC228"/>
      <c r="QUD228"/>
      <c r="QUE228"/>
      <c r="QUF228"/>
      <c r="QUG228"/>
      <c r="QUH228"/>
      <c r="QUI228"/>
      <c r="QUJ228"/>
      <c r="QUK228"/>
      <c r="QUL228"/>
      <c r="QUM228"/>
      <c r="QUN228"/>
      <c r="QUO228"/>
      <c r="QUP228"/>
      <c r="QUQ228"/>
      <c r="QUR228"/>
      <c r="QUS228"/>
      <c r="QUT228"/>
      <c r="QUU228"/>
      <c r="QUV228"/>
      <c r="QUW228"/>
      <c r="QUX228"/>
      <c r="QUY228"/>
      <c r="QUZ228"/>
      <c r="QVA228"/>
      <c r="QVB228"/>
      <c r="QVC228"/>
      <c r="QVD228"/>
      <c r="QVE228"/>
      <c r="QVF228"/>
      <c r="QVG228"/>
      <c r="QVH228"/>
      <c r="QVI228"/>
      <c r="QVJ228"/>
      <c r="QVK228"/>
      <c r="QVL228"/>
      <c r="QVM228"/>
      <c r="QVN228"/>
      <c r="QVO228"/>
      <c r="QVP228"/>
      <c r="QVQ228"/>
      <c r="QVR228"/>
      <c r="QVS228"/>
      <c r="QVT228"/>
      <c r="QVU228"/>
      <c r="QVV228"/>
      <c r="QVW228"/>
      <c r="QVX228"/>
      <c r="QVY228"/>
      <c r="QVZ228"/>
      <c r="QWA228"/>
      <c r="QWB228"/>
      <c r="QWC228"/>
      <c r="QWD228"/>
      <c r="QWE228"/>
      <c r="QWF228"/>
      <c r="QWG228"/>
      <c r="QWH228"/>
      <c r="QWI228"/>
      <c r="QWJ228"/>
      <c r="QWK228"/>
      <c r="QWL228"/>
      <c r="QWM228"/>
      <c r="QWN228"/>
      <c r="QWO228"/>
      <c r="QWP228"/>
      <c r="QWQ228"/>
      <c r="QWR228"/>
      <c r="QWS228"/>
      <c r="QWT228"/>
      <c r="QWU228"/>
      <c r="QWV228"/>
      <c r="QWW228"/>
      <c r="QWX228"/>
      <c r="QWY228"/>
      <c r="QWZ228"/>
      <c r="QXA228"/>
      <c r="QXB228"/>
      <c r="QXC228"/>
      <c r="QXD228"/>
      <c r="QXE228"/>
      <c r="QXF228"/>
      <c r="QXG228"/>
      <c r="QXH228"/>
      <c r="QXI228"/>
      <c r="QXJ228"/>
      <c r="QXK228"/>
      <c r="QXL228"/>
      <c r="QXM228"/>
      <c r="QXN228"/>
      <c r="QXO228"/>
      <c r="QXP228"/>
      <c r="QXQ228"/>
      <c r="QXR228"/>
      <c r="QXS228"/>
      <c r="QXT228"/>
      <c r="QXU228"/>
      <c r="QXV228"/>
      <c r="QXW228"/>
      <c r="QXX228"/>
      <c r="QXY228"/>
      <c r="QXZ228"/>
      <c r="QYA228"/>
      <c r="QYB228"/>
      <c r="QYC228"/>
      <c r="QYD228"/>
      <c r="QYE228"/>
      <c r="QYF228"/>
      <c r="QYG228"/>
      <c r="QYH228"/>
      <c r="QYI228"/>
      <c r="QYJ228"/>
      <c r="QYK228"/>
      <c r="QYL228"/>
      <c r="QYM228"/>
      <c r="QYN228"/>
      <c r="QYO228"/>
      <c r="QYP228"/>
      <c r="QYQ228"/>
      <c r="QYR228"/>
      <c r="QYS228"/>
      <c r="QYT228"/>
      <c r="QYU228"/>
      <c r="QYV228"/>
      <c r="QYW228"/>
      <c r="QYX228"/>
      <c r="QYY228"/>
      <c r="QYZ228"/>
      <c r="QZA228"/>
      <c r="QZB228"/>
      <c r="QZC228"/>
      <c r="QZD228"/>
      <c r="QZE228"/>
      <c r="QZF228"/>
      <c r="QZG228"/>
      <c r="QZH228"/>
      <c r="QZI228"/>
      <c r="QZJ228"/>
      <c r="QZK228"/>
      <c r="QZL228"/>
      <c r="QZM228"/>
      <c r="QZN228"/>
      <c r="QZO228"/>
      <c r="QZP228"/>
      <c r="QZQ228"/>
      <c r="QZR228"/>
      <c r="QZS228"/>
      <c r="QZT228"/>
      <c r="QZU228"/>
      <c r="QZV228"/>
      <c r="QZW228"/>
      <c r="QZX228"/>
      <c r="QZY228"/>
      <c r="QZZ228"/>
      <c r="RAA228"/>
      <c r="RAB228"/>
      <c r="RAC228"/>
      <c r="RAD228"/>
      <c r="RAE228"/>
      <c r="RAF228"/>
      <c r="RAG228"/>
      <c r="RAH228"/>
      <c r="RAI228"/>
      <c r="RAJ228"/>
      <c r="RAK228"/>
      <c r="RAL228"/>
      <c r="RAM228"/>
      <c r="RAN228"/>
      <c r="RAO228"/>
      <c r="RAP228"/>
      <c r="RAQ228"/>
      <c r="RAR228"/>
      <c r="RAS228"/>
      <c r="RAT228"/>
      <c r="RAU228"/>
      <c r="RAV228"/>
      <c r="RAW228"/>
      <c r="RAX228"/>
      <c r="RAY228"/>
      <c r="RAZ228"/>
      <c r="RBA228"/>
      <c r="RBB228"/>
      <c r="RBC228"/>
      <c r="RBD228"/>
      <c r="RBE228"/>
      <c r="RBF228"/>
      <c r="RBG228"/>
      <c r="RBH228"/>
      <c r="RBI228"/>
      <c r="RBJ228"/>
      <c r="RBK228"/>
      <c r="RBL228"/>
      <c r="RBM228"/>
      <c r="RBN228"/>
      <c r="RBO228"/>
      <c r="RBP228"/>
      <c r="RBQ228"/>
      <c r="RBR228"/>
      <c r="RBS228"/>
      <c r="RBT228"/>
      <c r="RBU228"/>
      <c r="RBV228"/>
      <c r="RBW228"/>
      <c r="RBX228"/>
      <c r="RBY228"/>
      <c r="RBZ228"/>
      <c r="RCA228"/>
      <c r="RCB228"/>
      <c r="RCC228"/>
      <c r="RCD228"/>
      <c r="RCE228"/>
      <c r="RCF228"/>
      <c r="RCG228"/>
      <c r="RCH228"/>
      <c r="RCI228"/>
      <c r="RCJ228"/>
      <c r="RCK228"/>
      <c r="RCL228"/>
      <c r="RCM228"/>
      <c r="RCN228"/>
      <c r="RCO228"/>
      <c r="RCP228"/>
      <c r="RCQ228"/>
      <c r="RCR228"/>
      <c r="RCS228"/>
      <c r="RCT228"/>
      <c r="RCU228"/>
      <c r="RCV228"/>
      <c r="RCW228"/>
      <c r="RCX228"/>
      <c r="RCY228"/>
      <c r="RCZ228"/>
      <c r="RDA228"/>
      <c r="RDB228"/>
      <c r="RDC228"/>
      <c r="RDD228"/>
      <c r="RDE228"/>
      <c r="RDF228"/>
      <c r="RDG228"/>
      <c r="RDH228"/>
      <c r="RDI228"/>
      <c r="RDJ228"/>
      <c r="RDK228"/>
      <c r="RDL228"/>
      <c r="RDM228"/>
      <c r="RDN228"/>
      <c r="RDO228"/>
      <c r="RDP228"/>
      <c r="RDQ228"/>
      <c r="RDR228"/>
      <c r="RDS228"/>
      <c r="RDT228"/>
      <c r="RDU228"/>
      <c r="RDV228"/>
      <c r="RDW228"/>
      <c r="RDX228"/>
      <c r="RDY228"/>
      <c r="RDZ228"/>
      <c r="REA228"/>
      <c r="REB228"/>
      <c r="REC228"/>
      <c r="RED228"/>
      <c r="REE228"/>
      <c r="REF228"/>
      <c r="REG228"/>
      <c r="REH228"/>
      <c r="REI228"/>
      <c r="REJ228"/>
      <c r="REK228"/>
      <c r="REL228"/>
      <c r="REM228"/>
      <c r="REN228"/>
      <c r="REO228"/>
      <c r="REP228"/>
      <c r="REQ228"/>
      <c r="RER228"/>
      <c r="RES228"/>
      <c r="RET228"/>
      <c r="REU228"/>
      <c r="REV228"/>
      <c r="REW228"/>
      <c r="REX228"/>
      <c r="REY228"/>
      <c r="REZ228"/>
      <c r="RFA228"/>
      <c r="RFB228"/>
      <c r="RFC228"/>
      <c r="RFD228"/>
      <c r="RFE228"/>
      <c r="RFF228"/>
      <c r="RFG228"/>
      <c r="RFH228"/>
      <c r="RFI228"/>
      <c r="RFJ228"/>
      <c r="RFK228"/>
      <c r="RFL228"/>
      <c r="RFM228"/>
      <c r="RFN228"/>
      <c r="RFO228"/>
      <c r="RFP228"/>
      <c r="RFQ228"/>
      <c r="RFR228"/>
      <c r="RFS228"/>
      <c r="RFT228"/>
      <c r="RFU228"/>
      <c r="RFV228"/>
      <c r="RFW228"/>
      <c r="RFX228"/>
      <c r="RFY228"/>
      <c r="RFZ228"/>
      <c r="RGA228"/>
      <c r="RGB228"/>
      <c r="RGC228"/>
      <c r="RGD228"/>
      <c r="RGE228"/>
      <c r="RGF228"/>
      <c r="RGG228"/>
      <c r="RGH228"/>
      <c r="RGI228"/>
      <c r="RGJ228"/>
      <c r="RGK228"/>
      <c r="RGL228"/>
      <c r="RGM228"/>
      <c r="RGN228"/>
      <c r="RGO228"/>
      <c r="RGP228"/>
      <c r="RGQ228"/>
      <c r="RGR228"/>
      <c r="RGS228"/>
      <c r="RGT228"/>
      <c r="RGU228"/>
      <c r="RGV228"/>
      <c r="RGW228"/>
      <c r="RGX228"/>
      <c r="RGY228"/>
      <c r="RGZ228"/>
      <c r="RHA228"/>
      <c r="RHB228"/>
      <c r="RHC228"/>
      <c r="RHD228"/>
      <c r="RHE228"/>
      <c r="RHF228"/>
      <c r="RHG228"/>
      <c r="RHH228"/>
      <c r="RHI228"/>
      <c r="RHJ228"/>
      <c r="RHK228"/>
      <c r="RHL228"/>
      <c r="RHM228"/>
      <c r="RHN228"/>
      <c r="RHO228"/>
      <c r="RHP228"/>
      <c r="RHQ228"/>
      <c r="RHR228"/>
      <c r="RHS228"/>
      <c r="RHT228"/>
      <c r="RHU228"/>
      <c r="RHV228"/>
      <c r="RHW228"/>
      <c r="RHX228"/>
      <c r="RHY228"/>
      <c r="RHZ228"/>
      <c r="RIA228"/>
      <c r="RIB228"/>
      <c r="RIC228"/>
      <c r="RID228"/>
      <c r="RIE228"/>
      <c r="RIF228"/>
      <c r="RIG228"/>
      <c r="RIH228"/>
      <c r="RII228"/>
      <c r="RIJ228"/>
      <c r="RIK228"/>
      <c r="RIL228"/>
      <c r="RIM228"/>
      <c r="RIN228"/>
      <c r="RIO228"/>
      <c r="RIP228"/>
      <c r="RIQ228"/>
      <c r="RIR228"/>
      <c r="RIS228"/>
      <c r="RIT228"/>
      <c r="RIU228"/>
      <c r="RIV228"/>
      <c r="RIW228"/>
      <c r="RIX228"/>
      <c r="RIY228"/>
      <c r="RIZ228"/>
      <c r="RJA228"/>
      <c r="RJB228"/>
      <c r="RJC228"/>
      <c r="RJD228"/>
      <c r="RJE228"/>
      <c r="RJF228"/>
      <c r="RJG228"/>
      <c r="RJH228"/>
      <c r="RJI228"/>
      <c r="RJJ228"/>
      <c r="RJK228"/>
      <c r="RJL228"/>
      <c r="RJM228"/>
      <c r="RJN228"/>
      <c r="RJO228"/>
      <c r="RJP228"/>
      <c r="RJQ228"/>
      <c r="RJR228"/>
      <c r="RJS228"/>
      <c r="RJT228"/>
      <c r="RJU228"/>
      <c r="RJV228"/>
      <c r="RJW228"/>
      <c r="RJX228"/>
      <c r="RJY228"/>
      <c r="RJZ228"/>
      <c r="RKA228"/>
      <c r="RKB228"/>
      <c r="RKC228"/>
      <c r="RKD228"/>
      <c r="RKE228"/>
      <c r="RKF228"/>
      <c r="RKG228"/>
      <c r="RKH228"/>
      <c r="RKI228"/>
      <c r="RKJ228"/>
      <c r="RKK228"/>
      <c r="RKL228"/>
      <c r="RKM228"/>
      <c r="RKN228"/>
      <c r="RKO228"/>
      <c r="RKP228"/>
      <c r="RKQ228"/>
      <c r="RKR228"/>
      <c r="RKS228"/>
      <c r="RKT228"/>
      <c r="RKU228"/>
      <c r="RKV228"/>
      <c r="RKW228"/>
      <c r="RKX228"/>
      <c r="RKY228"/>
      <c r="RKZ228"/>
      <c r="RLA228"/>
      <c r="RLB228"/>
      <c r="RLC228"/>
      <c r="RLD228"/>
      <c r="RLE228"/>
      <c r="RLF228"/>
      <c r="RLG228"/>
      <c r="RLH228"/>
      <c r="RLI228"/>
      <c r="RLJ228"/>
      <c r="RLK228"/>
      <c r="RLL228"/>
      <c r="RLM228"/>
      <c r="RLN228"/>
      <c r="RLO228"/>
      <c r="RLP228"/>
      <c r="RLQ228"/>
      <c r="RLR228"/>
      <c r="RLS228"/>
      <c r="RLT228"/>
      <c r="RLU228"/>
      <c r="RLV228"/>
      <c r="RLW228"/>
      <c r="RLX228"/>
      <c r="RLY228"/>
      <c r="RLZ228"/>
      <c r="RMA228"/>
      <c r="RMB228"/>
      <c r="RMC228"/>
      <c r="RMD228"/>
      <c r="RME228"/>
      <c r="RMF228"/>
      <c r="RMG228"/>
      <c r="RMH228"/>
      <c r="RMI228"/>
      <c r="RMJ228"/>
      <c r="RMK228"/>
      <c r="RML228"/>
      <c r="RMM228"/>
      <c r="RMN228"/>
      <c r="RMO228"/>
      <c r="RMP228"/>
      <c r="RMQ228"/>
      <c r="RMR228"/>
      <c r="RMS228"/>
      <c r="RMT228"/>
      <c r="RMU228"/>
      <c r="RMV228"/>
      <c r="RMW228"/>
      <c r="RMX228"/>
      <c r="RMY228"/>
      <c r="RMZ228"/>
      <c r="RNA228"/>
      <c r="RNB228"/>
      <c r="RNC228"/>
      <c r="RND228"/>
      <c r="RNE228"/>
      <c r="RNF228"/>
      <c r="RNG228"/>
      <c r="RNH228"/>
      <c r="RNI228"/>
      <c r="RNJ228"/>
      <c r="RNK228"/>
      <c r="RNL228"/>
      <c r="RNM228"/>
      <c r="RNN228"/>
      <c r="RNO228"/>
      <c r="RNP228"/>
      <c r="RNQ228"/>
      <c r="RNR228"/>
      <c r="RNS228"/>
      <c r="RNT228"/>
      <c r="RNU228"/>
      <c r="RNV228"/>
      <c r="RNW228"/>
      <c r="RNX228"/>
      <c r="RNY228"/>
      <c r="RNZ228"/>
      <c r="ROA228"/>
      <c r="ROB228"/>
      <c r="ROC228"/>
      <c r="ROD228"/>
      <c r="ROE228"/>
      <c r="ROF228"/>
      <c r="ROG228"/>
      <c r="ROH228"/>
      <c r="ROI228"/>
      <c r="ROJ228"/>
      <c r="ROK228"/>
      <c r="ROL228"/>
      <c r="ROM228"/>
      <c r="RON228"/>
      <c r="ROO228"/>
      <c r="ROP228"/>
      <c r="ROQ228"/>
      <c r="ROR228"/>
      <c r="ROS228"/>
      <c r="ROT228"/>
      <c r="ROU228"/>
      <c r="ROV228"/>
      <c r="ROW228"/>
      <c r="ROX228"/>
      <c r="ROY228"/>
      <c r="ROZ228"/>
      <c r="RPA228"/>
      <c r="RPB228"/>
      <c r="RPC228"/>
      <c r="RPD228"/>
      <c r="RPE228"/>
      <c r="RPF228"/>
      <c r="RPG228"/>
      <c r="RPH228"/>
      <c r="RPI228"/>
      <c r="RPJ228"/>
      <c r="RPK228"/>
      <c r="RPL228"/>
      <c r="RPM228"/>
      <c r="RPN228"/>
      <c r="RPO228"/>
      <c r="RPP228"/>
      <c r="RPQ228"/>
      <c r="RPR228"/>
      <c r="RPS228"/>
      <c r="RPT228"/>
      <c r="RPU228"/>
      <c r="RPV228"/>
      <c r="RPW228"/>
      <c r="RPX228"/>
      <c r="RPY228"/>
      <c r="RPZ228"/>
      <c r="RQA228"/>
      <c r="RQB228"/>
      <c r="RQC228"/>
      <c r="RQD228"/>
      <c r="RQE228"/>
      <c r="RQF228"/>
      <c r="RQG228"/>
      <c r="RQH228"/>
      <c r="RQI228"/>
      <c r="RQJ228"/>
      <c r="RQK228"/>
      <c r="RQL228"/>
      <c r="RQM228"/>
      <c r="RQN228"/>
      <c r="RQO228"/>
      <c r="RQP228"/>
      <c r="RQQ228"/>
      <c r="RQR228"/>
      <c r="RQS228"/>
      <c r="RQT228"/>
      <c r="RQU228"/>
      <c r="RQV228"/>
      <c r="RQW228"/>
      <c r="RQX228"/>
      <c r="RQY228"/>
      <c r="RQZ228"/>
      <c r="RRA228"/>
      <c r="RRB228"/>
      <c r="RRC228"/>
      <c r="RRD228"/>
      <c r="RRE228"/>
      <c r="RRF228"/>
      <c r="RRG228"/>
      <c r="RRH228"/>
      <c r="RRI228"/>
      <c r="RRJ228"/>
      <c r="RRK228"/>
      <c r="RRL228"/>
      <c r="RRM228"/>
      <c r="RRN228"/>
      <c r="RRO228"/>
      <c r="RRP228"/>
      <c r="RRQ228"/>
      <c r="RRR228"/>
      <c r="RRS228"/>
      <c r="RRT228"/>
      <c r="RRU228"/>
      <c r="RRV228"/>
      <c r="RRW228"/>
      <c r="RRX228"/>
      <c r="RRY228"/>
      <c r="RRZ228"/>
      <c r="RSA228"/>
      <c r="RSB228"/>
      <c r="RSC228"/>
      <c r="RSD228"/>
      <c r="RSE228"/>
      <c r="RSF228"/>
      <c r="RSG228"/>
      <c r="RSH228"/>
      <c r="RSI228"/>
      <c r="RSJ228"/>
      <c r="RSK228"/>
      <c r="RSL228"/>
      <c r="RSM228"/>
      <c r="RSN228"/>
      <c r="RSO228"/>
      <c r="RSP228"/>
      <c r="RSQ228"/>
      <c r="RSR228"/>
      <c r="RSS228"/>
      <c r="RST228"/>
      <c r="RSU228"/>
      <c r="RSV228"/>
      <c r="RSW228"/>
      <c r="RSX228"/>
      <c r="RSY228"/>
      <c r="RSZ228"/>
      <c r="RTA228"/>
      <c r="RTB228"/>
      <c r="RTC228"/>
      <c r="RTD228"/>
      <c r="RTE228"/>
      <c r="RTF228"/>
      <c r="RTG228"/>
      <c r="RTH228"/>
      <c r="RTI228"/>
      <c r="RTJ228"/>
      <c r="RTK228"/>
      <c r="RTL228"/>
      <c r="RTM228"/>
      <c r="RTN228"/>
      <c r="RTO228"/>
      <c r="RTP228"/>
      <c r="RTQ228"/>
      <c r="RTR228"/>
      <c r="RTS228"/>
      <c r="RTT228"/>
      <c r="RTU228"/>
      <c r="RTV228"/>
      <c r="RTW228"/>
      <c r="RTX228"/>
      <c r="RTY228"/>
      <c r="RTZ228"/>
      <c r="RUA228"/>
      <c r="RUB228"/>
      <c r="RUC228"/>
      <c r="RUD228"/>
      <c r="RUE228"/>
      <c r="RUF228"/>
      <c r="RUG228"/>
      <c r="RUH228"/>
      <c r="RUI228"/>
      <c r="RUJ228"/>
      <c r="RUK228"/>
      <c r="RUL228"/>
      <c r="RUM228"/>
      <c r="RUN228"/>
      <c r="RUO228"/>
      <c r="RUP228"/>
      <c r="RUQ228"/>
      <c r="RUR228"/>
      <c r="RUS228"/>
      <c r="RUT228"/>
      <c r="RUU228"/>
      <c r="RUV228"/>
      <c r="RUW228"/>
      <c r="RUX228"/>
      <c r="RUY228"/>
      <c r="RUZ228"/>
      <c r="RVA228"/>
      <c r="RVB228"/>
      <c r="RVC228"/>
      <c r="RVD228"/>
      <c r="RVE228"/>
      <c r="RVF228"/>
      <c r="RVG228"/>
      <c r="RVH228"/>
      <c r="RVI228"/>
      <c r="RVJ228"/>
      <c r="RVK228"/>
      <c r="RVL228"/>
      <c r="RVM228"/>
      <c r="RVN228"/>
      <c r="RVO228"/>
      <c r="RVP228"/>
      <c r="RVQ228"/>
      <c r="RVR228"/>
      <c r="RVS228"/>
      <c r="RVT228"/>
      <c r="RVU228"/>
      <c r="RVV228"/>
      <c r="RVW228"/>
      <c r="RVX228"/>
      <c r="RVY228"/>
      <c r="RVZ228"/>
      <c r="RWA228"/>
      <c r="RWB228"/>
      <c r="RWC228"/>
      <c r="RWD228"/>
      <c r="RWE228"/>
      <c r="RWF228"/>
      <c r="RWG228"/>
      <c r="RWH228"/>
      <c r="RWI228"/>
      <c r="RWJ228"/>
      <c r="RWK228"/>
      <c r="RWL228"/>
      <c r="RWM228"/>
      <c r="RWN228"/>
      <c r="RWO228"/>
      <c r="RWP228"/>
      <c r="RWQ228"/>
      <c r="RWR228"/>
      <c r="RWS228"/>
      <c r="RWT228"/>
      <c r="RWU228"/>
      <c r="RWV228"/>
      <c r="RWW228"/>
      <c r="RWX228"/>
      <c r="RWY228"/>
      <c r="RWZ228"/>
      <c r="RXA228"/>
      <c r="RXB228"/>
      <c r="RXC228"/>
      <c r="RXD228"/>
      <c r="RXE228"/>
      <c r="RXF228"/>
      <c r="RXG228"/>
      <c r="RXH228"/>
      <c r="RXI228"/>
      <c r="RXJ228"/>
      <c r="RXK228"/>
      <c r="RXL228"/>
      <c r="RXM228"/>
      <c r="RXN228"/>
      <c r="RXO228"/>
      <c r="RXP228"/>
      <c r="RXQ228"/>
      <c r="RXR228"/>
      <c r="RXS228"/>
      <c r="RXT228"/>
      <c r="RXU228"/>
      <c r="RXV228"/>
      <c r="RXW228"/>
      <c r="RXX228"/>
      <c r="RXY228"/>
      <c r="RXZ228"/>
      <c r="RYA228"/>
      <c r="RYB228"/>
      <c r="RYC228"/>
      <c r="RYD228"/>
      <c r="RYE228"/>
      <c r="RYF228"/>
      <c r="RYG228"/>
      <c r="RYH228"/>
      <c r="RYI228"/>
      <c r="RYJ228"/>
      <c r="RYK228"/>
      <c r="RYL228"/>
      <c r="RYM228"/>
      <c r="RYN228"/>
      <c r="RYO228"/>
      <c r="RYP228"/>
      <c r="RYQ228"/>
      <c r="RYR228"/>
      <c r="RYS228"/>
      <c r="RYT228"/>
      <c r="RYU228"/>
      <c r="RYV228"/>
      <c r="RYW228"/>
      <c r="RYX228"/>
      <c r="RYY228"/>
      <c r="RYZ228"/>
      <c r="RZA228"/>
      <c r="RZB228"/>
      <c r="RZC228"/>
      <c r="RZD228"/>
      <c r="RZE228"/>
      <c r="RZF228"/>
      <c r="RZG228"/>
      <c r="RZH228"/>
      <c r="RZI228"/>
      <c r="RZJ228"/>
      <c r="RZK228"/>
      <c r="RZL228"/>
      <c r="RZM228"/>
      <c r="RZN228"/>
      <c r="RZO228"/>
      <c r="RZP228"/>
      <c r="RZQ228"/>
      <c r="RZR228"/>
      <c r="RZS228"/>
      <c r="RZT228"/>
      <c r="RZU228"/>
      <c r="RZV228"/>
      <c r="RZW228"/>
      <c r="RZX228"/>
      <c r="RZY228"/>
      <c r="RZZ228"/>
      <c r="SAA228"/>
      <c r="SAB228"/>
      <c r="SAC228"/>
      <c r="SAD228"/>
      <c r="SAE228"/>
      <c r="SAF228"/>
      <c r="SAG228"/>
      <c r="SAH228"/>
      <c r="SAI228"/>
      <c r="SAJ228"/>
      <c r="SAK228"/>
      <c r="SAL228"/>
      <c r="SAM228"/>
      <c r="SAN228"/>
      <c r="SAO228"/>
      <c r="SAP228"/>
      <c r="SAQ228"/>
      <c r="SAR228"/>
      <c r="SAS228"/>
      <c r="SAT228"/>
      <c r="SAU228"/>
      <c r="SAV228"/>
      <c r="SAW228"/>
      <c r="SAX228"/>
      <c r="SAY228"/>
      <c r="SAZ228"/>
      <c r="SBA228"/>
      <c r="SBB228"/>
      <c r="SBC228"/>
      <c r="SBD228"/>
      <c r="SBE228"/>
      <c r="SBF228"/>
      <c r="SBG228"/>
      <c r="SBH228"/>
      <c r="SBI228"/>
      <c r="SBJ228"/>
      <c r="SBK228"/>
      <c r="SBL228"/>
      <c r="SBM228"/>
      <c r="SBN228"/>
      <c r="SBO228"/>
      <c r="SBP228"/>
      <c r="SBQ228"/>
      <c r="SBR228"/>
      <c r="SBS228"/>
      <c r="SBT228"/>
      <c r="SBU228"/>
      <c r="SBV228"/>
      <c r="SBW228"/>
      <c r="SBX228"/>
      <c r="SBY228"/>
      <c r="SBZ228"/>
      <c r="SCA228"/>
      <c r="SCB228"/>
      <c r="SCC228"/>
      <c r="SCD228"/>
      <c r="SCE228"/>
      <c r="SCF228"/>
      <c r="SCG228"/>
      <c r="SCH228"/>
      <c r="SCI228"/>
      <c r="SCJ228"/>
      <c r="SCK228"/>
      <c r="SCL228"/>
      <c r="SCM228"/>
      <c r="SCN228"/>
      <c r="SCO228"/>
      <c r="SCP228"/>
      <c r="SCQ228"/>
      <c r="SCR228"/>
      <c r="SCS228"/>
      <c r="SCT228"/>
      <c r="SCU228"/>
      <c r="SCV228"/>
      <c r="SCW228"/>
      <c r="SCX228"/>
      <c r="SCY228"/>
      <c r="SCZ228"/>
      <c r="SDA228"/>
      <c r="SDB228"/>
      <c r="SDC228"/>
      <c r="SDD228"/>
      <c r="SDE228"/>
      <c r="SDF228"/>
      <c r="SDG228"/>
      <c r="SDH228"/>
      <c r="SDI228"/>
      <c r="SDJ228"/>
      <c r="SDK228"/>
      <c r="SDL228"/>
      <c r="SDM228"/>
      <c r="SDN228"/>
      <c r="SDO228"/>
      <c r="SDP228"/>
      <c r="SDQ228"/>
      <c r="SDR228"/>
      <c r="SDS228"/>
      <c r="SDT228"/>
      <c r="SDU228"/>
      <c r="SDV228"/>
      <c r="SDW228"/>
      <c r="SDX228"/>
      <c r="SDY228"/>
      <c r="SDZ228"/>
      <c r="SEA228"/>
      <c r="SEB228"/>
      <c r="SEC228"/>
      <c r="SED228"/>
      <c r="SEE228"/>
      <c r="SEF228"/>
      <c r="SEG228"/>
      <c r="SEH228"/>
      <c r="SEI228"/>
      <c r="SEJ228"/>
      <c r="SEK228"/>
      <c r="SEL228"/>
      <c r="SEM228"/>
      <c r="SEN228"/>
      <c r="SEO228"/>
      <c r="SEP228"/>
      <c r="SEQ228"/>
      <c r="SER228"/>
      <c r="SES228"/>
      <c r="SET228"/>
      <c r="SEU228"/>
      <c r="SEV228"/>
      <c r="SEW228"/>
      <c r="SEX228"/>
      <c r="SEY228"/>
      <c r="SEZ228"/>
      <c r="SFA228"/>
      <c r="SFB228"/>
      <c r="SFC228"/>
      <c r="SFD228"/>
      <c r="SFE228"/>
      <c r="SFF228"/>
      <c r="SFG228"/>
      <c r="SFH228"/>
      <c r="SFI228"/>
      <c r="SFJ228"/>
      <c r="SFK228"/>
      <c r="SFL228"/>
      <c r="SFM228"/>
      <c r="SFN228"/>
      <c r="SFO228"/>
      <c r="SFP228"/>
      <c r="SFQ228"/>
      <c r="SFR228"/>
      <c r="SFS228"/>
      <c r="SFT228"/>
      <c r="SFU228"/>
      <c r="SFV228"/>
      <c r="SFW228"/>
      <c r="SFX228"/>
      <c r="SFY228"/>
      <c r="SFZ228"/>
      <c r="SGA228"/>
      <c r="SGB228"/>
      <c r="SGC228"/>
      <c r="SGD228"/>
      <c r="SGE228"/>
      <c r="SGF228"/>
      <c r="SGG228"/>
      <c r="SGH228"/>
      <c r="SGI228"/>
      <c r="SGJ228"/>
      <c r="SGK228"/>
      <c r="SGL228"/>
      <c r="SGM228"/>
      <c r="SGN228"/>
      <c r="SGO228"/>
      <c r="SGP228"/>
      <c r="SGQ228"/>
      <c r="SGR228"/>
      <c r="SGS228"/>
      <c r="SGT228"/>
      <c r="SGU228"/>
      <c r="SGV228"/>
      <c r="SGW228"/>
      <c r="SGX228"/>
      <c r="SGY228"/>
      <c r="SGZ228"/>
      <c r="SHA228"/>
      <c r="SHB228"/>
      <c r="SHC228"/>
      <c r="SHD228"/>
      <c r="SHE228"/>
      <c r="SHF228"/>
      <c r="SHG228"/>
      <c r="SHH228"/>
      <c r="SHI228"/>
      <c r="SHJ228"/>
      <c r="SHK228"/>
      <c r="SHL228"/>
      <c r="SHM228"/>
      <c r="SHN228"/>
      <c r="SHO228"/>
      <c r="SHP228"/>
      <c r="SHQ228"/>
      <c r="SHR228"/>
      <c r="SHS228"/>
      <c r="SHT228"/>
      <c r="SHU228"/>
      <c r="SHV228"/>
      <c r="SHW228"/>
      <c r="SHX228"/>
      <c r="SHY228"/>
      <c r="SHZ228"/>
      <c r="SIA228"/>
      <c r="SIB228"/>
      <c r="SIC228"/>
      <c r="SID228"/>
      <c r="SIE228"/>
      <c r="SIF228"/>
      <c r="SIG228"/>
      <c r="SIH228"/>
      <c r="SII228"/>
      <c r="SIJ228"/>
      <c r="SIK228"/>
      <c r="SIL228"/>
      <c r="SIM228"/>
      <c r="SIN228"/>
      <c r="SIO228"/>
      <c r="SIP228"/>
      <c r="SIQ228"/>
      <c r="SIR228"/>
      <c r="SIS228"/>
      <c r="SIT228"/>
      <c r="SIU228"/>
      <c r="SIV228"/>
      <c r="SIW228"/>
      <c r="SIX228"/>
      <c r="SIY228"/>
      <c r="SIZ228"/>
      <c r="SJA228"/>
      <c r="SJB228"/>
      <c r="SJC228"/>
      <c r="SJD228"/>
      <c r="SJE228"/>
      <c r="SJF228"/>
      <c r="SJG228"/>
      <c r="SJH228"/>
      <c r="SJI228"/>
      <c r="SJJ228"/>
      <c r="SJK228"/>
      <c r="SJL228"/>
      <c r="SJM228"/>
      <c r="SJN228"/>
      <c r="SJO228"/>
      <c r="SJP228"/>
      <c r="SJQ228"/>
      <c r="SJR228"/>
      <c r="SJS228"/>
      <c r="SJT228"/>
      <c r="SJU228"/>
      <c r="SJV228"/>
      <c r="SJW228"/>
      <c r="SJX228"/>
      <c r="SJY228"/>
      <c r="SJZ228"/>
      <c r="SKA228"/>
      <c r="SKB228"/>
      <c r="SKC228"/>
      <c r="SKD228"/>
      <c r="SKE228"/>
      <c r="SKF228"/>
      <c r="SKG228"/>
      <c r="SKH228"/>
      <c r="SKI228"/>
      <c r="SKJ228"/>
      <c r="SKK228"/>
      <c r="SKL228"/>
      <c r="SKM228"/>
      <c r="SKN228"/>
      <c r="SKO228"/>
      <c r="SKP228"/>
      <c r="SKQ228"/>
      <c r="SKR228"/>
      <c r="SKS228"/>
      <c r="SKT228"/>
      <c r="SKU228"/>
      <c r="SKV228"/>
      <c r="SKW228"/>
      <c r="SKX228"/>
      <c r="SKY228"/>
      <c r="SKZ228"/>
      <c r="SLA228"/>
      <c r="SLB228"/>
      <c r="SLC228"/>
      <c r="SLD228"/>
      <c r="SLE228"/>
      <c r="SLF228"/>
      <c r="SLG228"/>
      <c r="SLH228"/>
      <c r="SLI228"/>
      <c r="SLJ228"/>
      <c r="SLK228"/>
      <c r="SLL228"/>
      <c r="SLM228"/>
      <c r="SLN228"/>
      <c r="SLO228"/>
      <c r="SLP228"/>
      <c r="SLQ228"/>
      <c r="SLR228"/>
      <c r="SLS228"/>
      <c r="SLT228"/>
      <c r="SLU228"/>
      <c r="SLV228"/>
      <c r="SLW228"/>
      <c r="SLX228"/>
      <c r="SLY228"/>
      <c r="SLZ228"/>
      <c r="SMA228"/>
      <c r="SMB228"/>
      <c r="SMC228"/>
      <c r="SMD228"/>
      <c r="SME228"/>
      <c r="SMF228"/>
      <c r="SMG228"/>
      <c r="SMH228"/>
      <c r="SMI228"/>
      <c r="SMJ228"/>
      <c r="SMK228"/>
      <c r="SML228"/>
      <c r="SMM228"/>
      <c r="SMN228"/>
      <c r="SMO228"/>
      <c r="SMP228"/>
      <c r="SMQ228"/>
      <c r="SMR228"/>
      <c r="SMS228"/>
      <c r="SMT228"/>
      <c r="SMU228"/>
      <c r="SMV228"/>
      <c r="SMW228"/>
      <c r="SMX228"/>
      <c r="SMY228"/>
      <c r="SMZ228"/>
      <c r="SNA228"/>
      <c r="SNB228"/>
      <c r="SNC228"/>
      <c r="SND228"/>
      <c r="SNE228"/>
      <c r="SNF228"/>
      <c r="SNG228"/>
      <c r="SNH228"/>
      <c r="SNI228"/>
      <c r="SNJ228"/>
      <c r="SNK228"/>
      <c r="SNL228"/>
      <c r="SNM228"/>
      <c r="SNN228"/>
      <c r="SNO228"/>
      <c r="SNP228"/>
      <c r="SNQ228"/>
      <c r="SNR228"/>
      <c r="SNS228"/>
      <c r="SNT228"/>
      <c r="SNU228"/>
      <c r="SNV228"/>
      <c r="SNW228"/>
      <c r="SNX228"/>
      <c r="SNY228"/>
      <c r="SNZ228"/>
      <c r="SOA228"/>
      <c r="SOB228"/>
      <c r="SOC228"/>
      <c r="SOD228"/>
      <c r="SOE228"/>
      <c r="SOF228"/>
      <c r="SOG228"/>
      <c r="SOH228"/>
      <c r="SOI228"/>
      <c r="SOJ228"/>
      <c r="SOK228"/>
      <c r="SOL228"/>
      <c r="SOM228"/>
      <c r="SON228"/>
      <c r="SOO228"/>
      <c r="SOP228"/>
      <c r="SOQ228"/>
      <c r="SOR228"/>
      <c r="SOS228"/>
      <c r="SOT228"/>
      <c r="SOU228"/>
      <c r="SOV228"/>
      <c r="SOW228"/>
      <c r="SOX228"/>
      <c r="SOY228"/>
      <c r="SOZ228"/>
      <c r="SPA228"/>
      <c r="SPB228"/>
      <c r="SPC228"/>
      <c r="SPD228"/>
      <c r="SPE228"/>
      <c r="SPF228"/>
      <c r="SPG228"/>
      <c r="SPH228"/>
      <c r="SPI228"/>
      <c r="SPJ228"/>
      <c r="SPK228"/>
      <c r="SPL228"/>
      <c r="SPM228"/>
      <c r="SPN228"/>
      <c r="SPO228"/>
      <c r="SPP228"/>
      <c r="SPQ228"/>
      <c r="SPR228"/>
      <c r="SPS228"/>
      <c r="SPT228"/>
      <c r="SPU228"/>
      <c r="SPV228"/>
      <c r="SPW228"/>
      <c r="SPX228"/>
      <c r="SPY228"/>
      <c r="SPZ228"/>
      <c r="SQA228"/>
      <c r="SQB228"/>
      <c r="SQC228"/>
      <c r="SQD228"/>
      <c r="SQE228"/>
      <c r="SQF228"/>
      <c r="SQG228"/>
      <c r="SQH228"/>
      <c r="SQI228"/>
      <c r="SQJ228"/>
      <c r="SQK228"/>
      <c r="SQL228"/>
      <c r="SQM228"/>
      <c r="SQN228"/>
      <c r="SQO228"/>
      <c r="SQP228"/>
      <c r="SQQ228"/>
      <c r="SQR228"/>
      <c r="SQS228"/>
      <c r="SQT228"/>
      <c r="SQU228"/>
      <c r="SQV228"/>
      <c r="SQW228"/>
      <c r="SQX228"/>
      <c r="SQY228"/>
      <c r="SQZ228"/>
      <c r="SRA228"/>
      <c r="SRB228"/>
      <c r="SRC228"/>
      <c r="SRD228"/>
      <c r="SRE228"/>
      <c r="SRF228"/>
      <c r="SRG228"/>
      <c r="SRH228"/>
      <c r="SRI228"/>
      <c r="SRJ228"/>
      <c r="SRK228"/>
      <c r="SRL228"/>
      <c r="SRM228"/>
      <c r="SRN228"/>
      <c r="SRO228"/>
      <c r="SRP228"/>
      <c r="SRQ228"/>
      <c r="SRR228"/>
      <c r="SRS228"/>
      <c r="SRT228"/>
      <c r="SRU228"/>
      <c r="SRV228"/>
      <c r="SRW228"/>
      <c r="SRX228"/>
      <c r="SRY228"/>
      <c r="SRZ228"/>
      <c r="SSA228"/>
      <c r="SSB228"/>
      <c r="SSC228"/>
      <c r="SSD228"/>
      <c r="SSE228"/>
      <c r="SSF228"/>
      <c r="SSG228"/>
      <c r="SSH228"/>
      <c r="SSI228"/>
      <c r="SSJ228"/>
      <c r="SSK228"/>
      <c r="SSL228"/>
      <c r="SSM228"/>
      <c r="SSN228"/>
      <c r="SSO228"/>
      <c r="SSP228"/>
      <c r="SSQ228"/>
      <c r="SSR228"/>
      <c r="SSS228"/>
      <c r="SST228"/>
      <c r="SSU228"/>
      <c r="SSV228"/>
      <c r="SSW228"/>
      <c r="SSX228"/>
      <c r="SSY228"/>
      <c r="SSZ228"/>
      <c r="STA228"/>
      <c r="STB228"/>
      <c r="STC228"/>
      <c r="STD228"/>
      <c r="STE228"/>
      <c r="STF228"/>
      <c r="STG228"/>
      <c r="STH228"/>
      <c r="STI228"/>
      <c r="STJ228"/>
      <c r="STK228"/>
      <c r="STL228"/>
      <c r="STM228"/>
      <c r="STN228"/>
      <c r="STO228"/>
      <c r="STP228"/>
      <c r="STQ228"/>
      <c r="STR228"/>
      <c r="STS228"/>
      <c r="STT228"/>
      <c r="STU228"/>
      <c r="STV228"/>
      <c r="STW228"/>
      <c r="STX228"/>
      <c r="STY228"/>
      <c r="STZ228"/>
      <c r="SUA228"/>
      <c r="SUB228"/>
      <c r="SUC228"/>
      <c r="SUD228"/>
      <c r="SUE228"/>
      <c r="SUF228"/>
      <c r="SUG228"/>
      <c r="SUH228"/>
      <c r="SUI228"/>
      <c r="SUJ228"/>
      <c r="SUK228"/>
      <c r="SUL228"/>
      <c r="SUM228"/>
      <c r="SUN228"/>
      <c r="SUO228"/>
      <c r="SUP228"/>
      <c r="SUQ228"/>
      <c r="SUR228"/>
      <c r="SUS228"/>
      <c r="SUT228"/>
      <c r="SUU228"/>
      <c r="SUV228"/>
      <c r="SUW228"/>
      <c r="SUX228"/>
      <c r="SUY228"/>
      <c r="SUZ228"/>
      <c r="SVA228"/>
      <c r="SVB228"/>
      <c r="SVC228"/>
      <c r="SVD228"/>
      <c r="SVE228"/>
      <c r="SVF228"/>
      <c r="SVG228"/>
      <c r="SVH228"/>
      <c r="SVI228"/>
      <c r="SVJ228"/>
      <c r="SVK228"/>
      <c r="SVL228"/>
      <c r="SVM228"/>
      <c r="SVN228"/>
      <c r="SVO228"/>
      <c r="SVP228"/>
      <c r="SVQ228"/>
      <c r="SVR228"/>
      <c r="SVS228"/>
      <c r="SVT228"/>
      <c r="SVU228"/>
      <c r="SVV228"/>
      <c r="SVW228"/>
      <c r="SVX228"/>
      <c r="SVY228"/>
      <c r="SVZ228"/>
      <c r="SWA228"/>
      <c r="SWB228"/>
      <c r="SWC228"/>
      <c r="SWD228"/>
      <c r="SWE228"/>
      <c r="SWF228"/>
      <c r="SWG228"/>
      <c r="SWH228"/>
      <c r="SWI228"/>
      <c r="SWJ228"/>
      <c r="SWK228"/>
      <c r="SWL228"/>
      <c r="SWM228"/>
      <c r="SWN228"/>
      <c r="SWO228"/>
      <c r="SWP228"/>
      <c r="SWQ228"/>
      <c r="SWR228"/>
      <c r="SWS228"/>
      <c r="SWT228"/>
      <c r="SWU228"/>
      <c r="SWV228"/>
      <c r="SWW228"/>
      <c r="SWX228"/>
      <c r="SWY228"/>
      <c r="SWZ228"/>
      <c r="SXA228"/>
      <c r="SXB228"/>
      <c r="SXC228"/>
      <c r="SXD228"/>
      <c r="SXE228"/>
      <c r="SXF228"/>
      <c r="SXG228"/>
      <c r="SXH228"/>
      <c r="SXI228"/>
      <c r="SXJ228"/>
      <c r="SXK228"/>
      <c r="SXL228"/>
      <c r="SXM228"/>
      <c r="SXN228"/>
      <c r="SXO228"/>
      <c r="SXP228"/>
      <c r="SXQ228"/>
      <c r="SXR228"/>
      <c r="SXS228"/>
      <c r="SXT228"/>
      <c r="SXU228"/>
      <c r="SXV228"/>
      <c r="SXW228"/>
      <c r="SXX228"/>
      <c r="SXY228"/>
      <c r="SXZ228"/>
      <c r="SYA228"/>
      <c r="SYB228"/>
      <c r="SYC228"/>
      <c r="SYD228"/>
      <c r="SYE228"/>
      <c r="SYF228"/>
      <c r="SYG228"/>
      <c r="SYH228"/>
      <c r="SYI228"/>
      <c r="SYJ228"/>
      <c r="SYK228"/>
      <c r="SYL228"/>
      <c r="SYM228"/>
      <c r="SYN228"/>
      <c r="SYO228"/>
      <c r="SYP228"/>
      <c r="SYQ228"/>
      <c r="SYR228"/>
      <c r="SYS228"/>
      <c r="SYT228"/>
      <c r="SYU228"/>
      <c r="SYV228"/>
      <c r="SYW228"/>
      <c r="SYX228"/>
      <c r="SYY228"/>
      <c r="SYZ228"/>
      <c r="SZA228"/>
      <c r="SZB228"/>
      <c r="SZC228"/>
      <c r="SZD228"/>
      <c r="SZE228"/>
      <c r="SZF228"/>
      <c r="SZG228"/>
      <c r="SZH228"/>
      <c r="SZI228"/>
      <c r="SZJ228"/>
      <c r="SZK228"/>
      <c r="SZL228"/>
      <c r="SZM228"/>
      <c r="SZN228"/>
      <c r="SZO228"/>
      <c r="SZP228"/>
      <c r="SZQ228"/>
      <c r="SZR228"/>
      <c r="SZS228"/>
      <c r="SZT228"/>
      <c r="SZU228"/>
      <c r="SZV228"/>
      <c r="SZW228"/>
      <c r="SZX228"/>
      <c r="SZY228"/>
      <c r="SZZ228"/>
      <c r="TAA228"/>
      <c r="TAB228"/>
      <c r="TAC228"/>
      <c r="TAD228"/>
      <c r="TAE228"/>
      <c r="TAF228"/>
      <c r="TAG228"/>
      <c r="TAH228"/>
      <c r="TAI228"/>
      <c r="TAJ228"/>
      <c r="TAK228"/>
      <c r="TAL228"/>
      <c r="TAM228"/>
      <c r="TAN228"/>
      <c r="TAO228"/>
      <c r="TAP228"/>
      <c r="TAQ228"/>
      <c r="TAR228"/>
      <c r="TAS228"/>
      <c r="TAT228"/>
      <c r="TAU228"/>
      <c r="TAV228"/>
      <c r="TAW228"/>
      <c r="TAX228"/>
      <c r="TAY228"/>
      <c r="TAZ228"/>
      <c r="TBA228"/>
      <c r="TBB228"/>
      <c r="TBC228"/>
      <c r="TBD228"/>
      <c r="TBE228"/>
      <c r="TBF228"/>
      <c r="TBG228"/>
      <c r="TBH228"/>
      <c r="TBI228"/>
      <c r="TBJ228"/>
      <c r="TBK228"/>
      <c r="TBL228"/>
      <c r="TBM228"/>
      <c r="TBN228"/>
      <c r="TBO228"/>
      <c r="TBP228"/>
      <c r="TBQ228"/>
      <c r="TBR228"/>
      <c r="TBS228"/>
      <c r="TBT228"/>
      <c r="TBU228"/>
      <c r="TBV228"/>
      <c r="TBW228"/>
      <c r="TBX228"/>
      <c r="TBY228"/>
      <c r="TBZ228"/>
      <c r="TCA228"/>
      <c r="TCB228"/>
      <c r="TCC228"/>
      <c r="TCD228"/>
      <c r="TCE228"/>
      <c r="TCF228"/>
      <c r="TCG228"/>
      <c r="TCH228"/>
      <c r="TCI228"/>
      <c r="TCJ228"/>
      <c r="TCK228"/>
      <c r="TCL228"/>
      <c r="TCM228"/>
      <c r="TCN228"/>
      <c r="TCO228"/>
      <c r="TCP228"/>
      <c r="TCQ228"/>
      <c r="TCR228"/>
      <c r="TCS228"/>
      <c r="TCT228"/>
      <c r="TCU228"/>
      <c r="TCV228"/>
      <c r="TCW228"/>
      <c r="TCX228"/>
      <c r="TCY228"/>
      <c r="TCZ228"/>
      <c r="TDA228"/>
      <c r="TDB228"/>
      <c r="TDC228"/>
      <c r="TDD228"/>
      <c r="TDE228"/>
      <c r="TDF228"/>
      <c r="TDG228"/>
      <c r="TDH228"/>
      <c r="TDI228"/>
      <c r="TDJ228"/>
      <c r="TDK228"/>
      <c r="TDL228"/>
      <c r="TDM228"/>
      <c r="TDN228"/>
      <c r="TDO228"/>
      <c r="TDP228"/>
      <c r="TDQ228"/>
      <c r="TDR228"/>
      <c r="TDS228"/>
      <c r="TDT228"/>
      <c r="TDU228"/>
      <c r="TDV228"/>
      <c r="TDW228"/>
      <c r="TDX228"/>
      <c r="TDY228"/>
      <c r="TDZ228"/>
      <c r="TEA228"/>
      <c r="TEB228"/>
      <c r="TEC228"/>
      <c r="TED228"/>
      <c r="TEE228"/>
      <c r="TEF228"/>
      <c r="TEG228"/>
      <c r="TEH228"/>
      <c r="TEI228"/>
      <c r="TEJ228"/>
      <c r="TEK228"/>
      <c r="TEL228"/>
      <c r="TEM228"/>
      <c r="TEN228"/>
      <c r="TEO228"/>
      <c r="TEP228"/>
      <c r="TEQ228"/>
      <c r="TER228"/>
      <c r="TES228"/>
      <c r="TET228"/>
      <c r="TEU228"/>
      <c r="TEV228"/>
      <c r="TEW228"/>
      <c r="TEX228"/>
      <c r="TEY228"/>
      <c r="TEZ228"/>
      <c r="TFA228"/>
      <c r="TFB228"/>
      <c r="TFC228"/>
      <c r="TFD228"/>
      <c r="TFE228"/>
      <c r="TFF228"/>
      <c r="TFG228"/>
      <c r="TFH228"/>
      <c r="TFI228"/>
      <c r="TFJ228"/>
      <c r="TFK228"/>
      <c r="TFL228"/>
      <c r="TFM228"/>
      <c r="TFN228"/>
      <c r="TFO228"/>
      <c r="TFP228"/>
      <c r="TFQ228"/>
      <c r="TFR228"/>
      <c r="TFS228"/>
      <c r="TFT228"/>
      <c r="TFU228"/>
      <c r="TFV228"/>
      <c r="TFW228"/>
      <c r="TFX228"/>
      <c r="TFY228"/>
      <c r="TFZ228"/>
      <c r="TGA228"/>
      <c r="TGB228"/>
      <c r="TGC228"/>
      <c r="TGD228"/>
      <c r="TGE228"/>
      <c r="TGF228"/>
      <c r="TGG228"/>
      <c r="TGH228"/>
      <c r="TGI228"/>
      <c r="TGJ228"/>
      <c r="TGK228"/>
      <c r="TGL228"/>
      <c r="TGM228"/>
      <c r="TGN228"/>
      <c r="TGO228"/>
      <c r="TGP228"/>
      <c r="TGQ228"/>
      <c r="TGR228"/>
      <c r="TGS228"/>
      <c r="TGT228"/>
      <c r="TGU228"/>
      <c r="TGV228"/>
      <c r="TGW228"/>
      <c r="TGX228"/>
      <c r="TGY228"/>
      <c r="TGZ228"/>
      <c r="THA228"/>
      <c r="THB228"/>
      <c r="THC228"/>
      <c r="THD228"/>
      <c r="THE228"/>
      <c r="THF228"/>
      <c r="THG228"/>
      <c r="THH228"/>
      <c r="THI228"/>
      <c r="THJ228"/>
      <c r="THK228"/>
      <c r="THL228"/>
      <c r="THM228"/>
      <c r="THN228"/>
      <c r="THO228"/>
      <c r="THP228"/>
      <c r="THQ228"/>
      <c r="THR228"/>
      <c r="THS228"/>
      <c r="THT228"/>
      <c r="THU228"/>
      <c r="THV228"/>
      <c r="THW228"/>
      <c r="THX228"/>
      <c r="THY228"/>
      <c r="THZ228"/>
      <c r="TIA228"/>
      <c r="TIB228"/>
      <c r="TIC228"/>
      <c r="TID228"/>
      <c r="TIE228"/>
      <c r="TIF228"/>
      <c r="TIG228"/>
      <c r="TIH228"/>
      <c r="TII228"/>
      <c r="TIJ228"/>
      <c r="TIK228"/>
      <c r="TIL228"/>
      <c r="TIM228"/>
      <c r="TIN228"/>
      <c r="TIO228"/>
      <c r="TIP228"/>
      <c r="TIQ228"/>
      <c r="TIR228"/>
      <c r="TIS228"/>
      <c r="TIT228"/>
      <c r="TIU228"/>
      <c r="TIV228"/>
      <c r="TIW228"/>
      <c r="TIX228"/>
      <c r="TIY228"/>
      <c r="TIZ228"/>
      <c r="TJA228"/>
      <c r="TJB228"/>
      <c r="TJC228"/>
      <c r="TJD228"/>
      <c r="TJE228"/>
      <c r="TJF228"/>
      <c r="TJG228"/>
      <c r="TJH228"/>
      <c r="TJI228"/>
      <c r="TJJ228"/>
      <c r="TJK228"/>
      <c r="TJL228"/>
      <c r="TJM228"/>
      <c r="TJN228"/>
      <c r="TJO228"/>
      <c r="TJP228"/>
      <c r="TJQ228"/>
      <c r="TJR228"/>
      <c r="TJS228"/>
      <c r="TJT228"/>
      <c r="TJU228"/>
      <c r="TJV228"/>
      <c r="TJW228"/>
      <c r="TJX228"/>
      <c r="TJY228"/>
      <c r="TJZ228"/>
      <c r="TKA228"/>
      <c r="TKB228"/>
      <c r="TKC228"/>
      <c r="TKD228"/>
      <c r="TKE228"/>
      <c r="TKF228"/>
      <c r="TKG228"/>
      <c r="TKH228"/>
      <c r="TKI228"/>
      <c r="TKJ228"/>
      <c r="TKK228"/>
      <c r="TKL228"/>
      <c r="TKM228"/>
      <c r="TKN228"/>
      <c r="TKO228"/>
      <c r="TKP228"/>
      <c r="TKQ228"/>
      <c r="TKR228"/>
      <c r="TKS228"/>
      <c r="TKT228"/>
      <c r="TKU228"/>
      <c r="TKV228"/>
      <c r="TKW228"/>
      <c r="TKX228"/>
      <c r="TKY228"/>
      <c r="TKZ228"/>
      <c r="TLA228"/>
      <c r="TLB228"/>
      <c r="TLC228"/>
      <c r="TLD228"/>
      <c r="TLE228"/>
      <c r="TLF228"/>
      <c r="TLG228"/>
      <c r="TLH228"/>
      <c r="TLI228"/>
      <c r="TLJ228"/>
      <c r="TLK228"/>
      <c r="TLL228"/>
      <c r="TLM228"/>
      <c r="TLN228"/>
      <c r="TLO228"/>
      <c r="TLP228"/>
      <c r="TLQ228"/>
      <c r="TLR228"/>
      <c r="TLS228"/>
      <c r="TLT228"/>
      <c r="TLU228"/>
      <c r="TLV228"/>
      <c r="TLW228"/>
      <c r="TLX228"/>
      <c r="TLY228"/>
      <c r="TLZ228"/>
      <c r="TMA228"/>
      <c r="TMB228"/>
      <c r="TMC228"/>
      <c r="TMD228"/>
      <c r="TME228"/>
      <c r="TMF228"/>
      <c r="TMG228"/>
      <c r="TMH228"/>
      <c r="TMI228"/>
      <c r="TMJ228"/>
      <c r="TMK228"/>
      <c r="TML228"/>
      <c r="TMM228"/>
      <c r="TMN228"/>
      <c r="TMO228"/>
      <c r="TMP228"/>
      <c r="TMQ228"/>
      <c r="TMR228"/>
      <c r="TMS228"/>
      <c r="TMT228"/>
      <c r="TMU228"/>
      <c r="TMV228"/>
      <c r="TMW228"/>
      <c r="TMX228"/>
      <c r="TMY228"/>
      <c r="TMZ228"/>
      <c r="TNA228"/>
      <c r="TNB228"/>
      <c r="TNC228"/>
      <c r="TND228"/>
      <c r="TNE228"/>
      <c r="TNF228"/>
      <c r="TNG228"/>
      <c r="TNH228"/>
      <c r="TNI228"/>
      <c r="TNJ228"/>
      <c r="TNK228"/>
      <c r="TNL228"/>
      <c r="TNM228"/>
      <c r="TNN228"/>
      <c r="TNO228"/>
      <c r="TNP228"/>
      <c r="TNQ228"/>
      <c r="TNR228"/>
      <c r="TNS228"/>
      <c r="TNT228"/>
      <c r="TNU228"/>
      <c r="TNV228"/>
      <c r="TNW228"/>
      <c r="TNX228"/>
      <c r="TNY228"/>
      <c r="TNZ228"/>
      <c r="TOA228"/>
      <c r="TOB228"/>
      <c r="TOC228"/>
      <c r="TOD228"/>
      <c r="TOE228"/>
      <c r="TOF228"/>
      <c r="TOG228"/>
      <c r="TOH228"/>
      <c r="TOI228"/>
      <c r="TOJ228"/>
      <c r="TOK228"/>
      <c r="TOL228"/>
      <c r="TOM228"/>
      <c r="TON228"/>
      <c r="TOO228"/>
      <c r="TOP228"/>
      <c r="TOQ228"/>
      <c r="TOR228"/>
      <c r="TOS228"/>
      <c r="TOT228"/>
      <c r="TOU228"/>
      <c r="TOV228"/>
      <c r="TOW228"/>
      <c r="TOX228"/>
      <c r="TOY228"/>
      <c r="TOZ228"/>
      <c r="TPA228"/>
      <c r="TPB228"/>
      <c r="TPC228"/>
      <c r="TPD228"/>
      <c r="TPE228"/>
      <c r="TPF228"/>
      <c r="TPG228"/>
      <c r="TPH228"/>
      <c r="TPI228"/>
      <c r="TPJ228"/>
      <c r="TPK228"/>
      <c r="TPL228"/>
      <c r="TPM228"/>
      <c r="TPN228"/>
      <c r="TPO228"/>
      <c r="TPP228"/>
      <c r="TPQ228"/>
      <c r="TPR228"/>
      <c r="TPS228"/>
      <c r="TPT228"/>
      <c r="TPU228"/>
      <c r="TPV228"/>
      <c r="TPW228"/>
      <c r="TPX228"/>
      <c r="TPY228"/>
      <c r="TPZ228"/>
      <c r="TQA228"/>
      <c r="TQB228"/>
      <c r="TQC228"/>
      <c r="TQD228"/>
      <c r="TQE228"/>
      <c r="TQF228"/>
      <c r="TQG228"/>
      <c r="TQH228"/>
      <c r="TQI228"/>
      <c r="TQJ228"/>
      <c r="TQK228"/>
      <c r="TQL228"/>
      <c r="TQM228"/>
      <c r="TQN228"/>
      <c r="TQO228"/>
      <c r="TQP228"/>
      <c r="TQQ228"/>
      <c r="TQR228"/>
      <c r="TQS228"/>
      <c r="TQT228"/>
      <c r="TQU228"/>
      <c r="TQV228"/>
      <c r="TQW228"/>
      <c r="TQX228"/>
      <c r="TQY228"/>
      <c r="TQZ228"/>
      <c r="TRA228"/>
      <c r="TRB228"/>
      <c r="TRC228"/>
      <c r="TRD228"/>
      <c r="TRE228"/>
      <c r="TRF228"/>
      <c r="TRG228"/>
      <c r="TRH228"/>
      <c r="TRI228"/>
      <c r="TRJ228"/>
      <c r="TRK228"/>
      <c r="TRL228"/>
      <c r="TRM228"/>
      <c r="TRN228"/>
      <c r="TRO228"/>
      <c r="TRP228"/>
      <c r="TRQ228"/>
      <c r="TRR228"/>
      <c r="TRS228"/>
      <c r="TRT228"/>
      <c r="TRU228"/>
      <c r="TRV228"/>
      <c r="TRW228"/>
      <c r="TRX228"/>
      <c r="TRY228"/>
      <c r="TRZ228"/>
      <c r="TSA228"/>
      <c r="TSB228"/>
      <c r="TSC228"/>
      <c r="TSD228"/>
      <c r="TSE228"/>
      <c r="TSF228"/>
      <c r="TSG228"/>
      <c r="TSH228"/>
      <c r="TSI228"/>
      <c r="TSJ228"/>
      <c r="TSK228"/>
      <c r="TSL228"/>
      <c r="TSM228"/>
      <c r="TSN228"/>
      <c r="TSO228"/>
      <c r="TSP228"/>
      <c r="TSQ228"/>
      <c r="TSR228"/>
      <c r="TSS228"/>
      <c r="TST228"/>
      <c r="TSU228"/>
      <c r="TSV228"/>
      <c r="TSW228"/>
      <c r="TSX228"/>
      <c r="TSY228"/>
      <c r="TSZ228"/>
      <c r="TTA228"/>
      <c r="TTB228"/>
      <c r="TTC228"/>
      <c r="TTD228"/>
      <c r="TTE228"/>
      <c r="TTF228"/>
      <c r="TTG228"/>
      <c r="TTH228"/>
      <c r="TTI228"/>
      <c r="TTJ228"/>
      <c r="TTK228"/>
      <c r="TTL228"/>
      <c r="TTM228"/>
      <c r="TTN228"/>
      <c r="TTO228"/>
      <c r="TTP228"/>
      <c r="TTQ228"/>
      <c r="TTR228"/>
      <c r="TTS228"/>
      <c r="TTT228"/>
      <c r="TTU228"/>
      <c r="TTV228"/>
      <c r="TTW228"/>
      <c r="TTX228"/>
      <c r="TTY228"/>
      <c r="TTZ228"/>
      <c r="TUA228"/>
      <c r="TUB228"/>
      <c r="TUC228"/>
      <c r="TUD228"/>
      <c r="TUE228"/>
      <c r="TUF228"/>
      <c r="TUG228"/>
      <c r="TUH228"/>
      <c r="TUI228"/>
      <c r="TUJ228"/>
      <c r="TUK228"/>
      <c r="TUL228"/>
      <c r="TUM228"/>
      <c r="TUN228"/>
      <c r="TUO228"/>
      <c r="TUP228"/>
      <c r="TUQ228"/>
      <c r="TUR228"/>
      <c r="TUS228"/>
      <c r="TUT228"/>
      <c r="TUU228"/>
      <c r="TUV228"/>
      <c r="TUW228"/>
      <c r="TUX228"/>
      <c r="TUY228"/>
      <c r="TUZ228"/>
      <c r="TVA228"/>
      <c r="TVB228"/>
      <c r="TVC228"/>
      <c r="TVD228"/>
      <c r="TVE228"/>
      <c r="TVF228"/>
      <c r="TVG228"/>
      <c r="TVH228"/>
      <c r="TVI228"/>
      <c r="TVJ228"/>
      <c r="TVK228"/>
      <c r="TVL228"/>
      <c r="TVM228"/>
      <c r="TVN228"/>
      <c r="TVO228"/>
      <c r="TVP228"/>
      <c r="TVQ228"/>
      <c r="TVR228"/>
      <c r="TVS228"/>
      <c r="TVT228"/>
      <c r="TVU228"/>
      <c r="TVV228"/>
      <c r="TVW228"/>
      <c r="TVX228"/>
      <c r="TVY228"/>
      <c r="TVZ228"/>
      <c r="TWA228"/>
      <c r="TWB228"/>
      <c r="TWC228"/>
      <c r="TWD228"/>
      <c r="TWE228"/>
      <c r="TWF228"/>
      <c r="TWG228"/>
      <c r="TWH228"/>
      <c r="TWI228"/>
      <c r="TWJ228"/>
      <c r="TWK228"/>
      <c r="TWL228"/>
      <c r="TWM228"/>
      <c r="TWN228"/>
      <c r="TWO228"/>
      <c r="TWP228"/>
      <c r="TWQ228"/>
      <c r="TWR228"/>
      <c r="TWS228"/>
      <c r="TWT228"/>
      <c r="TWU228"/>
      <c r="TWV228"/>
      <c r="TWW228"/>
      <c r="TWX228"/>
      <c r="TWY228"/>
      <c r="TWZ228"/>
      <c r="TXA228"/>
      <c r="TXB228"/>
      <c r="TXC228"/>
      <c r="TXD228"/>
      <c r="TXE228"/>
      <c r="TXF228"/>
      <c r="TXG228"/>
      <c r="TXH228"/>
      <c r="TXI228"/>
      <c r="TXJ228"/>
      <c r="TXK228"/>
      <c r="TXL228"/>
      <c r="TXM228"/>
      <c r="TXN228"/>
      <c r="TXO228"/>
      <c r="TXP228"/>
      <c r="TXQ228"/>
      <c r="TXR228"/>
      <c r="TXS228"/>
      <c r="TXT228"/>
      <c r="TXU228"/>
      <c r="TXV228"/>
      <c r="TXW228"/>
      <c r="TXX228"/>
      <c r="TXY228"/>
      <c r="TXZ228"/>
      <c r="TYA228"/>
      <c r="TYB228"/>
      <c r="TYC228"/>
      <c r="TYD228"/>
      <c r="TYE228"/>
      <c r="TYF228"/>
      <c r="TYG228"/>
      <c r="TYH228"/>
      <c r="TYI228"/>
      <c r="TYJ228"/>
      <c r="TYK228"/>
      <c r="TYL228"/>
      <c r="TYM228"/>
      <c r="TYN228"/>
      <c r="TYO228"/>
      <c r="TYP228"/>
      <c r="TYQ228"/>
      <c r="TYR228"/>
      <c r="TYS228"/>
      <c r="TYT228"/>
      <c r="TYU228"/>
      <c r="TYV228"/>
      <c r="TYW228"/>
      <c r="TYX228"/>
      <c r="TYY228"/>
      <c r="TYZ228"/>
      <c r="TZA228"/>
      <c r="TZB228"/>
      <c r="TZC228"/>
      <c r="TZD228"/>
      <c r="TZE228"/>
      <c r="TZF228"/>
      <c r="TZG228"/>
      <c r="TZH228"/>
      <c r="TZI228"/>
      <c r="TZJ228"/>
      <c r="TZK228"/>
      <c r="TZL228"/>
      <c r="TZM228"/>
      <c r="TZN228"/>
      <c r="TZO228"/>
      <c r="TZP228"/>
      <c r="TZQ228"/>
      <c r="TZR228"/>
      <c r="TZS228"/>
      <c r="TZT228"/>
      <c r="TZU228"/>
      <c r="TZV228"/>
      <c r="TZW228"/>
      <c r="TZX228"/>
      <c r="TZY228"/>
      <c r="TZZ228"/>
      <c r="UAA228"/>
      <c r="UAB228"/>
      <c r="UAC228"/>
      <c r="UAD228"/>
      <c r="UAE228"/>
      <c r="UAF228"/>
      <c r="UAG228"/>
      <c r="UAH228"/>
      <c r="UAI228"/>
      <c r="UAJ228"/>
      <c r="UAK228"/>
      <c r="UAL228"/>
      <c r="UAM228"/>
      <c r="UAN228"/>
      <c r="UAO228"/>
      <c r="UAP228"/>
      <c r="UAQ228"/>
      <c r="UAR228"/>
      <c r="UAS228"/>
      <c r="UAT228"/>
      <c r="UAU228"/>
      <c r="UAV228"/>
      <c r="UAW228"/>
      <c r="UAX228"/>
      <c r="UAY228"/>
      <c r="UAZ228"/>
      <c r="UBA228"/>
      <c r="UBB228"/>
      <c r="UBC228"/>
      <c r="UBD228"/>
      <c r="UBE228"/>
      <c r="UBF228"/>
      <c r="UBG228"/>
      <c r="UBH228"/>
      <c r="UBI228"/>
      <c r="UBJ228"/>
      <c r="UBK228"/>
      <c r="UBL228"/>
      <c r="UBM228"/>
      <c r="UBN228"/>
      <c r="UBO228"/>
      <c r="UBP228"/>
      <c r="UBQ228"/>
      <c r="UBR228"/>
      <c r="UBS228"/>
      <c r="UBT228"/>
      <c r="UBU228"/>
      <c r="UBV228"/>
      <c r="UBW228"/>
      <c r="UBX228"/>
      <c r="UBY228"/>
      <c r="UBZ228"/>
      <c r="UCA228"/>
      <c r="UCB228"/>
      <c r="UCC228"/>
      <c r="UCD228"/>
      <c r="UCE228"/>
      <c r="UCF228"/>
      <c r="UCG228"/>
      <c r="UCH228"/>
      <c r="UCI228"/>
      <c r="UCJ228"/>
      <c r="UCK228"/>
      <c r="UCL228"/>
      <c r="UCM228"/>
      <c r="UCN228"/>
      <c r="UCO228"/>
      <c r="UCP228"/>
      <c r="UCQ228"/>
      <c r="UCR228"/>
      <c r="UCS228"/>
      <c r="UCT228"/>
      <c r="UCU228"/>
      <c r="UCV228"/>
      <c r="UCW228"/>
      <c r="UCX228"/>
      <c r="UCY228"/>
      <c r="UCZ228"/>
      <c r="UDA228"/>
      <c r="UDB228"/>
      <c r="UDC228"/>
      <c r="UDD228"/>
      <c r="UDE228"/>
      <c r="UDF228"/>
      <c r="UDG228"/>
      <c r="UDH228"/>
      <c r="UDI228"/>
      <c r="UDJ228"/>
      <c r="UDK228"/>
      <c r="UDL228"/>
      <c r="UDM228"/>
      <c r="UDN228"/>
      <c r="UDO228"/>
      <c r="UDP228"/>
      <c r="UDQ228"/>
      <c r="UDR228"/>
      <c r="UDS228"/>
      <c r="UDT228"/>
      <c r="UDU228"/>
      <c r="UDV228"/>
      <c r="UDW228"/>
      <c r="UDX228"/>
      <c r="UDY228"/>
      <c r="UDZ228"/>
      <c r="UEA228"/>
      <c r="UEB228"/>
      <c r="UEC228"/>
      <c r="UED228"/>
      <c r="UEE228"/>
      <c r="UEF228"/>
      <c r="UEG228"/>
      <c r="UEH228"/>
      <c r="UEI228"/>
      <c r="UEJ228"/>
      <c r="UEK228"/>
      <c r="UEL228"/>
      <c r="UEM228"/>
      <c r="UEN228"/>
      <c r="UEO228"/>
      <c r="UEP228"/>
      <c r="UEQ228"/>
      <c r="UER228"/>
      <c r="UES228"/>
      <c r="UET228"/>
      <c r="UEU228"/>
      <c r="UEV228"/>
      <c r="UEW228"/>
      <c r="UEX228"/>
      <c r="UEY228"/>
      <c r="UEZ228"/>
      <c r="UFA228"/>
      <c r="UFB228"/>
      <c r="UFC228"/>
      <c r="UFD228"/>
      <c r="UFE228"/>
      <c r="UFF228"/>
      <c r="UFG228"/>
      <c r="UFH228"/>
      <c r="UFI228"/>
      <c r="UFJ228"/>
      <c r="UFK228"/>
      <c r="UFL228"/>
      <c r="UFM228"/>
      <c r="UFN228"/>
      <c r="UFO228"/>
      <c r="UFP228"/>
      <c r="UFQ228"/>
      <c r="UFR228"/>
      <c r="UFS228"/>
      <c r="UFT228"/>
      <c r="UFU228"/>
      <c r="UFV228"/>
      <c r="UFW228"/>
      <c r="UFX228"/>
      <c r="UFY228"/>
      <c r="UFZ228"/>
      <c r="UGA228"/>
      <c r="UGB228"/>
      <c r="UGC228"/>
      <c r="UGD228"/>
      <c r="UGE228"/>
      <c r="UGF228"/>
      <c r="UGG228"/>
      <c r="UGH228"/>
      <c r="UGI228"/>
      <c r="UGJ228"/>
      <c r="UGK228"/>
      <c r="UGL228"/>
      <c r="UGM228"/>
      <c r="UGN228"/>
      <c r="UGO228"/>
      <c r="UGP228"/>
      <c r="UGQ228"/>
      <c r="UGR228"/>
      <c r="UGS228"/>
      <c r="UGT228"/>
      <c r="UGU228"/>
      <c r="UGV228"/>
      <c r="UGW228"/>
      <c r="UGX228"/>
      <c r="UGY228"/>
      <c r="UGZ228"/>
      <c r="UHA228"/>
      <c r="UHB228"/>
      <c r="UHC228"/>
      <c r="UHD228"/>
      <c r="UHE228"/>
      <c r="UHF228"/>
      <c r="UHG228"/>
      <c r="UHH228"/>
      <c r="UHI228"/>
      <c r="UHJ228"/>
      <c r="UHK228"/>
      <c r="UHL228"/>
      <c r="UHM228"/>
      <c r="UHN228"/>
      <c r="UHO228"/>
      <c r="UHP228"/>
      <c r="UHQ228"/>
      <c r="UHR228"/>
      <c r="UHS228"/>
      <c r="UHT228"/>
      <c r="UHU228"/>
      <c r="UHV228"/>
      <c r="UHW228"/>
      <c r="UHX228"/>
      <c r="UHY228"/>
      <c r="UHZ228"/>
      <c r="UIA228"/>
      <c r="UIB228"/>
      <c r="UIC228"/>
      <c r="UID228"/>
      <c r="UIE228"/>
      <c r="UIF228"/>
      <c r="UIG228"/>
      <c r="UIH228"/>
      <c r="UII228"/>
      <c r="UIJ228"/>
      <c r="UIK228"/>
      <c r="UIL228"/>
      <c r="UIM228"/>
      <c r="UIN228"/>
      <c r="UIO228"/>
      <c r="UIP228"/>
      <c r="UIQ228"/>
      <c r="UIR228"/>
      <c r="UIS228"/>
      <c r="UIT228"/>
      <c r="UIU228"/>
      <c r="UIV228"/>
      <c r="UIW228"/>
      <c r="UIX228"/>
      <c r="UIY228"/>
      <c r="UIZ228"/>
      <c r="UJA228"/>
      <c r="UJB228"/>
      <c r="UJC228"/>
      <c r="UJD228"/>
      <c r="UJE228"/>
      <c r="UJF228"/>
      <c r="UJG228"/>
      <c r="UJH228"/>
      <c r="UJI228"/>
      <c r="UJJ228"/>
      <c r="UJK228"/>
      <c r="UJL228"/>
      <c r="UJM228"/>
      <c r="UJN228"/>
      <c r="UJO228"/>
      <c r="UJP228"/>
      <c r="UJQ228"/>
      <c r="UJR228"/>
      <c r="UJS228"/>
      <c r="UJT228"/>
      <c r="UJU228"/>
      <c r="UJV228"/>
      <c r="UJW228"/>
      <c r="UJX228"/>
      <c r="UJY228"/>
      <c r="UJZ228"/>
      <c r="UKA228"/>
      <c r="UKB228"/>
      <c r="UKC228"/>
      <c r="UKD228"/>
      <c r="UKE228"/>
      <c r="UKF228"/>
      <c r="UKG228"/>
      <c r="UKH228"/>
      <c r="UKI228"/>
      <c r="UKJ228"/>
      <c r="UKK228"/>
      <c r="UKL228"/>
      <c r="UKM228"/>
      <c r="UKN228"/>
      <c r="UKO228"/>
      <c r="UKP228"/>
      <c r="UKQ228"/>
      <c r="UKR228"/>
      <c r="UKS228"/>
      <c r="UKT228"/>
      <c r="UKU228"/>
      <c r="UKV228"/>
      <c r="UKW228"/>
      <c r="UKX228"/>
      <c r="UKY228"/>
      <c r="UKZ228"/>
      <c r="ULA228"/>
      <c r="ULB228"/>
      <c r="ULC228"/>
      <c r="ULD228"/>
      <c r="ULE228"/>
      <c r="ULF228"/>
      <c r="ULG228"/>
      <c r="ULH228"/>
      <c r="ULI228"/>
      <c r="ULJ228"/>
      <c r="ULK228"/>
      <c r="ULL228"/>
      <c r="ULM228"/>
      <c r="ULN228"/>
      <c r="ULO228"/>
      <c r="ULP228"/>
      <c r="ULQ228"/>
      <c r="ULR228"/>
      <c r="ULS228"/>
      <c r="ULT228"/>
      <c r="ULU228"/>
      <c r="ULV228"/>
      <c r="ULW228"/>
      <c r="ULX228"/>
      <c r="ULY228"/>
      <c r="ULZ228"/>
      <c r="UMA228"/>
      <c r="UMB228"/>
      <c r="UMC228"/>
      <c r="UMD228"/>
      <c r="UME228"/>
      <c r="UMF228"/>
      <c r="UMG228"/>
      <c r="UMH228"/>
      <c r="UMI228"/>
      <c r="UMJ228"/>
      <c r="UMK228"/>
      <c r="UML228"/>
      <c r="UMM228"/>
      <c r="UMN228"/>
      <c r="UMO228"/>
      <c r="UMP228"/>
      <c r="UMQ228"/>
      <c r="UMR228"/>
      <c r="UMS228"/>
      <c r="UMT228"/>
      <c r="UMU228"/>
      <c r="UMV228"/>
      <c r="UMW228"/>
      <c r="UMX228"/>
      <c r="UMY228"/>
      <c r="UMZ228"/>
      <c r="UNA228"/>
      <c r="UNB228"/>
      <c r="UNC228"/>
      <c r="UND228"/>
      <c r="UNE228"/>
      <c r="UNF228"/>
      <c r="UNG228"/>
      <c r="UNH228"/>
      <c r="UNI228"/>
      <c r="UNJ228"/>
      <c r="UNK228"/>
      <c r="UNL228"/>
      <c r="UNM228"/>
      <c r="UNN228"/>
      <c r="UNO228"/>
      <c r="UNP228"/>
      <c r="UNQ228"/>
      <c r="UNR228"/>
      <c r="UNS228"/>
      <c r="UNT228"/>
      <c r="UNU228"/>
      <c r="UNV228"/>
      <c r="UNW228"/>
      <c r="UNX228"/>
      <c r="UNY228"/>
      <c r="UNZ228"/>
      <c r="UOA228"/>
      <c r="UOB228"/>
      <c r="UOC228"/>
      <c r="UOD228"/>
      <c r="UOE228"/>
      <c r="UOF228"/>
      <c r="UOG228"/>
      <c r="UOH228"/>
      <c r="UOI228"/>
      <c r="UOJ228"/>
      <c r="UOK228"/>
      <c r="UOL228"/>
      <c r="UOM228"/>
      <c r="UON228"/>
      <c r="UOO228"/>
      <c r="UOP228"/>
      <c r="UOQ228"/>
      <c r="UOR228"/>
      <c r="UOS228"/>
      <c r="UOT228"/>
      <c r="UOU228"/>
      <c r="UOV228"/>
      <c r="UOW228"/>
      <c r="UOX228"/>
      <c r="UOY228"/>
      <c r="UOZ228"/>
      <c r="UPA228"/>
      <c r="UPB228"/>
      <c r="UPC228"/>
      <c r="UPD228"/>
      <c r="UPE228"/>
      <c r="UPF228"/>
      <c r="UPG228"/>
      <c r="UPH228"/>
      <c r="UPI228"/>
      <c r="UPJ228"/>
      <c r="UPK228"/>
      <c r="UPL228"/>
      <c r="UPM228"/>
      <c r="UPN228"/>
      <c r="UPO228"/>
      <c r="UPP228"/>
      <c r="UPQ228"/>
      <c r="UPR228"/>
      <c r="UPS228"/>
      <c r="UPT228"/>
      <c r="UPU228"/>
      <c r="UPV228"/>
      <c r="UPW228"/>
      <c r="UPX228"/>
      <c r="UPY228"/>
      <c r="UPZ228"/>
      <c r="UQA228"/>
      <c r="UQB228"/>
      <c r="UQC228"/>
      <c r="UQD228"/>
      <c r="UQE228"/>
      <c r="UQF228"/>
      <c r="UQG228"/>
      <c r="UQH228"/>
      <c r="UQI228"/>
      <c r="UQJ228"/>
      <c r="UQK228"/>
      <c r="UQL228"/>
      <c r="UQM228"/>
      <c r="UQN228"/>
      <c r="UQO228"/>
      <c r="UQP228"/>
      <c r="UQQ228"/>
      <c r="UQR228"/>
      <c r="UQS228"/>
      <c r="UQT228"/>
      <c r="UQU228"/>
      <c r="UQV228"/>
      <c r="UQW228"/>
      <c r="UQX228"/>
      <c r="UQY228"/>
      <c r="UQZ228"/>
      <c r="URA228"/>
      <c r="URB228"/>
      <c r="URC228"/>
      <c r="URD228"/>
      <c r="URE228"/>
      <c r="URF228"/>
      <c r="URG228"/>
      <c r="URH228"/>
      <c r="URI228"/>
      <c r="URJ228"/>
      <c r="URK228"/>
      <c r="URL228"/>
      <c r="URM228"/>
      <c r="URN228"/>
      <c r="URO228"/>
      <c r="URP228"/>
      <c r="URQ228"/>
      <c r="URR228"/>
      <c r="URS228"/>
      <c r="URT228"/>
      <c r="URU228"/>
      <c r="URV228"/>
      <c r="URW228"/>
      <c r="URX228"/>
      <c r="URY228"/>
      <c r="URZ228"/>
      <c r="USA228"/>
      <c r="USB228"/>
      <c r="USC228"/>
      <c r="USD228"/>
      <c r="USE228"/>
      <c r="USF228"/>
      <c r="USG228"/>
      <c r="USH228"/>
      <c r="USI228"/>
      <c r="USJ228"/>
      <c r="USK228"/>
      <c r="USL228"/>
      <c r="USM228"/>
      <c r="USN228"/>
      <c r="USO228"/>
      <c r="USP228"/>
      <c r="USQ228"/>
      <c r="USR228"/>
      <c r="USS228"/>
      <c r="UST228"/>
      <c r="USU228"/>
      <c r="USV228"/>
      <c r="USW228"/>
      <c r="USX228"/>
      <c r="USY228"/>
      <c r="USZ228"/>
      <c r="UTA228"/>
      <c r="UTB228"/>
      <c r="UTC228"/>
      <c r="UTD228"/>
      <c r="UTE228"/>
      <c r="UTF228"/>
      <c r="UTG228"/>
      <c r="UTH228"/>
      <c r="UTI228"/>
      <c r="UTJ228"/>
      <c r="UTK228"/>
      <c r="UTL228"/>
      <c r="UTM228"/>
      <c r="UTN228"/>
      <c r="UTO228"/>
      <c r="UTP228"/>
      <c r="UTQ228"/>
      <c r="UTR228"/>
      <c r="UTS228"/>
      <c r="UTT228"/>
      <c r="UTU228"/>
      <c r="UTV228"/>
      <c r="UTW228"/>
      <c r="UTX228"/>
      <c r="UTY228"/>
      <c r="UTZ228"/>
      <c r="UUA228"/>
      <c r="UUB228"/>
      <c r="UUC228"/>
      <c r="UUD228"/>
      <c r="UUE228"/>
      <c r="UUF228"/>
      <c r="UUG228"/>
      <c r="UUH228"/>
      <c r="UUI228"/>
      <c r="UUJ228"/>
      <c r="UUK228"/>
      <c r="UUL228"/>
      <c r="UUM228"/>
      <c r="UUN228"/>
      <c r="UUO228"/>
      <c r="UUP228"/>
      <c r="UUQ228"/>
      <c r="UUR228"/>
      <c r="UUS228"/>
      <c r="UUT228"/>
      <c r="UUU228"/>
      <c r="UUV228"/>
      <c r="UUW228"/>
      <c r="UUX228"/>
      <c r="UUY228"/>
      <c r="UUZ228"/>
      <c r="UVA228"/>
      <c r="UVB228"/>
      <c r="UVC228"/>
      <c r="UVD228"/>
      <c r="UVE228"/>
      <c r="UVF228"/>
      <c r="UVG228"/>
      <c r="UVH228"/>
      <c r="UVI228"/>
      <c r="UVJ228"/>
      <c r="UVK228"/>
      <c r="UVL228"/>
      <c r="UVM228"/>
      <c r="UVN228"/>
      <c r="UVO228"/>
      <c r="UVP228"/>
      <c r="UVQ228"/>
      <c r="UVR228"/>
      <c r="UVS228"/>
      <c r="UVT228"/>
      <c r="UVU228"/>
      <c r="UVV228"/>
      <c r="UVW228"/>
      <c r="UVX228"/>
      <c r="UVY228"/>
      <c r="UVZ228"/>
      <c r="UWA228"/>
      <c r="UWB228"/>
      <c r="UWC228"/>
      <c r="UWD228"/>
      <c r="UWE228"/>
      <c r="UWF228"/>
      <c r="UWG228"/>
      <c r="UWH228"/>
      <c r="UWI228"/>
      <c r="UWJ228"/>
      <c r="UWK228"/>
      <c r="UWL228"/>
      <c r="UWM228"/>
      <c r="UWN228"/>
      <c r="UWO228"/>
      <c r="UWP228"/>
      <c r="UWQ228"/>
      <c r="UWR228"/>
      <c r="UWS228"/>
      <c r="UWT228"/>
      <c r="UWU228"/>
      <c r="UWV228"/>
      <c r="UWW228"/>
      <c r="UWX228"/>
      <c r="UWY228"/>
      <c r="UWZ228"/>
      <c r="UXA228"/>
      <c r="UXB228"/>
      <c r="UXC228"/>
      <c r="UXD228"/>
      <c r="UXE228"/>
      <c r="UXF228"/>
      <c r="UXG228"/>
      <c r="UXH228"/>
      <c r="UXI228"/>
      <c r="UXJ228"/>
      <c r="UXK228"/>
      <c r="UXL228"/>
      <c r="UXM228"/>
      <c r="UXN228"/>
      <c r="UXO228"/>
      <c r="UXP228"/>
      <c r="UXQ228"/>
      <c r="UXR228"/>
      <c r="UXS228"/>
      <c r="UXT228"/>
      <c r="UXU228"/>
      <c r="UXV228"/>
      <c r="UXW228"/>
      <c r="UXX228"/>
      <c r="UXY228"/>
      <c r="UXZ228"/>
      <c r="UYA228"/>
      <c r="UYB228"/>
      <c r="UYC228"/>
      <c r="UYD228"/>
      <c r="UYE228"/>
      <c r="UYF228"/>
      <c r="UYG228"/>
      <c r="UYH228"/>
      <c r="UYI228"/>
      <c r="UYJ228"/>
      <c r="UYK228"/>
      <c r="UYL228"/>
      <c r="UYM228"/>
      <c r="UYN228"/>
      <c r="UYO228"/>
      <c r="UYP228"/>
      <c r="UYQ228"/>
      <c r="UYR228"/>
      <c r="UYS228"/>
      <c r="UYT228"/>
      <c r="UYU228"/>
      <c r="UYV228"/>
      <c r="UYW228"/>
      <c r="UYX228"/>
      <c r="UYY228"/>
      <c r="UYZ228"/>
      <c r="UZA228"/>
      <c r="UZB228"/>
      <c r="UZC228"/>
      <c r="UZD228"/>
      <c r="UZE228"/>
      <c r="UZF228"/>
      <c r="UZG228"/>
      <c r="UZH228"/>
      <c r="UZI228"/>
      <c r="UZJ228"/>
      <c r="UZK228"/>
      <c r="UZL228"/>
      <c r="UZM228"/>
      <c r="UZN228"/>
      <c r="UZO228"/>
      <c r="UZP228"/>
      <c r="UZQ228"/>
      <c r="UZR228"/>
      <c r="UZS228"/>
      <c r="UZT228"/>
      <c r="UZU228"/>
      <c r="UZV228"/>
      <c r="UZW228"/>
      <c r="UZX228"/>
      <c r="UZY228"/>
      <c r="UZZ228"/>
      <c r="VAA228"/>
      <c r="VAB228"/>
      <c r="VAC228"/>
      <c r="VAD228"/>
      <c r="VAE228"/>
      <c r="VAF228"/>
      <c r="VAG228"/>
      <c r="VAH228"/>
      <c r="VAI228"/>
      <c r="VAJ228"/>
      <c r="VAK228"/>
      <c r="VAL228"/>
      <c r="VAM228"/>
      <c r="VAN228"/>
      <c r="VAO228"/>
      <c r="VAP228"/>
      <c r="VAQ228"/>
      <c r="VAR228"/>
      <c r="VAS228"/>
      <c r="VAT228"/>
      <c r="VAU228"/>
      <c r="VAV228"/>
      <c r="VAW228"/>
      <c r="VAX228"/>
      <c r="VAY228"/>
      <c r="VAZ228"/>
      <c r="VBA228"/>
      <c r="VBB228"/>
      <c r="VBC228"/>
      <c r="VBD228"/>
      <c r="VBE228"/>
      <c r="VBF228"/>
      <c r="VBG228"/>
      <c r="VBH228"/>
      <c r="VBI228"/>
      <c r="VBJ228"/>
      <c r="VBK228"/>
      <c r="VBL228"/>
      <c r="VBM228"/>
      <c r="VBN228"/>
      <c r="VBO228"/>
      <c r="VBP228"/>
      <c r="VBQ228"/>
      <c r="VBR228"/>
      <c r="VBS228"/>
      <c r="VBT228"/>
      <c r="VBU228"/>
      <c r="VBV228"/>
      <c r="VBW228"/>
      <c r="VBX228"/>
      <c r="VBY228"/>
      <c r="VBZ228"/>
      <c r="VCA228"/>
      <c r="VCB228"/>
      <c r="VCC228"/>
      <c r="VCD228"/>
      <c r="VCE228"/>
      <c r="VCF228"/>
      <c r="VCG228"/>
      <c r="VCH228"/>
      <c r="VCI228"/>
      <c r="VCJ228"/>
      <c r="VCK228"/>
      <c r="VCL228"/>
      <c r="VCM228"/>
      <c r="VCN228"/>
      <c r="VCO228"/>
      <c r="VCP228"/>
      <c r="VCQ228"/>
      <c r="VCR228"/>
      <c r="VCS228"/>
      <c r="VCT228"/>
      <c r="VCU228"/>
      <c r="VCV228"/>
      <c r="VCW228"/>
      <c r="VCX228"/>
      <c r="VCY228"/>
      <c r="VCZ228"/>
      <c r="VDA228"/>
      <c r="VDB228"/>
      <c r="VDC228"/>
      <c r="VDD228"/>
      <c r="VDE228"/>
      <c r="VDF228"/>
      <c r="VDG228"/>
      <c r="VDH228"/>
      <c r="VDI228"/>
      <c r="VDJ228"/>
      <c r="VDK228"/>
      <c r="VDL228"/>
      <c r="VDM228"/>
      <c r="VDN228"/>
      <c r="VDO228"/>
      <c r="VDP228"/>
      <c r="VDQ228"/>
      <c r="VDR228"/>
      <c r="VDS228"/>
      <c r="VDT228"/>
      <c r="VDU228"/>
      <c r="VDV228"/>
      <c r="VDW228"/>
      <c r="VDX228"/>
      <c r="VDY228"/>
      <c r="VDZ228"/>
      <c r="VEA228"/>
      <c r="VEB228"/>
      <c r="VEC228"/>
      <c r="VED228"/>
      <c r="VEE228"/>
      <c r="VEF228"/>
      <c r="VEG228"/>
      <c r="VEH228"/>
      <c r="VEI228"/>
      <c r="VEJ228"/>
      <c r="VEK228"/>
      <c r="VEL228"/>
      <c r="VEM228"/>
      <c r="VEN228"/>
      <c r="VEO228"/>
      <c r="VEP228"/>
      <c r="VEQ228"/>
      <c r="VER228"/>
      <c r="VES228"/>
      <c r="VET228"/>
      <c r="VEU228"/>
      <c r="VEV228"/>
      <c r="VEW228"/>
      <c r="VEX228"/>
      <c r="VEY228"/>
      <c r="VEZ228"/>
      <c r="VFA228"/>
      <c r="VFB228"/>
      <c r="VFC228"/>
      <c r="VFD228"/>
      <c r="VFE228"/>
      <c r="VFF228"/>
      <c r="VFG228"/>
      <c r="VFH228"/>
      <c r="VFI228"/>
      <c r="VFJ228"/>
      <c r="VFK228"/>
      <c r="VFL228"/>
      <c r="VFM228"/>
      <c r="VFN228"/>
      <c r="VFO228"/>
      <c r="VFP228"/>
      <c r="VFQ228"/>
      <c r="VFR228"/>
      <c r="VFS228"/>
      <c r="VFT228"/>
      <c r="VFU228"/>
      <c r="VFV228"/>
      <c r="VFW228"/>
      <c r="VFX228"/>
      <c r="VFY228"/>
      <c r="VFZ228"/>
      <c r="VGA228"/>
      <c r="VGB228"/>
      <c r="VGC228"/>
      <c r="VGD228"/>
      <c r="VGE228"/>
      <c r="VGF228"/>
      <c r="VGG228"/>
      <c r="VGH228"/>
      <c r="VGI228"/>
      <c r="VGJ228"/>
      <c r="VGK228"/>
      <c r="VGL228"/>
      <c r="VGM228"/>
      <c r="VGN228"/>
      <c r="VGO228"/>
      <c r="VGP228"/>
      <c r="VGQ228"/>
      <c r="VGR228"/>
      <c r="VGS228"/>
      <c r="VGT228"/>
      <c r="VGU228"/>
      <c r="VGV228"/>
      <c r="VGW228"/>
      <c r="VGX228"/>
      <c r="VGY228"/>
      <c r="VGZ228"/>
      <c r="VHA228"/>
      <c r="VHB228"/>
      <c r="VHC228"/>
      <c r="VHD228"/>
      <c r="VHE228"/>
      <c r="VHF228"/>
      <c r="VHG228"/>
      <c r="VHH228"/>
      <c r="VHI228"/>
      <c r="VHJ228"/>
      <c r="VHK228"/>
      <c r="VHL228"/>
      <c r="VHM228"/>
      <c r="VHN228"/>
      <c r="VHO228"/>
      <c r="VHP228"/>
      <c r="VHQ228"/>
      <c r="VHR228"/>
      <c r="VHS228"/>
      <c r="VHT228"/>
      <c r="VHU228"/>
      <c r="VHV228"/>
      <c r="VHW228"/>
      <c r="VHX228"/>
      <c r="VHY228"/>
      <c r="VHZ228"/>
      <c r="VIA228"/>
      <c r="VIB228"/>
      <c r="VIC228"/>
      <c r="VID228"/>
      <c r="VIE228"/>
      <c r="VIF228"/>
      <c r="VIG228"/>
      <c r="VIH228"/>
      <c r="VII228"/>
      <c r="VIJ228"/>
      <c r="VIK228"/>
      <c r="VIL228"/>
      <c r="VIM228"/>
      <c r="VIN228"/>
      <c r="VIO228"/>
      <c r="VIP228"/>
      <c r="VIQ228"/>
      <c r="VIR228"/>
      <c r="VIS228"/>
      <c r="VIT228"/>
      <c r="VIU228"/>
      <c r="VIV228"/>
      <c r="VIW228"/>
      <c r="VIX228"/>
      <c r="VIY228"/>
      <c r="VIZ228"/>
      <c r="VJA228"/>
      <c r="VJB228"/>
      <c r="VJC228"/>
      <c r="VJD228"/>
      <c r="VJE228"/>
      <c r="VJF228"/>
      <c r="VJG228"/>
      <c r="VJH228"/>
      <c r="VJI228"/>
      <c r="VJJ228"/>
      <c r="VJK228"/>
      <c r="VJL228"/>
      <c r="VJM228"/>
      <c r="VJN228"/>
      <c r="VJO228"/>
      <c r="VJP228"/>
      <c r="VJQ228"/>
      <c r="VJR228"/>
      <c r="VJS228"/>
      <c r="VJT228"/>
      <c r="VJU228"/>
      <c r="VJV228"/>
      <c r="VJW228"/>
      <c r="VJX228"/>
      <c r="VJY228"/>
      <c r="VJZ228"/>
      <c r="VKA228"/>
      <c r="VKB228"/>
      <c r="VKC228"/>
      <c r="VKD228"/>
      <c r="VKE228"/>
      <c r="VKF228"/>
      <c r="VKG228"/>
      <c r="VKH228"/>
      <c r="VKI228"/>
      <c r="VKJ228"/>
      <c r="VKK228"/>
      <c r="VKL228"/>
      <c r="VKM228"/>
      <c r="VKN228"/>
      <c r="VKO228"/>
      <c r="VKP228"/>
      <c r="VKQ228"/>
      <c r="VKR228"/>
      <c r="VKS228"/>
      <c r="VKT228"/>
      <c r="VKU228"/>
      <c r="VKV228"/>
      <c r="VKW228"/>
      <c r="VKX228"/>
      <c r="VKY228"/>
      <c r="VKZ228"/>
      <c r="VLA228"/>
      <c r="VLB228"/>
      <c r="VLC228"/>
      <c r="VLD228"/>
      <c r="VLE228"/>
      <c r="VLF228"/>
      <c r="VLG228"/>
      <c r="VLH228"/>
      <c r="VLI228"/>
      <c r="VLJ228"/>
      <c r="VLK228"/>
      <c r="VLL228"/>
      <c r="VLM228"/>
      <c r="VLN228"/>
      <c r="VLO228"/>
      <c r="VLP228"/>
      <c r="VLQ228"/>
      <c r="VLR228"/>
      <c r="VLS228"/>
      <c r="VLT228"/>
      <c r="VLU228"/>
      <c r="VLV228"/>
      <c r="VLW228"/>
      <c r="VLX228"/>
      <c r="VLY228"/>
      <c r="VLZ228"/>
      <c r="VMA228"/>
      <c r="VMB228"/>
      <c r="VMC228"/>
      <c r="VMD228"/>
      <c r="VME228"/>
      <c r="VMF228"/>
      <c r="VMG228"/>
      <c r="VMH228"/>
      <c r="VMI228"/>
      <c r="VMJ228"/>
      <c r="VMK228"/>
      <c r="VML228"/>
      <c r="VMM228"/>
      <c r="VMN228"/>
      <c r="VMO228"/>
      <c r="VMP228"/>
      <c r="VMQ228"/>
      <c r="VMR228"/>
      <c r="VMS228"/>
      <c r="VMT228"/>
      <c r="VMU228"/>
      <c r="VMV228"/>
      <c r="VMW228"/>
      <c r="VMX228"/>
      <c r="VMY228"/>
      <c r="VMZ228"/>
      <c r="VNA228"/>
      <c r="VNB228"/>
      <c r="VNC228"/>
      <c r="VND228"/>
      <c r="VNE228"/>
      <c r="VNF228"/>
      <c r="VNG228"/>
      <c r="VNH228"/>
      <c r="VNI228"/>
      <c r="VNJ228"/>
      <c r="VNK228"/>
      <c r="VNL228"/>
      <c r="VNM228"/>
      <c r="VNN228"/>
      <c r="VNO228"/>
      <c r="VNP228"/>
      <c r="VNQ228"/>
      <c r="VNR228"/>
      <c r="VNS228"/>
      <c r="VNT228"/>
      <c r="VNU228"/>
      <c r="VNV228"/>
      <c r="VNW228"/>
      <c r="VNX228"/>
      <c r="VNY228"/>
      <c r="VNZ228"/>
      <c r="VOA228"/>
      <c r="VOB228"/>
      <c r="VOC228"/>
      <c r="VOD228"/>
      <c r="VOE228"/>
      <c r="VOF228"/>
      <c r="VOG228"/>
      <c r="VOH228"/>
      <c r="VOI228"/>
      <c r="VOJ228"/>
      <c r="VOK228"/>
      <c r="VOL228"/>
      <c r="VOM228"/>
      <c r="VON228"/>
      <c r="VOO228"/>
      <c r="VOP228"/>
      <c r="VOQ228"/>
      <c r="VOR228"/>
      <c r="VOS228"/>
      <c r="VOT228"/>
      <c r="VOU228"/>
      <c r="VOV228"/>
      <c r="VOW228"/>
      <c r="VOX228"/>
      <c r="VOY228"/>
      <c r="VOZ228"/>
      <c r="VPA228"/>
      <c r="VPB228"/>
      <c r="VPC228"/>
      <c r="VPD228"/>
      <c r="VPE228"/>
      <c r="VPF228"/>
      <c r="VPG228"/>
      <c r="VPH228"/>
      <c r="VPI228"/>
      <c r="VPJ228"/>
      <c r="VPK228"/>
      <c r="VPL228"/>
      <c r="VPM228"/>
      <c r="VPN228"/>
      <c r="VPO228"/>
      <c r="VPP228"/>
      <c r="VPQ228"/>
      <c r="VPR228"/>
      <c r="VPS228"/>
      <c r="VPT228"/>
      <c r="VPU228"/>
      <c r="VPV228"/>
      <c r="VPW228"/>
      <c r="VPX228"/>
      <c r="VPY228"/>
      <c r="VPZ228"/>
      <c r="VQA228"/>
      <c r="VQB228"/>
      <c r="VQC228"/>
      <c r="VQD228"/>
      <c r="VQE228"/>
      <c r="VQF228"/>
      <c r="VQG228"/>
      <c r="VQH228"/>
      <c r="VQI228"/>
      <c r="VQJ228"/>
      <c r="VQK228"/>
      <c r="VQL228"/>
      <c r="VQM228"/>
      <c r="VQN228"/>
      <c r="VQO228"/>
      <c r="VQP228"/>
      <c r="VQQ228"/>
      <c r="VQR228"/>
      <c r="VQS228"/>
      <c r="VQT228"/>
      <c r="VQU228"/>
      <c r="VQV228"/>
      <c r="VQW228"/>
      <c r="VQX228"/>
      <c r="VQY228"/>
      <c r="VQZ228"/>
      <c r="VRA228"/>
      <c r="VRB228"/>
      <c r="VRC228"/>
      <c r="VRD228"/>
      <c r="VRE228"/>
      <c r="VRF228"/>
      <c r="VRG228"/>
      <c r="VRH228"/>
      <c r="VRI228"/>
      <c r="VRJ228"/>
      <c r="VRK228"/>
      <c r="VRL228"/>
      <c r="VRM228"/>
      <c r="VRN228"/>
      <c r="VRO228"/>
      <c r="VRP228"/>
      <c r="VRQ228"/>
      <c r="VRR228"/>
      <c r="VRS228"/>
      <c r="VRT228"/>
      <c r="VRU228"/>
      <c r="VRV228"/>
      <c r="VRW228"/>
      <c r="VRX228"/>
      <c r="VRY228"/>
      <c r="VRZ228"/>
      <c r="VSA228"/>
      <c r="VSB228"/>
      <c r="VSC228"/>
      <c r="VSD228"/>
      <c r="VSE228"/>
      <c r="VSF228"/>
      <c r="VSG228"/>
      <c r="VSH228"/>
      <c r="VSI228"/>
      <c r="VSJ228"/>
      <c r="VSK228"/>
      <c r="VSL228"/>
      <c r="VSM228"/>
      <c r="VSN228"/>
      <c r="VSO228"/>
      <c r="VSP228"/>
      <c r="VSQ228"/>
      <c r="VSR228"/>
      <c r="VSS228"/>
      <c r="VST228"/>
      <c r="VSU228"/>
      <c r="VSV228"/>
      <c r="VSW228"/>
      <c r="VSX228"/>
      <c r="VSY228"/>
      <c r="VSZ228"/>
      <c r="VTA228"/>
      <c r="VTB228"/>
      <c r="VTC228"/>
      <c r="VTD228"/>
      <c r="VTE228"/>
      <c r="VTF228"/>
      <c r="VTG228"/>
      <c r="VTH228"/>
      <c r="VTI228"/>
      <c r="VTJ228"/>
      <c r="VTK228"/>
      <c r="VTL228"/>
      <c r="VTM228"/>
      <c r="VTN228"/>
      <c r="VTO228"/>
      <c r="VTP228"/>
      <c r="VTQ228"/>
      <c r="VTR228"/>
      <c r="VTS228"/>
      <c r="VTT228"/>
      <c r="VTU228"/>
      <c r="VTV228"/>
      <c r="VTW228"/>
      <c r="VTX228"/>
      <c r="VTY228"/>
      <c r="VTZ228"/>
      <c r="VUA228"/>
      <c r="VUB228"/>
      <c r="VUC228"/>
      <c r="VUD228"/>
      <c r="VUE228"/>
      <c r="VUF228"/>
      <c r="VUG228"/>
      <c r="VUH228"/>
      <c r="VUI228"/>
      <c r="VUJ228"/>
      <c r="VUK228"/>
      <c r="VUL228"/>
      <c r="VUM228"/>
      <c r="VUN228"/>
      <c r="VUO228"/>
      <c r="VUP228"/>
      <c r="VUQ228"/>
      <c r="VUR228"/>
      <c r="VUS228"/>
      <c r="VUT228"/>
      <c r="VUU228"/>
      <c r="VUV228"/>
      <c r="VUW228"/>
      <c r="VUX228"/>
      <c r="VUY228"/>
      <c r="VUZ228"/>
      <c r="VVA228"/>
      <c r="VVB228"/>
      <c r="VVC228"/>
      <c r="VVD228"/>
      <c r="VVE228"/>
      <c r="VVF228"/>
      <c r="VVG228"/>
      <c r="VVH228"/>
      <c r="VVI228"/>
      <c r="VVJ228"/>
      <c r="VVK228"/>
      <c r="VVL228"/>
      <c r="VVM228"/>
      <c r="VVN228"/>
      <c r="VVO228"/>
      <c r="VVP228"/>
      <c r="VVQ228"/>
      <c r="VVR228"/>
      <c r="VVS228"/>
      <c r="VVT228"/>
      <c r="VVU228"/>
      <c r="VVV228"/>
      <c r="VVW228"/>
      <c r="VVX228"/>
      <c r="VVY228"/>
      <c r="VVZ228"/>
      <c r="VWA228"/>
      <c r="VWB228"/>
      <c r="VWC228"/>
      <c r="VWD228"/>
      <c r="VWE228"/>
      <c r="VWF228"/>
      <c r="VWG228"/>
      <c r="VWH228"/>
      <c r="VWI228"/>
      <c r="VWJ228"/>
      <c r="VWK228"/>
      <c r="VWL228"/>
      <c r="VWM228"/>
      <c r="VWN228"/>
      <c r="VWO228"/>
      <c r="VWP228"/>
      <c r="VWQ228"/>
      <c r="VWR228"/>
      <c r="VWS228"/>
      <c r="VWT228"/>
      <c r="VWU228"/>
      <c r="VWV228"/>
      <c r="VWW228"/>
      <c r="VWX228"/>
      <c r="VWY228"/>
      <c r="VWZ228"/>
      <c r="VXA228"/>
      <c r="VXB228"/>
      <c r="VXC228"/>
      <c r="VXD228"/>
      <c r="VXE228"/>
      <c r="VXF228"/>
      <c r="VXG228"/>
      <c r="VXH228"/>
      <c r="VXI228"/>
      <c r="VXJ228"/>
      <c r="VXK228"/>
      <c r="VXL228"/>
      <c r="VXM228"/>
      <c r="VXN228"/>
      <c r="VXO228"/>
      <c r="VXP228"/>
      <c r="VXQ228"/>
      <c r="VXR228"/>
      <c r="VXS228"/>
      <c r="VXT228"/>
      <c r="VXU228"/>
      <c r="VXV228"/>
      <c r="VXW228"/>
      <c r="VXX228"/>
      <c r="VXY228"/>
      <c r="VXZ228"/>
      <c r="VYA228"/>
      <c r="VYB228"/>
      <c r="VYC228"/>
      <c r="VYD228"/>
      <c r="VYE228"/>
      <c r="VYF228"/>
      <c r="VYG228"/>
      <c r="VYH228"/>
      <c r="VYI228"/>
      <c r="VYJ228"/>
      <c r="VYK228"/>
      <c r="VYL228"/>
      <c r="VYM228"/>
      <c r="VYN228"/>
      <c r="VYO228"/>
      <c r="VYP228"/>
      <c r="VYQ228"/>
      <c r="VYR228"/>
      <c r="VYS228"/>
      <c r="VYT228"/>
      <c r="VYU228"/>
      <c r="VYV228"/>
      <c r="VYW228"/>
      <c r="VYX228"/>
      <c r="VYY228"/>
      <c r="VYZ228"/>
      <c r="VZA228"/>
      <c r="VZB228"/>
      <c r="VZC228"/>
      <c r="VZD228"/>
      <c r="VZE228"/>
      <c r="VZF228"/>
      <c r="VZG228"/>
      <c r="VZH228"/>
      <c r="VZI228"/>
      <c r="VZJ228"/>
      <c r="VZK228"/>
      <c r="VZL228"/>
      <c r="VZM228"/>
      <c r="VZN228"/>
      <c r="VZO228"/>
      <c r="VZP228"/>
      <c r="VZQ228"/>
      <c r="VZR228"/>
      <c r="VZS228"/>
      <c r="VZT228"/>
      <c r="VZU228"/>
      <c r="VZV228"/>
      <c r="VZW228"/>
      <c r="VZX228"/>
      <c r="VZY228"/>
      <c r="VZZ228"/>
      <c r="WAA228"/>
      <c r="WAB228"/>
      <c r="WAC228"/>
      <c r="WAD228"/>
      <c r="WAE228"/>
      <c r="WAF228"/>
      <c r="WAG228"/>
      <c r="WAH228"/>
      <c r="WAI228"/>
      <c r="WAJ228"/>
      <c r="WAK228"/>
      <c r="WAL228"/>
      <c r="WAM228"/>
      <c r="WAN228"/>
      <c r="WAO228"/>
      <c r="WAP228"/>
      <c r="WAQ228"/>
      <c r="WAR228"/>
      <c r="WAS228"/>
      <c r="WAT228"/>
      <c r="WAU228"/>
      <c r="WAV228"/>
      <c r="WAW228"/>
      <c r="WAX228"/>
      <c r="WAY228"/>
      <c r="WAZ228"/>
      <c r="WBA228"/>
      <c r="WBB228"/>
      <c r="WBC228"/>
      <c r="WBD228"/>
      <c r="WBE228"/>
      <c r="WBF228"/>
      <c r="WBG228"/>
      <c r="WBH228"/>
      <c r="WBI228"/>
      <c r="WBJ228"/>
      <c r="WBK228"/>
      <c r="WBL228"/>
      <c r="WBM228"/>
      <c r="WBN228"/>
      <c r="WBO228"/>
      <c r="WBP228"/>
      <c r="WBQ228"/>
      <c r="WBR228"/>
      <c r="WBS228"/>
      <c r="WBT228"/>
      <c r="WBU228"/>
      <c r="WBV228"/>
      <c r="WBW228"/>
      <c r="WBX228"/>
      <c r="WBY228"/>
      <c r="WBZ228"/>
      <c r="WCA228"/>
      <c r="WCB228"/>
      <c r="WCC228"/>
      <c r="WCD228"/>
      <c r="WCE228"/>
      <c r="WCF228"/>
      <c r="WCG228"/>
      <c r="WCH228"/>
      <c r="WCI228"/>
      <c r="WCJ228"/>
      <c r="WCK228"/>
      <c r="WCL228"/>
      <c r="WCM228"/>
      <c r="WCN228"/>
      <c r="WCO228"/>
      <c r="WCP228"/>
      <c r="WCQ228"/>
      <c r="WCR228"/>
      <c r="WCS228"/>
      <c r="WCT228"/>
      <c r="WCU228"/>
      <c r="WCV228"/>
      <c r="WCW228"/>
      <c r="WCX228"/>
      <c r="WCY228"/>
      <c r="WCZ228"/>
      <c r="WDA228"/>
      <c r="WDB228"/>
      <c r="WDC228"/>
      <c r="WDD228"/>
      <c r="WDE228"/>
      <c r="WDF228"/>
      <c r="WDG228"/>
      <c r="WDH228"/>
      <c r="WDI228"/>
      <c r="WDJ228"/>
      <c r="WDK228"/>
      <c r="WDL228"/>
      <c r="WDM228"/>
      <c r="WDN228"/>
      <c r="WDO228"/>
      <c r="WDP228"/>
      <c r="WDQ228"/>
      <c r="WDR228"/>
      <c r="WDS228"/>
      <c r="WDT228"/>
      <c r="WDU228"/>
      <c r="WDV228"/>
      <c r="WDW228"/>
      <c r="WDX228"/>
      <c r="WDY228"/>
      <c r="WDZ228"/>
      <c r="WEA228"/>
      <c r="WEB228"/>
      <c r="WEC228"/>
      <c r="WED228"/>
      <c r="WEE228"/>
      <c r="WEF228"/>
      <c r="WEG228"/>
      <c r="WEH228"/>
      <c r="WEI228"/>
      <c r="WEJ228"/>
      <c r="WEK228"/>
      <c r="WEL228"/>
      <c r="WEM228"/>
      <c r="WEN228"/>
      <c r="WEO228"/>
      <c r="WEP228"/>
      <c r="WEQ228"/>
      <c r="WER228"/>
      <c r="WES228"/>
      <c r="WET228"/>
      <c r="WEU228"/>
      <c r="WEV228"/>
      <c r="WEW228"/>
      <c r="WEX228"/>
      <c r="WEY228"/>
      <c r="WEZ228"/>
      <c r="WFA228"/>
      <c r="WFB228"/>
      <c r="WFC228"/>
      <c r="WFD228"/>
      <c r="WFE228"/>
      <c r="WFF228"/>
      <c r="WFG228"/>
      <c r="WFH228"/>
      <c r="WFI228"/>
      <c r="WFJ228"/>
      <c r="WFK228"/>
      <c r="WFL228"/>
      <c r="WFM228"/>
      <c r="WFN228"/>
      <c r="WFO228"/>
      <c r="WFP228"/>
      <c r="WFQ228"/>
      <c r="WFR228"/>
      <c r="WFS228"/>
      <c r="WFT228"/>
      <c r="WFU228"/>
      <c r="WFV228"/>
      <c r="WFW228"/>
      <c r="WFX228"/>
      <c r="WFY228"/>
      <c r="WFZ228"/>
      <c r="WGA228"/>
      <c r="WGB228"/>
      <c r="WGC228"/>
      <c r="WGD228"/>
      <c r="WGE228"/>
      <c r="WGF228"/>
      <c r="WGG228"/>
      <c r="WGH228"/>
      <c r="WGI228"/>
      <c r="WGJ228"/>
      <c r="WGK228"/>
      <c r="WGL228"/>
      <c r="WGM228"/>
      <c r="WGN228"/>
      <c r="WGO228"/>
      <c r="WGP228"/>
      <c r="WGQ228"/>
      <c r="WGR228"/>
      <c r="WGS228"/>
      <c r="WGT228"/>
      <c r="WGU228"/>
      <c r="WGV228"/>
      <c r="WGW228"/>
      <c r="WGX228"/>
      <c r="WGY228"/>
      <c r="WGZ228"/>
      <c r="WHA228"/>
      <c r="WHB228"/>
      <c r="WHC228"/>
      <c r="WHD228"/>
      <c r="WHE228"/>
      <c r="WHF228"/>
      <c r="WHG228"/>
      <c r="WHH228"/>
      <c r="WHI228"/>
      <c r="WHJ228"/>
      <c r="WHK228"/>
      <c r="WHL228"/>
      <c r="WHM228"/>
      <c r="WHN228"/>
      <c r="WHO228"/>
      <c r="WHP228"/>
      <c r="WHQ228"/>
      <c r="WHR228"/>
      <c r="WHS228"/>
      <c r="WHT228"/>
      <c r="WHU228"/>
      <c r="WHV228"/>
      <c r="WHW228"/>
      <c r="WHX228"/>
      <c r="WHY228"/>
      <c r="WHZ228"/>
      <c r="WIA228"/>
      <c r="WIB228"/>
      <c r="WIC228"/>
      <c r="WID228"/>
      <c r="WIE228"/>
      <c r="WIF228"/>
      <c r="WIG228"/>
      <c r="WIH228"/>
      <c r="WII228"/>
      <c r="WIJ228"/>
      <c r="WIK228"/>
      <c r="WIL228"/>
      <c r="WIM228"/>
      <c r="WIN228"/>
      <c r="WIO228"/>
      <c r="WIP228"/>
      <c r="WIQ228"/>
      <c r="WIR228"/>
      <c r="WIS228"/>
      <c r="WIT228"/>
      <c r="WIU228"/>
      <c r="WIV228"/>
      <c r="WIW228"/>
      <c r="WIX228"/>
      <c r="WIY228"/>
      <c r="WIZ228"/>
      <c r="WJA228"/>
      <c r="WJB228"/>
      <c r="WJC228"/>
      <c r="WJD228"/>
      <c r="WJE228"/>
      <c r="WJF228"/>
      <c r="WJG228"/>
      <c r="WJH228"/>
      <c r="WJI228"/>
      <c r="WJJ228"/>
      <c r="WJK228"/>
      <c r="WJL228"/>
      <c r="WJM228"/>
      <c r="WJN228"/>
      <c r="WJO228"/>
      <c r="WJP228"/>
      <c r="WJQ228"/>
      <c r="WJR228"/>
      <c r="WJS228"/>
      <c r="WJT228"/>
      <c r="WJU228"/>
      <c r="WJV228"/>
      <c r="WJW228"/>
      <c r="WJX228"/>
      <c r="WJY228"/>
      <c r="WJZ228"/>
      <c r="WKA228"/>
      <c r="WKB228"/>
      <c r="WKC228"/>
      <c r="WKD228"/>
      <c r="WKE228"/>
      <c r="WKF228"/>
      <c r="WKG228"/>
      <c r="WKH228"/>
      <c r="WKI228"/>
      <c r="WKJ228"/>
      <c r="WKK228"/>
      <c r="WKL228"/>
      <c r="WKM228"/>
      <c r="WKN228"/>
      <c r="WKO228"/>
      <c r="WKP228"/>
      <c r="WKQ228"/>
      <c r="WKR228"/>
      <c r="WKS228"/>
      <c r="WKT228"/>
      <c r="WKU228"/>
      <c r="WKV228"/>
      <c r="WKW228"/>
      <c r="WKX228"/>
      <c r="WKY228"/>
      <c r="WKZ228"/>
      <c r="WLA228"/>
      <c r="WLB228"/>
      <c r="WLC228"/>
      <c r="WLD228"/>
      <c r="WLE228"/>
      <c r="WLF228"/>
      <c r="WLG228"/>
      <c r="WLH228"/>
      <c r="WLI228"/>
      <c r="WLJ228"/>
      <c r="WLK228"/>
      <c r="WLL228"/>
      <c r="WLM228"/>
      <c r="WLN228"/>
      <c r="WLO228"/>
      <c r="WLP228"/>
      <c r="WLQ228"/>
      <c r="WLR228"/>
      <c r="WLS228"/>
      <c r="WLT228"/>
      <c r="WLU228"/>
      <c r="WLV228"/>
      <c r="WLW228"/>
      <c r="WLX228"/>
      <c r="WLY228"/>
      <c r="WLZ228"/>
      <c r="WMA228"/>
      <c r="WMB228"/>
      <c r="WMC228"/>
      <c r="WMD228"/>
      <c r="WME228"/>
      <c r="WMF228"/>
      <c r="WMG228"/>
      <c r="WMH228"/>
      <c r="WMI228"/>
      <c r="WMJ228"/>
      <c r="WMK228"/>
      <c r="WML228"/>
      <c r="WMM228"/>
      <c r="WMN228"/>
      <c r="WMO228"/>
      <c r="WMP228"/>
      <c r="WMQ228"/>
      <c r="WMR228"/>
      <c r="WMS228"/>
      <c r="WMT228"/>
      <c r="WMU228"/>
      <c r="WMV228"/>
      <c r="WMW228"/>
      <c r="WMX228"/>
      <c r="WMY228"/>
      <c r="WMZ228"/>
      <c r="WNA228"/>
      <c r="WNB228"/>
      <c r="WNC228"/>
      <c r="WND228"/>
      <c r="WNE228"/>
      <c r="WNF228"/>
      <c r="WNG228"/>
      <c r="WNH228"/>
      <c r="WNI228"/>
      <c r="WNJ228"/>
      <c r="WNK228"/>
      <c r="WNL228"/>
      <c r="WNM228"/>
      <c r="WNN228"/>
      <c r="WNO228"/>
      <c r="WNP228"/>
      <c r="WNQ228"/>
      <c r="WNR228"/>
      <c r="WNS228"/>
      <c r="WNT228"/>
      <c r="WNU228"/>
      <c r="WNV228"/>
      <c r="WNW228"/>
      <c r="WNX228"/>
      <c r="WNY228"/>
      <c r="WNZ228"/>
      <c r="WOA228"/>
      <c r="WOB228"/>
      <c r="WOC228"/>
      <c r="WOD228"/>
      <c r="WOE228"/>
      <c r="WOF228"/>
      <c r="WOG228"/>
      <c r="WOH228"/>
      <c r="WOI228"/>
      <c r="WOJ228"/>
      <c r="WOK228"/>
      <c r="WOL228"/>
      <c r="WOM228"/>
      <c r="WON228"/>
      <c r="WOO228"/>
      <c r="WOP228"/>
      <c r="WOQ228"/>
      <c r="WOR228"/>
      <c r="WOS228"/>
      <c r="WOT228"/>
      <c r="WOU228"/>
      <c r="WOV228"/>
      <c r="WOW228"/>
      <c r="WOX228"/>
      <c r="WOY228"/>
      <c r="WOZ228"/>
      <c r="WPA228"/>
      <c r="WPB228"/>
      <c r="WPC228"/>
      <c r="WPD228"/>
      <c r="WPE228"/>
      <c r="WPF228"/>
      <c r="WPG228"/>
      <c r="WPH228"/>
      <c r="WPI228"/>
      <c r="WPJ228"/>
      <c r="WPK228"/>
      <c r="WPL228"/>
      <c r="WPM228"/>
      <c r="WPN228"/>
      <c r="WPO228"/>
      <c r="WPP228"/>
      <c r="WPQ228"/>
      <c r="WPR228"/>
      <c r="WPS228"/>
      <c r="WPT228"/>
      <c r="WPU228"/>
      <c r="WPV228"/>
      <c r="WPW228"/>
      <c r="WPX228"/>
      <c r="WPY228"/>
      <c r="WPZ228"/>
      <c r="WQA228"/>
      <c r="WQB228"/>
      <c r="WQC228"/>
      <c r="WQD228"/>
      <c r="WQE228"/>
      <c r="WQF228"/>
      <c r="WQG228"/>
      <c r="WQH228"/>
      <c r="WQI228"/>
      <c r="WQJ228"/>
      <c r="WQK228"/>
      <c r="WQL228"/>
      <c r="WQM228"/>
      <c r="WQN228"/>
      <c r="WQO228"/>
      <c r="WQP228"/>
      <c r="WQQ228"/>
      <c r="WQR228"/>
      <c r="WQS228"/>
      <c r="WQT228"/>
      <c r="WQU228"/>
      <c r="WQV228"/>
      <c r="WQW228"/>
      <c r="WQX228"/>
      <c r="WQY228"/>
      <c r="WQZ228"/>
      <c r="WRA228"/>
      <c r="WRB228"/>
      <c r="WRC228"/>
      <c r="WRD228"/>
      <c r="WRE228"/>
      <c r="WRF228"/>
      <c r="WRG228"/>
      <c r="WRH228"/>
      <c r="WRI228"/>
      <c r="WRJ228"/>
      <c r="WRK228"/>
      <c r="WRL228"/>
      <c r="WRM228"/>
      <c r="WRN228"/>
      <c r="WRO228"/>
      <c r="WRP228"/>
      <c r="WRQ228"/>
      <c r="WRR228"/>
      <c r="WRS228"/>
      <c r="WRT228"/>
      <c r="WRU228"/>
      <c r="WRV228"/>
      <c r="WRW228"/>
      <c r="WRX228"/>
      <c r="WRY228"/>
      <c r="WRZ228"/>
      <c r="WSA228"/>
      <c r="WSB228"/>
      <c r="WSC228"/>
      <c r="WSD228"/>
      <c r="WSE228"/>
      <c r="WSF228"/>
      <c r="WSG228"/>
      <c r="WSH228"/>
      <c r="WSI228"/>
      <c r="WSJ228"/>
      <c r="WSK228"/>
      <c r="WSL228"/>
      <c r="WSM228"/>
      <c r="WSN228"/>
      <c r="WSO228"/>
      <c r="WSP228"/>
      <c r="WSQ228"/>
      <c r="WSR228"/>
      <c r="WSS228"/>
      <c r="WST228"/>
      <c r="WSU228"/>
      <c r="WSV228"/>
      <c r="WSW228"/>
      <c r="WSX228"/>
      <c r="WSY228"/>
      <c r="WSZ228"/>
      <c r="WTA228"/>
      <c r="WTB228"/>
      <c r="WTC228"/>
      <c r="WTD228"/>
      <c r="WTE228"/>
      <c r="WTF228"/>
      <c r="WTG228"/>
      <c r="WTH228"/>
      <c r="WTI228"/>
      <c r="WTJ228"/>
      <c r="WTK228"/>
      <c r="WTL228"/>
      <c r="WTM228"/>
      <c r="WTN228"/>
      <c r="WTO228"/>
      <c r="WTP228"/>
      <c r="WTQ228"/>
      <c r="WTR228"/>
      <c r="WTS228"/>
      <c r="WTT228"/>
      <c r="WTU228"/>
      <c r="WTV228"/>
      <c r="WTW228"/>
      <c r="WTX228"/>
      <c r="WTY228"/>
      <c r="WTZ228"/>
      <c r="WUA228"/>
      <c r="WUB228"/>
      <c r="WUC228"/>
      <c r="WUD228"/>
      <c r="WUE228"/>
      <c r="WUF228"/>
      <c r="WUG228"/>
      <c r="WUH228"/>
      <c r="WUI228"/>
      <c r="WUJ228"/>
      <c r="WUK228"/>
      <c r="WUL228"/>
      <c r="WUM228"/>
      <c r="WUN228"/>
      <c r="WUO228"/>
      <c r="WUP228"/>
      <c r="WUQ228"/>
      <c r="WUR228"/>
      <c r="WUS228"/>
      <c r="WUT228"/>
      <c r="WUU228"/>
      <c r="WUV228"/>
      <c r="WUW228"/>
      <c r="WUX228"/>
      <c r="WUY228"/>
      <c r="WUZ228"/>
      <c r="WVA228"/>
      <c r="WVB228"/>
      <c r="WVC228"/>
      <c r="WVD228"/>
      <c r="WVE228"/>
      <c r="WVF228"/>
      <c r="WVG228"/>
      <c r="WVH228"/>
      <c r="WVI228"/>
      <c r="WVJ228"/>
      <c r="WVK228"/>
      <c r="WVL228"/>
      <c r="WVM228"/>
      <c r="WVN228"/>
      <c r="WVO228"/>
      <c r="WVP228"/>
      <c r="WVQ228"/>
      <c r="WVR228"/>
      <c r="WVS228"/>
      <c r="WVT228"/>
      <c r="WVU228"/>
      <c r="WVV228"/>
      <c r="WVW228"/>
      <c r="WVX228"/>
      <c r="WVY228"/>
      <c r="WVZ228"/>
      <c r="WWA228"/>
      <c r="WWB228"/>
      <c r="WWC228"/>
      <c r="WWD228"/>
      <c r="WWE228"/>
      <c r="WWF228"/>
      <c r="WWG228"/>
      <c r="WWH228"/>
      <c r="WWI228"/>
      <c r="WWJ228"/>
      <c r="WWK228"/>
      <c r="WWL228"/>
      <c r="WWM228"/>
      <c r="WWN228"/>
      <c r="WWO228"/>
      <c r="WWP228"/>
      <c r="WWQ228"/>
      <c r="WWR228"/>
      <c r="WWS228"/>
      <c r="WWT228"/>
      <c r="WWU228"/>
      <c r="WWV228"/>
      <c r="WWW228"/>
      <c r="WWX228"/>
      <c r="WWY228"/>
      <c r="WWZ228"/>
      <c r="WXA228"/>
      <c r="WXB228"/>
      <c r="WXC228"/>
      <c r="WXD228"/>
      <c r="WXE228"/>
      <c r="WXF228"/>
      <c r="WXG228"/>
      <c r="WXH228"/>
      <c r="WXI228"/>
      <c r="WXJ228"/>
      <c r="WXK228"/>
      <c r="WXL228"/>
      <c r="WXM228"/>
      <c r="WXN228"/>
      <c r="WXO228"/>
      <c r="WXP228"/>
      <c r="WXQ228"/>
      <c r="WXR228"/>
      <c r="WXS228"/>
      <c r="WXT228"/>
      <c r="WXU228"/>
      <c r="WXV228"/>
      <c r="WXW228"/>
      <c r="WXX228"/>
      <c r="WXY228"/>
      <c r="WXZ228"/>
      <c r="WYA228"/>
      <c r="WYB228"/>
      <c r="WYC228"/>
      <c r="WYD228"/>
      <c r="WYE228"/>
      <c r="WYF228"/>
      <c r="WYG228"/>
      <c r="WYH228"/>
      <c r="WYI228"/>
      <c r="WYJ228"/>
      <c r="WYK228"/>
      <c r="WYL228"/>
      <c r="WYM228"/>
      <c r="WYN228"/>
      <c r="WYO228"/>
      <c r="WYP228"/>
      <c r="WYQ228"/>
      <c r="WYR228"/>
      <c r="WYS228"/>
      <c r="WYT228"/>
      <c r="WYU228"/>
      <c r="WYV228"/>
      <c r="WYW228"/>
      <c r="WYX228"/>
      <c r="WYY228"/>
      <c r="WYZ228"/>
      <c r="WZA228"/>
      <c r="WZB228"/>
      <c r="WZC228"/>
      <c r="WZD228"/>
      <c r="WZE228"/>
      <c r="WZF228"/>
      <c r="WZG228"/>
      <c r="WZH228"/>
      <c r="WZI228"/>
      <c r="WZJ228"/>
      <c r="WZK228"/>
      <c r="WZL228"/>
      <c r="WZM228"/>
      <c r="WZN228"/>
      <c r="WZO228"/>
      <c r="WZP228"/>
      <c r="WZQ228"/>
      <c r="WZR228"/>
      <c r="WZS228"/>
      <c r="WZT228"/>
      <c r="WZU228"/>
      <c r="WZV228"/>
      <c r="WZW228"/>
      <c r="WZX228"/>
      <c r="WZY228"/>
      <c r="WZZ228"/>
      <c r="XAA228"/>
      <c r="XAB228"/>
      <c r="XAC228"/>
      <c r="XAD228"/>
      <c r="XAE228"/>
      <c r="XAF228"/>
      <c r="XAG228"/>
      <c r="XAH228"/>
      <c r="XAI228"/>
      <c r="XAJ228"/>
      <c r="XAK228"/>
      <c r="XAL228"/>
      <c r="XAM228"/>
      <c r="XAN228"/>
      <c r="XAO228"/>
      <c r="XAP228"/>
      <c r="XAQ228"/>
      <c r="XAR228"/>
      <c r="XAS228"/>
      <c r="XAT228"/>
      <c r="XAU228"/>
      <c r="XAV228"/>
      <c r="XAW228"/>
      <c r="XAX228"/>
      <c r="XAY228"/>
      <c r="XAZ228"/>
      <c r="XBA228"/>
      <c r="XBB228"/>
      <c r="XBC228"/>
      <c r="XBD228"/>
      <c r="XBE228"/>
      <c r="XBF228"/>
      <c r="XBG228"/>
      <c r="XBH228"/>
      <c r="XBI228"/>
      <c r="XBJ228"/>
      <c r="XBK228"/>
      <c r="XBL228"/>
      <c r="XBM228"/>
      <c r="XBN228"/>
      <c r="XBO228"/>
      <c r="XBP228"/>
      <c r="XBQ228"/>
      <c r="XBR228"/>
      <c r="XBS228"/>
      <c r="XBT228"/>
      <c r="XBU228"/>
      <c r="XBV228"/>
      <c r="XBW228"/>
      <c r="XBX228"/>
      <c r="XBY228"/>
      <c r="XBZ228"/>
      <c r="XCA228"/>
      <c r="XCB228"/>
      <c r="XCC228"/>
      <c r="XCD228"/>
      <c r="XCE228"/>
      <c r="XCF228"/>
      <c r="XCG228"/>
      <c r="XCH228"/>
      <c r="XCI228"/>
      <c r="XCJ228"/>
      <c r="XCK228"/>
      <c r="XCL228"/>
      <c r="XCM228"/>
      <c r="XCN228"/>
      <c r="XCO228"/>
      <c r="XCP228"/>
      <c r="XCQ228"/>
      <c r="XCR228"/>
      <c r="XCS228"/>
      <c r="XCT228"/>
      <c r="XCU228"/>
      <c r="XCV228"/>
      <c r="XCW228"/>
      <c r="XCX228"/>
      <c r="XCY228"/>
      <c r="XCZ228"/>
      <c r="XDA228"/>
      <c r="XDB228"/>
      <c r="XDC228"/>
      <c r="XDD228"/>
      <c r="XDE228"/>
      <c r="XDF228"/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  <c r="XEE228"/>
      <c r="XEF228"/>
      <c r="XEG228"/>
      <c r="XEH228"/>
      <c r="XEI228"/>
      <c r="XEJ228"/>
      <c r="XEK228"/>
      <c r="XEL228"/>
      <c r="XEM228"/>
      <c r="XEN228"/>
      <c r="XEO228"/>
      <c r="XEP228"/>
      <c r="XEQ228"/>
      <c r="XER228"/>
      <c r="XES228"/>
      <c r="XET228"/>
      <c r="XEU228"/>
      <c r="XEV228"/>
      <c r="XEW228"/>
      <c r="XEX228"/>
      <c r="XEY228"/>
      <c r="XEZ228"/>
      <c r="XFA228"/>
      <c r="XFB228"/>
      <c r="XFC228"/>
      <c r="XFD228"/>
    </row>
    <row r="229" spans="40:40">
      <c r="AN229" s="73"/>
    </row>
    <row r="230" spans="40:40">
      <c r="AN230" s="73"/>
    </row>
    <row r="231" spans="40:40">
      <c r="AN231" s="73"/>
    </row>
    <row r="232" spans="40:40">
      <c r="AN232" s="73"/>
    </row>
    <row r="233" spans="40:40">
      <c r="AN233" s="73"/>
    </row>
    <row r="234" spans="40:40">
      <c r="AN234" s="73"/>
    </row>
    <row r="235" spans="40:40">
      <c r="AN235" s="73"/>
    </row>
    <row r="236" spans="40:40">
      <c r="AN236" s="73"/>
    </row>
    <row r="237" spans="40:40">
      <c r="AN237" s="73"/>
    </row>
    <row r="238" spans="40:40">
      <c r="AN238" s="73"/>
    </row>
    <row r="239" spans="40:40">
      <c r="AN239" s="73"/>
    </row>
    <row r="240" spans="40:40">
      <c r="AN240" s="73"/>
    </row>
    <row r="241" spans="40:40">
      <c r="AN241" s="73"/>
    </row>
    <row r="242" customFormat="1" spans="39:46">
      <c r="AM242" s="31"/>
      <c r="AN242" s="31"/>
      <c r="AO242" s="31"/>
      <c r="AP242" s="31"/>
      <c r="AQ242" s="157"/>
      <c r="AR242" s="32"/>
      <c r="AS242" s="73"/>
      <c r="AT242" s="31"/>
    </row>
    <row r="243" customFormat="1" spans="39:46">
      <c r="AM243" s="31"/>
      <c r="AN243" s="31"/>
      <c r="AO243" s="31"/>
      <c r="AP243" s="31"/>
      <c r="AQ243" s="157"/>
      <c r="AR243" s="32"/>
      <c r="AS243" s="73"/>
      <c r="AT243" s="31"/>
    </row>
    <row r="244" customFormat="1" spans="39:46">
      <c r="AM244" s="1"/>
      <c r="AN244" s="1"/>
      <c r="AO244" s="1"/>
      <c r="AP244" s="1"/>
      <c r="AQ244" s="157"/>
      <c r="AR244" s="32"/>
      <c r="AS244" s="73"/>
      <c r="AT244" s="31"/>
    </row>
    <row r="245" customFormat="1" spans="39:46">
      <c r="AM245" s="1"/>
      <c r="AN245" s="1"/>
      <c r="AO245" s="1"/>
      <c r="AP245" s="1"/>
      <c r="AQ245" s="157"/>
      <c r="AR245" s="32"/>
      <c r="AS245" s="73"/>
      <c r="AT245" s="31"/>
    </row>
    <row r="246" customFormat="1" spans="39:46">
      <c r="AM246" s="1"/>
      <c r="AN246" s="1"/>
      <c r="AO246" s="1"/>
      <c r="AP246" s="1"/>
      <c r="AQ246" s="157"/>
      <c r="AR246" s="32"/>
      <c r="AS246" s="73"/>
      <c r="AT246" s="31"/>
    </row>
    <row r="247" customFormat="1" spans="39:46">
      <c r="AM247" s="1"/>
      <c r="AN247" s="1"/>
      <c r="AO247" s="1"/>
      <c r="AP247" s="1"/>
      <c r="AQ247" s="157"/>
      <c r="AR247" s="32"/>
      <c r="AS247" s="73"/>
      <c r="AT247" s="31"/>
    </row>
    <row r="248" customFormat="1" spans="39:46">
      <c r="AM248" s="1"/>
      <c r="AN248" s="1"/>
      <c r="AO248" s="1"/>
      <c r="AP248" s="1"/>
      <c r="AQ248" s="157"/>
      <c r="AR248" s="32"/>
      <c r="AS248" s="73"/>
      <c r="AT248" s="31"/>
    </row>
    <row r="249" customFormat="1" spans="39:46">
      <c r="AM249" s="1"/>
      <c r="AN249" s="1"/>
      <c r="AO249" s="1"/>
      <c r="AP249" s="1"/>
      <c r="AQ249" s="157"/>
      <c r="AR249" s="32"/>
      <c r="AS249" s="73"/>
      <c r="AT249" s="31"/>
    </row>
    <row r="250" customFormat="1" spans="39:46">
      <c r="AM250" s="1"/>
      <c r="AN250" s="1"/>
      <c r="AO250" s="1"/>
      <c r="AP250" s="1"/>
      <c r="AQ250" s="157"/>
      <c r="AR250" s="32"/>
      <c r="AS250" s="73"/>
      <c r="AT250" s="31"/>
    </row>
    <row r="251" customFormat="1" spans="39:46">
      <c r="AM251" s="1"/>
      <c r="AN251" s="1"/>
      <c r="AO251" s="1"/>
      <c r="AP251" s="1"/>
      <c r="AQ251" s="157"/>
      <c r="AR251" s="32"/>
      <c r="AS251" s="73"/>
      <c r="AT251" s="31"/>
    </row>
    <row r="252" customFormat="1" spans="39:46">
      <c r="AM252" s="1"/>
      <c r="AN252" s="1"/>
      <c r="AO252" s="1"/>
      <c r="AP252" s="1"/>
      <c r="AQ252" s="157"/>
      <c r="AR252" s="32"/>
      <c r="AS252" s="73"/>
      <c r="AT252" s="31"/>
    </row>
    <row r="253" customFormat="1" spans="39:46">
      <c r="AM253" s="1"/>
      <c r="AN253" s="1"/>
      <c r="AO253" s="1"/>
      <c r="AP253" s="1"/>
      <c r="AQ253" s="157"/>
      <c r="AR253" s="32"/>
      <c r="AS253" s="73"/>
      <c r="AT253" s="31"/>
    </row>
    <row r="254" customFormat="1" spans="39:46">
      <c r="AM254" s="1"/>
      <c r="AN254" s="1"/>
      <c r="AO254" s="1"/>
      <c r="AP254" s="1"/>
      <c r="AQ254" s="157"/>
      <c r="AR254" s="32"/>
      <c r="AS254" s="73"/>
      <c r="AT254" s="31"/>
    </row>
    <row r="255" customFormat="1" spans="39:46">
      <c r="AM255" s="1"/>
      <c r="AN255" s="1"/>
      <c r="AO255" s="1"/>
      <c r="AP255" s="1"/>
      <c r="AQ255" s="157"/>
      <c r="AR255" s="32"/>
      <c r="AS255" s="73"/>
      <c r="AT255" s="31"/>
    </row>
    <row r="256" customFormat="1" spans="39:46">
      <c r="AM256" s="1"/>
      <c r="AN256" s="1"/>
      <c r="AO256" s="1"/>
      <c r="AP256" s="1"/>
      <c r="AQ256" s="157"/>
      <c r="AR256" s="32"/>
      <c r="AS256" s="73"/>
      <c r="AT256" s="31"/>
    </row>
    <row r="257" customFormat="1" spans="39:46">
      <c r="AM257" s="1"/>
      <c r="AN257" s="1"/>
      <c r="AO257" s="1"/>
      <c r="AP257" s="1"/>
      <c r="AQ257" s="157"/>
      <c r="AR257" s="32"/>
      <c r="AS257" s="73"/>
      <c r="AT257" s="31"/>
    </row>
    <row r="258" customFormat="1" spans="39:46">
      <c r="AM258" s="31"/>
      <c r="AN258" s="31"/>
      <c r="AO258" s="31"/>
      <c r="AP258" s="31"/>
      <c r="AQ258" s="157"/>
      <c r="AR258" s="32"/>
      <c r="AS258" s="73"/>
      <c r="AT258" s="31"/>
    </row>
    <row r="259" customFormat="1" spans="39:46">
      <c r="AM259" s="31"/>
      <c r="AN259" s="31"/>
      <c r="AO259" s="31"/>
      <c r="AP259" s="31"/>
      <c r="AQ259" s="157"/>
      <c r="AR259" s="32"/>
      <c r="AS259" s="73"/>
      <c r="AT259" s="31"/>
    </row>
    <row r="260" customFormat="1" spans="39:46">
      <c r="AM260" s="31"/>
      <c r="AN260" s="31"/>
      <c r="AO260" s="31"/>
      <c r="AP260" s="31"/>
      <c r="AQ260" s="157"/>
      <c r="AR260" s="32"/>
      <c r="AS260" s="73"/>
      <c r="AT260" s="31"/>
    </row>
    <row r="261" customFormat="1" spans="39:46">
      <c r="AM261" s="31"/>
      <c r="AN261" s="31"/>
      <c r="AO261" s="31"/>
      <c r="AP261" s="31"/>
      <c r="AQ261" s="157"/>
      <c r="AR261" s="32"/>
      <c r="AS261" s="73"/>
      <c r="AT261" s="31"/>
    </row>
    <row r="262" spans="40:40">
      <c r="AN262" s="73"/>
    </row>
    <row r="263" spans="40:40">
      <c r="AN263" s="73"/>
    </row>
    <row r="264" spans="40:40">
      <c r="AN264" s="73"/>
    </row>
    <row r="265" spans="40:40">
      <c r="AN265" s="73"/>
    </row>
    <row r="266" spans="40:40">
      <c r="AN266" s="73"/>
    </row>
    <row r="268" spans="40:40">
      <c r="AN268" s="73"/>
    </row>
    <row r="269" spans="40:40">
      <c r="AN269" s="73"/>
    </row>
    <row r="271" spans="40:40">
      <c r="AN271" s="73"/>
    </row>
    <row r="273" spans="40:40">
      <c r="AN273" s="73"/>
    </row>
    <row r="275" spans="40:40">
      <c r="AN275" s="73"/>
    </row>
    <row r="277" spans="40:40">
      <c r="AN277" s="73"/>
    </row>
    <row r="279" spans="40:40">
      <c r="AN279" s="73"/>
    </row>
    <row r="281" spans="40:40">
      <c r="AN281" s="73"/>
    </row>
    <row r="283" spans="40:40">
      <c r="AN283" s="73"/>
    </row>
    <row r="285" spans="40:40">
      <c r="AN285" s="73"/>
    </row>
    <row r="286" customFormat="1" spans="39:46">
      <c r="AM286" s="1"/>
      <c r="AN286" s="1"/>
      <c r="AO286" s="1"/>
      <c r="AP286" s="1"/>
      <c r="AQ286" s="157"/>
      <c r="AR286" s="32"/>
      <c r="AS286" s="73"/>
      <c r="AT286" s="31"/>
    </row>
    <row r="287" customFormat="1" spans="39:46">
      <c r="AM287" s="1"/>
      <c r="AN287" s="1"/>
      <c r="AO287" s="1"/>
      <c r="AP287" s="1"/>
      <c r="AQ287" s="157"/>
      <c r="AR287" s="32"/>
      <c r="AS287" s="73"/>
      <c r="AT287" s="31"/>
    </row>
    <row r="288" customFormat="1" spans="39:46">
      <c r="AM288" s="1"/>
      <c r="AN288" s="1"/>
      <c r="AO288" s="1"/>
      <c r="AP288" s="1"/>
      <c r="AQ288" s="157"/>
      <c r="AR288" s="32"/>
      <c r="AS288" s="73"/>
      <c r="AT288" s="31"/>
    </row>
    <row r="289" customFormat="1" spans="39:46">
      <c r="AM289" s="31"/>
      <c r="AN289" s="31"/>
      <c r="AO289" s="31"/>
      <c r="AP289" s="31"/>
      <c r="AQ289" s="157"/>
      <c r="AR289" s="32"/>
      <c r="AS289" s="73"/>
      <c r="AT289" s="31"/>
    </row>
    <row r="290" customFormat="1" spans="39:46">
      <c r="AM290" s="31"/>
      <c r="AN290" s="31"/>
      <c r="AO290" s="31"/>
      <c r="AP290" s="31"/>
      <c r="AQ290" s="157"/>
      <c r="AR290" s="32"/>
      <c r="AS290" s="73"/>
      <c r="AT290" s="31"/>
    </row>
    <row r="291" customFormat="1" spans="39:46">
      <c r="AM291" s="31"/>
      <c r="AN291" s="31"/>
      <c r="AO291" s="31"/>
      <c r="AP291" s="31"/>
      <c r="AQ291" s="157"/>
      <c r="AR291" s="32"/>
      <c r="AS291" s="73"/>
      <c r="AT291" s="31"/>
    </row>
    <row r="292" customFormat="1" spans="39:46">
      <c r="AM292" s="31"/>
      <c r="AN292" s="31"/>
      <c r="AO292" s="31"/>
      <c r="AP292" s="31"/>
      <c r="AQ292" s="157"/>
      <c r="AR292" s="32"/>
      <c r="AS292" s="73"/>
      <c r="AT292" s="31"/>
    </row>
    <row r="293" customFormat="1" spans="39:46">
      <c r="AM293" s="1">
        <v>12513</v>
      </c>
      <c r="AN293" s="1"/>
      <c r="AO293" s="1"/>
      <c r="AP293" s="1"/>
      <c r="AQ293" s="157"/>
      <c r="AR293" s="32"/>
      <c r="AS293" s="73"/>
      <c r="AT293" s="31"/>
    </row>
    <row r="294" spans="40:40">
      <c r="AN294" s="1"/>
    </row>
    <row r="295" customFormat="1" spans="39:46">
      <c r="AM295" s="170" t="s">
        <v>318</v>
      </c>
      <c r="AN295" s="77" t="e">
        <f>VLOOKUP(B295,'[5]5月月报'!$B$4:$CO$1800,49,0)</f>
        <v>#N/A</v>
      </c>
      <c r="AO295" s="97" t="e">
        <f>VLOOKUP(B295,'[5]5月月报'!$B$4:$CO$1800,51,0)</f>
        <v>#N/A</v>
      </c>
      <c r="AP295" s="171" t="e">
        <f>VLOOKUP(B295,'[6]25.5月定稿'!$B$3:$BQ$900,5,0)</f>
        <v>#N/A</v>
      </c>
      <c r="AQ295" s="172" t="e">
        <f>VLOOKUP(B295,'[6]25.5月定稿'!$B$3:$BQ$900,22,0)</f>
        <v>#N/A</v>
      </c>
      <c r="AR295" s="32"/>
      <c r="AS295" s="170"/>
      <c r="AT295" s="170" t="e">
        <f>VLOOKUP(B295,[10]一线员工!$C$3:$CK$7000,1,0)</f>
        <v>#N/A</v>
      </c>
    </row>
    <row r="296" customFormat="1" spans="39:46">
      <c r="AM296" s="30" t="s">
        <v>291</v>
      </c>
      <c r="AN296" s="73" t="e">
        <f>VLOOKUP(B296,'[5]5月月报'!$B$4:$CO$1800,49,0)</f>
        <v>#N/A</v>
      </c>
      <c r="AO296" s="97" t="e">
        <f>VLOOKUP(B296,'[5]5月月报'!$B$4:$CO$1800,51,0)</f>
        <v>#N/A</v>
      </c>
      <c r="AP296" s="172" t="e">
        <f>VLOOKUP(B296,'[6]25.5月定稿'!$B$3:$BQ$900,5,0)</f>
        <v>#N/A</v>
      </c>
      <c r="AQ296" t="e">
        <f>VLOOKUP(B296,'[6]25.5月定稿'!$B$3:$BQ$900,22,0)</f>
        <v>#N/A</v>
      </c>
      <c r="AR296" s="32"/>
      <c r="AS296" s="173" t="s">
        <v>721</v>
      </c>
      <c r="AT296" s="30" t="e">
        <f>VLOOKUP(B296,[10]一线员工!$C$3:$CK$7000,1,0)</f>
        <v>#N/A</v>
      </c>
    </row>
    <row r="297" customFormat="1" spans="39:46">
      <c r="AM297" s="30" t="s">
        <v>291</v>
      </c>
      <c r="AN297" s="73" t="e">
        <f>VLOOKUP(B297,'[5]5月月报'!$B$4:$CO$1800,49,0)</f>
        <v>#N/A</v>
      </c>
      <c r="AO297" s="97" t="e">
        <f>VLOOKUP(B297,'[5]5月月报'!$B$4:$CO$1800,51,0)</f>
        <v>#N/A</v>
      </c>
      <c r="AP297" s="172" t="e">
        <f>VLOOKUP(B297,'[6]25.5月定稿'!$B$3:$BQ$900,5,0)</f>
        <v>#N/A</v>
      </c>
      <c r="AQ297" t="e">
        <f>VLOOKUP(B297,'[6]25.5月定稿'!$B$3:$BQ$900,22,0)</f>
        <v>#N/A</v>
      </c>
      <c r="AR297" s="32"/>
      <c r="AS297" s="173" t="s">
        <v>721</v>
      </c>
      <c r="AT297" s="30" t="e">
        <f>VLOOKUP(B297,[10]一线员工!$C$3:$CK$7000,1,0)</f>
        <v>#N/A</v>
      </c>
    </row>
    <row r="298" spans="40:41">
      <c r="AN298" s="158"/>
      <c r="AO298" s="159"/>
    </row>
    <row r="299" spans="40:41">
      <c r="AN299" s="158"/>
      <c r="AO299" s="159"/>
    </row>
    <row r="300" spans="40:41">
      <c r="AN300" s="158"/>
      <c r="AO300" s="159"/>
    </row>
    <row r="301" spans="40:41">
      <c r="AN301" s="71"/>
      <c r="AO301" s="159"/>
    </row>
    <row r="302" spans="40:41">
      <c r="AN302" s="1"/>
      <c r="AO302" s="159"/>
    </row>
    <row r="303" spans="40:41">
      <c r="AN303" s="1"/>
      <c r="AO303" s="159"/>
    </row>
    <row r="304" spans="40:41">
      <c r="AN304" s="1"/>
      <c r="AO304" s="159"/>
    </row>
    <row r="305" spans="40:41">
      <c r="AN305" s="1"/>
      <c r="AO305" s="159"/>
    </row>
    <row r="306" spans="40:41">
      <c r="AN306" s="1"/>
      <c r="AO306" s="159"/>
    </row>
    <row r="307" spans="40:41">
      <c r="AN307" s="1"/>
      <c r="AO307" s="159"/>
    </row>
    <row r="308" spans="40:41">
      <c r="AN308" s="1"/>
      <c r="AO308" s="163"/>
    </row>
    <row r="309" spans="40:41">
      <c r="AN309" s="1"/>
      <c r="AO309" s="165"/>
    </row>
    <row r="310" spans="40:41">
      <c r="AN310" s="1"/>
      <c r="AO310" s="166"/>
    </row>
    <row r="311" spans="40:41">
      <c r="AN311" s="1"/>
      <c r="AO311" s="168"/>
    </row>
    <row r="312" spans="40:41">
      <c r="AN312" s="1"/>
      <c r="AO312" s="159"/>
    </row>
    <row r="313" spans="40:40">
      <c r="AN313" s="1"/>
    </row>
    <row r="314" spans="40:40">
      <c r="AN314" s="1"/>
    </row>
    <row r="315" spans="40:40">
      <c r="AN315" s="1"/>
    </row>
    <row r="316" spans="40:40">
      <c r="AN316" s="1"/>
    </row>
    <row r="317" spans="40:40">
      <c r="AN317" s="1"/>
    </row>
    <row r="318" spans="40:40">
      <c r="AN318" s="1"/>
    </row>
    <row r="319" spans="40:40">
      <c r="AN319" s="1"/>
    </row>
    <row r="320" spans="40:40">
      <c r="AN320" s="72"/>
    </row>
    <row r="321" spans="40:40">
      <c r="AN321" s="72"/>
    </row>
    <row r="322" spans="40:40">
      <c r="AN322" s="72"/>
    </row>
    <row r="323" spans="40:40">
      <c r="AN323" s="72"/>
    </row>
    <row r="324" spans="40:40">
      <c r="AN324" s="72"/>
    </row>
    <row r="325" spans="40:40">
      <c r="AN325" s="72"/>
    </row>
    <row r="326" spans="40:40">
      <c r="AN326" s="72"/>
    </row>
    <row r="327" spans="40:40">
      <c r="AN327" s="72"/>
    </row>
    <row r="328" spans="40:40">
      <c r="AN328" s="158"/>
    </row>
    <row r="329" spans="40:40">
      <c r="AN329" s="158"/>
    </row>
    <row r="330" spans="40:40">
      <c r="AN330" s="158"/>
    </row>
    <row r="331" spans="40:40">
      <c r="AN331" s="71"/>
    </row>
    <row r="332" spans="40:40">
      <c r="AN332" s="1"/>
    </row>
    <row r="333" spans="40:40">
      <c r="AN333" s="1"/>
    </row>
    <row r="334" spans="40:40">
      <c r="AN334" s="1"/>
    </row>
    <row r="335" spans="40:40">
      <c r="AN335" s="1"/>
    </row>
    <row r="336" spans="40:40">
      <c r="AN336" s="1"/>
    </row>
    <row r="337" spans="40:40">
      <c r="AN337" s="1"/>
    </row>
    <row r="338" spans="40:40">
      <c r="AN338" s="1"/>
    </row>
    <row r="339" spans="40:40">
      <c r="AN339" s="1"/>
    </row>
    <row r="340" spans="40:40">
      <c r="AN340" s="1"/>
    </row>
    <row r="341" spans="40:40">
      <c r="AN341" s="1"/>
    </row>
    <row r="342" spans="40:40">
      <c r="AN342" s="1"/>
    </row>
    <row r="343" spans="40:40">
      <c r="AN343" s="1"/>
    </row>
    <row r="344" spans="40:40">
      <c r="AN344" s="1"/>
    </row>
    <row r="345" spans="40:40">
      <c r="AN345" s="1"/>
    </row>
    <row r="346" spans="40:40">
      <c r="AN346" s="1"/>
    </row>
    <row r="347" spans="40:40">
      <c r="AN347" s="1"/>
    </row>
    <row r="348" spans="40:40">
      <c r="AN348" s="1"/>
    </row>
    <row r="349" spans="40:40">
      <c r="AN349" s="1"/>
    </row>
    <row r="350" spans="40:40">
      <c r="AN350" s="1"/>
    </row>
    <row r="351" spans="40:40">
      <c r="AN351" s="1"/>
    </row>
    <row r="352" spans="40:40">
      <c r="AN352" s="1"/>
    </row>
    <row r="353" spans="40:40">
      <c r="AN353" s="1"/>
    </row>
    <row r="354" spans="40:40">
      <c r="AN354" s="1"/>
    </row>
  </sheetData>
  <autoFilter ref="A5:XFA180">
    <extLst/>
  </autoFilter>
  <mergeCells count="24">
    <mergeCell ref="A1:AL1"/>
    <mergeCell ref="F3:M3"/>
    <mergeCell ref="F4:I4"/>
    <mergeCell ref="J4:M4"/>
    <mergeCell ref="A163:D163"/>
    <mergeCell ref="A164:D164"/>
    <mergeCell ref="A165:E165"/>
    <mergeCell ref="A166:E166"/>
    <mergeCell ref="A181:B181"/>
    <mergeCell ref="A3:A5"/>
    <mergeCell ref="B3:B5"/>
    <mergeCell ref="C3:C5"/>
    <mergeCell ref="D3:D5"/>
    <mergeCell ref="E3:E5"/>
    <mergeCell ref="Y5:Y6"/>
    <mergeCell ref="Z3:Z5"/>
    <mergeCell ref="AA3:AA5"/>
    <mergeCell ref="AH5:AH6"/>
    <mergeCell ref="AI3:AI5"/>
    <mergeCell ref="AJ3:AJ5"/>
    <mergeCell ref="AK3:AK5"/>
    <mergeCell ref="AL3:AL5"/>
    <mergeCell ref="P3:X4"/>
    <mergeCell ref="AB3:AG4"/>
  </mergeCells>
  <conditionalFormatting sqref="B123">
    <cfRule type="duplicateValues" dxfId="0" priority="4"/>
  </conditionalFormatting>
  <conditionalFormatting sqref="B147">
    <cfRule type="duplicateValues" dxfId="2" priority="7" stopIfTrue="1"/>
  </conditionalFormatting>
  <conditionalFormatting sqref="B162">
    <cfRule type="duplicateValues" dxfId="2" priority="10" stopIfTrue="1"/>
  </conditionalFormatting>
  <conditionalFormatting sqref="B118:B122">
    <cfRule type="duplicateValues" dxfId="0" priority="6"/>
  </conditionalFormatting>
  <conditionalFormatting sqref="B118:B126">
    <cfRule type="duplicateValues" dxfId="0" priority="5"/>
  </conditionalFormatting>
  <conditionalFormatting sqref="B124:B126">
    <cfRule type="duplicateValues" dxfId="0" priority="3"/>
  </conditionalFormatting>
  <conditionalFormatting sqref="B131:B137">
    <cfRule type="duplicateValues" dxfId="0" priority="2"/>
    <cfRule type="duplicateValues" dxfId="0" priority="1"/>
  </conditionalFormatting>
  <conditionalFormatting sqref="B148:B149">
    <cfRule type="duplicateValues" dxfId="2" priority="8" stopIfTrue="1"/>
  </conditionalFormatting>
  <conditionalFormatting sqref="B150:B161">
    <cfRule type="duplicateValues" dxfId="2" priority="9" stopIfTrue="1"/>
  </conditionalFormatting>
  <pageMargins left="0.75" right="0.75" top="1" bottom="1" header="0.5" footer="0.5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FFFF00"/>
  </sheetPr>
  <dimension ref="A1:M49"/>
  <sheetViews>
    <sheetView topLeftCell="A34" workbookViewId="0">
      <selection activeCell="A34" sqref="$A1:$XFD1048576"/>
    </sheetView>
  </sheetViews>
  <sheetFormatPr defaultColWidth="9" defaultRowHeight="14.4"/>
  <cols>
    <col min="4" max="4" width="10.1296296296296"/>
  </cols>
  <sheetData>
    <row r="1" customFormat="1" ht="15.6" spans="1: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customFormat="1" ht="22.2" spans="1:13">
      <c r="A2" s="2"/>
      <c r="B2" s="3"/>
      <c r="C2" s="3"/>
      <c r="D2" s="3"/>
      <c r="E2" s="3"/>
      <c r="F2" s="4"/>
      <c r="G2" s="5"/>
      <c r="H2" s="5"/>
      <c r="I2" s="5"/>
      <c r="J2" s="5"/>
      <c r="K2" s="5"/>
      <c r="L2" s="5"/>
      <c r="M2" s="5"/>
    </row>
    <row r="3" customFormat="1" ht="22.8" spans="1:13">
      <c r="A3" s="6" t="s">
        <v>722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customFormat="1" spans="1:13">
      <c r="A4" s="7" t="s">
        <v>0</v>
      </c>
      <c r="B4" s="7" t="s">
        <v>723</v>
      </c>
      <c r="C4" s="7" t="s">
        <v>724</v>
      </c>
      <c r="D4" s="7" t="s">
        <v>725</v>
      </c>
      <c r="E4" s="7" t="s">
        <v>726</v>
      </c>
      <c r="F4" s="7" t="s">
        <v>727</v>
      </c>
      <c r="G4" s="8"/>
      <c r="H4" s="8"/>
      <c r="I4" s="8"/>
      <c r="J4" s="21" t="s">
        <v>728</v>
      </c>
      <c r="K4" s="21"/>
      <c r="L4" s="22"/>
      <c r="M4" s="21" t="s">
        <v>312</v>
      </c>
    </row>
    <row r="5" customFormat="1" spans="1:13">
      <c r="A5" s="7"/>
      <c r="B5" s="7"/>
      <c r="C5" s="7"/>
      <c r="D5" s="7"/>
      <c r="E5" s="7"/>
      <c r="F5" s="7"/>
      <c r="G5" s="8"/>
      <c r="H5" s="8"/>
      <c r="I5" s="8"/>
      <c r="J5" s="23" t="s">
        <v>729</v>
      </c>
      <c r="K5" s="23" t="s">
        <v>730</v>
      </c>
      <c r="L5" s="24" t="s">
        <v>731</v>
      </c>
      <c r="M5" s="21"/>
    </row>
    <row r="6" customFormat="1" spans="1:13">
      <c r="A6" s="9">
        <v>1</v>
      </c>
      <c r="B6" s="10" t="s">
        <v>54</v>
      </c>
      <c r="C6" s="11" t="s">
        <v>386</v>
      </c>
      <c r="D6" s="10" t="s">
        <v>732</v>
      </c>
      <c r="E6" s="12"/>
      <c r="F6" s="13"/>
      <c r="G6" s="14"/>
      <c r="H6" s="14"/>
      <c r="I6" s="14"/>
      <c r="J6" s="25">
        <v>1050</v>
      </c>
      <c r="K6" s="25">
        <v>525</v>
      </c>
      <c r="L6" s="26">
        <v>525</v>
      </c>
      <c r="M6" s="15"/>
    </row>
    <row r="7" customFormat="1" spans="1:13">
      <c r="A7" s="9">
        <v>2</v>
      </c>
      <c r="B7" s="15" t="s">
        <v>48</v>
      </c>
      <c r="C7" s="481" t="s">
        <v>378</v>
      </c>
      <c r="D7" s="15" t="s">
        <v>733</v>
      </c>
      <c r="E7" s="16"/>
      <c r="F7" s="13"/>
      <c r="G7" s="17"/>
      <c r="H7" s="17"/>
      <c r="I7" s="17"/>
      <c r="J7" s="25">
        <v>1300</v>
      </c>
      <c r="K7" s="25">
        <v>650</v>
      </c>
      <c r="L7" s="17">
        <v>650</v>
      </c>
      <c r="M7" s="15"/>
    </row>
    <row r="8" customFormat="1" spans="1:13">
      <c r="A8" s="9">
        <v>3</v>
      </c>
      <c r="B8" s="15" t="s">
        <v>34</v>
      </c>
      <c r="C8" s="11" t="s">
        <v>376</v>
      </c>
      <c r="D8" s="15" t="s">
        <v>734</v>
      </c>
      <c r="E8" s="16"/>
      <c r="F8" s="13"/>
      <c r="G8" s="17"/>
      <c r="H8" s="17"/>
      <c r="I8" s="17"/>
      <c r="J8" s="25">
        <v>700</v>
      </c>
      <c r="K8" s="25">
        <v>350</v>
      </c>
      <c r="L8" s="17">
        <v>350</v>
      </c>
      <c r="M8" s="15"/>
    </row>
    <row r="9" customFormat="1" spans="1:13">
      <c r="A9" s="9">
        <v>4</v>
      </c>
      <c r="B9" s="15" t="s">
        <v>46</v>
      </c>
      <c r="C9" s="11" t="s">
        <v>398</v>
      </c>
      <c r="D9" s="15" t="s">
        <v>735</v>
      </c>
      <c r="E9" s="16"/>
      <c r="F9" s="13"/>
      <c r="G9" s="17"/>
      <c r="H9" s="17"/>
      <c r="I9" s="17"/>
      <c r="J9" s="25">
        <v>742</v>
      </c>
      <c r="K9" s="25">
        <v>371</v>
      </c>
      <c r="L9" s="17">
        <v>371</v>
      </c>
      <c r="M9" s="15"/>
    </row>
    <row r="10" customFormat="1" spans="1:13">
      <c r="A10" s="9">
        <v>5</v>
      </c>
      <c r="B10" s="15" t="s">
        <v>30</v>
      </c>
      <c r="C10" s="11" t="s">
        <v>371</v>
      </c>
      <c r="D10" s="15" t="s">
        <v>736</v>
      </c>
      <c r="E10" s="16"/>
      <c r="F10" s="13"/>
      <c r="G10" s="17"/>
      <c r="H10" s="17"/>
      <c r="I10" s="17"/>
      <c r="J10" s="25">
        <v>620</v>
      </c>
      <c r="K10" s="25">
        <v>310</v>
      </c>
      <c r="L10" s="17">
        <v>310</v>
      </c>
      <c r="M10" s="15"/>
    </row>
    <row r="11" customFormat="1" spans="1:13">
      <c r="A11" s="9">
        <v>6</v>
      </c>
      <c r="B11" s="15" t="s">
        <v>32</v>
      </c>
      <c r="C11" s="11" t="s">
        <v>373</v>
      </c>
      <c r="D11" s="15" t="s">
        <v>737</v>
      </c>
      <c r="E11" s="16"/>
      <c r="F11" s="13"/>
      <c r="G11" s="17"/>
      <c r="H11" s="17"/>
      <c r="I11" s="17"/>
      <c r="J11" s="25">
        <v>550</v>
      </c>
      <c r="K11" s="25">
        <v>275</v>
      </c>
      <c r="L11" s="17">
        <v>275</v>
      </c>
      <c r="M11" s="15"/>
    </row>
    <row r="12" customFormat="1" spans="1:13">
      <c r="A12" s="9">
        <v>7</v>
      </c>
      <c r="B12" s="15" t="s">
        <v>52</v>
      </c>
      <c r="C12" s="11" t="s">
        <v>384</v>
      </c>
      <c r="D12" s="15" t="s">
        <v>738</v>
      </c>
      <c r="E12" s="16"/>
      <c r="F12" s="13"/>
      <c r="G12" s="17"/>
      <c r="H12" s="17"/>
      <c r="I12" s="17"/>
      <c r="J12" s="25">
        <v>850</v>
      </c>
      <c r="K12" s="25">
        <v>425</v>
      </c>
      <c r="L12" s="17">
        <v>425</v>
      </c>
      <c r="M12" s="15"/>
    </row>
    <row r="13" customFormat="1" spans="1:13">
      <c r="A13" s="9">
        <v>8</v>
      </c>
      <c r="B13" s="15" t="s">
        <v>91</v>
      </c>
      <c r="C13" s="11" t="s">
        <v>451</v>
      </c>
      <c r="D13" s="15" t="s">
        <v>739</v>
      </c>
      <c r="E13" s="16"/>
      <c r="F13" s="13"/>
      <c r="G13" s="17"/>
      <c r="H13" s="17"/>
      <c r="I13" s="17"/>
      <c r="J13" s="25">
        <v>410</v>
      </c>
      <c r="K13" s="25">
        <v>205</v>
      </c>
      <c r="L13" s="17">
        <v>205</v>
      </c>
      <c r="M13" s="15"/>
    </row>
    <row r="14" customFormat="1" spans="1:13">
      <c r="A14" s="9">
        <v>9</v>
      </c>
      <c r="B14" s="15" t="s">
        <v>134</v>
      </c>
      <c r="C14" s="11" t="s">
        <v>476</v>
      </c>
      <c r="D14" s="15" t="s">
        <v>740</v>
      </c>
      <c r="E14" s="16"/>
      <c r="F14" s="13"/>
      <c r="G14" s="17"/>
      <c r="H14" s="17"/>
      <c r="I14" s="17"/>
      <c r="J14" s="25">
        <v>526</v>
      </c>
      <c r="K14" s="25">
        <v>263</v>
      </c>
      <c r="L14" s="17">
        <v>263</v>
      </c>
      <c r="M14" s="15"/>
    </row>
    <row r="15" customFormat="1" spans="1:13">
      <c r="A15" s="9">
        <v>10</v>
      </c>
      <c r="B15" s="15" t="s">
        <v>128</v>
      </c>
      <c r="C15" s="11" t="s">
        <v>475</v>
      </c>
      <c r="D15" s="15" t="s">
        <v>741</v>
      </c>
      <c r="E15" s="16"/>
      <c r="F15" s="13"/>
      <c r="G15" s="17"/>
      <c r="H15" s="17"/>
      <c r="I15" s="17"/>
      <c r="J15" s="25">
        <v>476</v>
      </c>
      <c r="K15" s="25">
        <v>238</v>
      </c>
      <c r="L15" s="17">
        <v>238</v>
      </c>
      <c r="M15" s="15"/>
    </row>
    <row r="16" customFormat="1" spans="1:13">
      <c r="A16" s="9">
        <v>11</v>
      </c>
      <c r="B16" s="15" t="s">
        <v>56</v>
      </c>
      <c r="C16" s="11" t="s">
        <v>461</v>
      </c>
      <c r="D16" s="15" t="s">
        <v>742</v>
      </c>
      <c r="E16" s="16"/>
      <c r="F16" s="13"/>
      <c r="G16" s="17"/>
      <c r="H16" s="17"/>
      <c r="I16" s="17"/>
      <c r="J16" s="25">
        <v>452</v>
      </c>
      <c r="K16" s="25">
        <v>226</v>
      </c>
      <c r="L16" s="17">
        <v>226</v>
      </c>
      <c r="M16" s="15"/>
    </row>
    <row r="17" customFormat="1" spans="1:13">
      <c r="A17" s="9">
        <v>12</v>
      </c>
      <c r="B17" s="15" t="s">
        <v>44</v>
      </c>
      <c r="C17" s="11" t="s">
        <v>396</v>
      </c>
      <c r="D17" s="15" t="s">
        <v>743</v>
      </c>
      <c r="E17" s="16"/>
      <c r="F17" s="13"/>
      <c r="G17" s="17"/>
      <c r="H17" s="17"/>
      <c r="I17" s="17"/>
      <c r="J17" s="25">
        <v>634</v>
      </c>
      <c r="K17" s="25">
        <v>317</v>
      </c>
      <c r="L17" s="17">
        <v>317</v>
      </c>
      <c r="M17" s="15"/>
    </row>
    <row r="18" customFormat="1" spans="1:13">
      <c r="A18" s="9">
        <v>13</v>
      </c>
      <c r="B18" s="15" t="s">
        <v>146</v>
      </c>
      <c r="C18" s="11" t="s">
        <v>449</v>
      </c>
      <c r="D18" s="15" t="s">
        <v>744</v>
      </c>
      <c r="E18" s="16"/>
      <c r="F18" s="13"/>
      <c r="G18" s="17"/>
      <c r="H18" s="17"/>
      <c r="I18" s="17"/>
      <c r="J18" s="25">
        <v>502</v>
      </c>
      <c r="K18" s="25">
        <v>251</v>
      </c>
      <c r="L18" s="17">
        <v>251</v>
      </c>
      <c r="M18" s="15"/>
    </row>
    <row r="19" customFormat="1" spans="1:13">
      <c r="A19" s="9">
        <v>14</v>
      </c>
      <c r="B19" s="15" t="s">
        <v>69</v>
      </c>
      <c r="C19" s="11" t="s">
        <v>500</v>
      </c>
      <c r="D19" s="15" t="s">
        <v>745</v>
      </c>
      <c r="E19" s="16"/>
      <c r="F19" s="13"/>
      <c r="G19" s="17"/>
      <c r="H19" s="17"/>
      <c r="I19" s="17"/>
      <c r="J19" s="25">
        <v>406</v>
      </c>
      <c r="K19" s="25">
        <v>203</v>
      </c>
      <c r="L19" s="17">
        <v>203</v>
      </c>
      <c r="M19" s="15"/>
    </row>
    <row r="20" customFormat="1" spans="1:13">
      <c r="A20" s="9">
        <v>15</v>
      </c>
      <c r="B20" s="15" t="s">
        <v>109</v>
      </c>
      <c r="C20" s="11" t="s">
        <v>450</v>
      </c>
      <c r="D20" s="15" t="s">
        <v>746</v>
      </c>
      <c r="E20" s="16"/>
      <c r="F20" s="13"/>
      <c r="G20" s="17"/>
      <c r="H20" s="17"/>
      <c r="I20" s="17"/>
      <c r="J20" s="25">
        <v>438</v>
      </c>
      <c r="K20" s="25">
        <v>219</v>
      </c>
      <c r="L20" s="17">
        <v>219</v>
      </c>
      <c r="M20" s="15"/>
    </row>
    <row r="21" customFormat="1" spans="1:13">
      <c r="A21" s="9">
        <v>16</v>
      </c>
      <c r="B21" s="15" t="s">
        <v>141</v>
      </c>
      <c r="C21" s="11" t="s">
        <v>482</v>
      </c>
      <c r="D21" s="15" t="s">
        <v>747</v>
      </c>
      <c r="E21" s="16"/>
      <c r="F21" s="13"/>
      <c r="G21" s="17"/>
      <c r="H21" s="17"/>
      <c r="I21" s="17"/>
      <c r="J21" s="25">
        <v>574</v>
      </c>
      <c r="K21" s="25">
        <v>287</v>
      </c>
      <c r="L21" s="17">
        <v>287</v>
      </c>
      <c r="M21" s="15"/>
    </row>
    <row r="22" customFormat="1" spans="1:13">
      <c r="A22" s="9">
        <v>17</v>
      </c>
      <c r="B22" s="15" t="s">
        <v>85</v>
      </c>
      <c r="C22" s="11" t="s">
        <v>429</v>
      </c>
      <c r="D22" s="15" t="s">
        <v>748</v>
      </c>
      <c r="E22" s="16"/>
      <c r="F22" s="13"/>
      <c r="G22" s="17"/>
      <c r="H22" s="17"/>
      <c r="I22" s="17"/>
      <c r="J22" s="25">
        <v>410</v>
      </c>
      <c r="K22" s="25">
        <v>205</v>
      </c>
      <c r="L22" s="17">
        <v>205</v>
      </c>
      <c r="M22" s="15"/>
    </row>
    <row r="23" customFormat="1" spans="1:13">
      <c r="A23" s="9">
        <v>18</v>
      </c>
      <c r="B23" s="15" t="s">
        <v>58</v>
      </c>
      <c r="C23" s="11" t="s">
        <v>436</v>
      </c>
      <c r="D23" s="15" t="s">
        <v>749</v>
      </c>
      <c r="E23" s="16"/>
      <c r="F23" s="13"/>
      <c r="G23" s="17"/>
      <c r="H23" s="17"/>
      <c r="I23" s="17"/>
      <c r="J23" s="25">
        <v>430</v>
      </c>
      <c r="K23" s="25">
        <v>215</v>
      </c>
      <c r="L23" s="17">
        <v>215</v>
      </c>
      <c r="M23" s="15"/>
    </row>
    <row r="24" customFormat="1" spans="1:13">
      <c r="A24" s="9">
        <v>19</v>
      </c>
      <c r="B24" s="15" t="s">
        <v>132</v>
      </c>
      <c r="C24" s="11" t="s">
        <v>474</v>
      </c>
      <c r="D24" s="15" t="s">
        <v>750</v>
      </c>
      <c r="E24" s="16"/>
      <c r="F24" s="13"/>
      <c r="G24" s="17"/>
      <c r="H24" s="17"/>
      <c r="I24" s="17"/>
      <c r="J24" s="25">
        <v>454</v>
      </c>
      <c r="K24" s="25">
        <v>227</v>
      </c>
      <c r="L24" s="17">
        <v>227</v>
      </c>
      <c r="M24" s="15"/>
    </row>
    <row r="25" customFormat="1" spans="1:13">
      <c r="A25" s="9">
        <v>20</v>
      </c>
      <c r="B25" s="15" t="s">
        <v>147</v>
      </c>
      <c r="C25" s="11" t="s">
        <v>456</v>
      </c>
      <c r="D25" s="15" t="s">
        <v>751</v>
      </c>
      <c r="E25" s="16"/>
      <c r="F25" s="13"/>
      <c r="G25" s="17"/>
      <c r="H25" s="17"/>
      <c r="I25" s="17"/>
      <c r="J25" s="25">
        <v>456</v>
      </c>
      <c r="K25" s="25">
        <v>228</v>
      </c>
      <c r="L25" s="17">
        <v>228</v>
      </c>
      <c r="M25" s="15"/>
    </row>
    <row r="26" customFormat="1" spans="1:13">
      <c r="A26" s="9">
        <v>21</v>
      </c>
      <c r="B26" s="15" t="s">
        <v>131</v>
      </c>
      <c r="C26" s="11" t="s">
        <v>470</v>
      </c>
      <c r="D26" s="15" t="s">
        <v>752</v>
      </c>
      <c r="E26" s="16"/>
      <c r="F26" s="13"/>
      <c r="G26" s="17"/>
      <c r="H26" s="17"/>
      <c r="I26" s="17"/>
      <c r="J26" s="25">
        <v>446</v>
      </c>
      <c r="K26" s="25">
        <v>223</v>
      </c>
      <c r="L26" s="17">
        <v>223</v>
      </c>
      <c r="M26" s="15"/>
    </row>
    <row r="27" customFormat="1" spans="1:13">
      <c r="A27" s="9">
        <v>22</v>
      </c>
      <c r="B27" s="15" t="s">
        <v>124</v>
      </c>
      <c r="C27" s="11" t="s">
        <v>468</v>
      </c>
      <c r="D27" s="15" t="s">
        <v>753</v>
      </c>
      <c r="E27" s="16"/>
      <c r="F27" s="13"/>
      <c r="G27" s="17"/>
      <c r="H27" s="17"/>
      <c r="I27" s="17"/>
      <c r="J27" s="25">
        <v>500</v>
      </c>
      <c r="K27" s="25">
        <v>250</v>
      </c>
      <c r="L27" s="17">
        <v>250</v>
      </c>
      <c r="M27" s="15"/>
    </row>
    <row r="28" customFormat="1" spans="1:13">
      <c r="A28" s="9">
        <v>23</v>
      </c>
      <c r="B28" s="15" t="s">
        <v>137</v>
      </c>
      <c r="C28" s="11" t="s">
        <v>447</v>
      </c>
      <c r="D28" s="15" t="s">
        <v>754</v>
      </c>
      <c r="E28" s="16"/>
      <c r="F28" s="13"/>
      <c r="G28" s="17"/>
      <c r="H28" s="17"/>
      <c r="I28" s="17"/>
      <c r="J28" s="25">
        <v>436</v>
      </c>
      <c r="K28" s="25">
        <v>218</v>
      </c>
      <c r="L28" s="17">
        <v>218</v>
      </c>
      <c r="M28" s="15"/>
    </row>
    <row r="29" customFormat="1" spans="1:13">
      <c r="A29" s="9">
        <v>24</v>
      </c>
      <c r="B29" s="15" t="s">
        <v>97</v>
      </c>
      <c r="C29" s="481" t="s">
        <v>440</v>
      </c>
      <c r="D29" s="15" t="s">
        <v>755</v>
      </c>
      <c r="E29" s="16"/>
      <c r="F29" s="13"/>
      <c r="G29" s="17"/>
      <c r="H29" s="17"/>
      <c r="I29" s="17"/>
      <c r="J29" s="25">
        <v>368</v>
      </c>
      <c r="K29" s="25">
        <v>184</v>
      </c>
      <c r="L29" s="17">
        <v>184</v>
      </c>
      <c r="M29" s="15"/>
    </row>
    <row r="30" customFormat="1" spans="1:13">
      <c r="A30" s="9">
        <v>25</v>
      </c>
      <c r="B30" s="15" t="s">
        <v>87</v>
      </c>
      <c r="C30" s="11" t="s">
        <v>394</v>
      </c>
      <c r="D30" s="15" t="s">
        <v>756</v>
      </c>
      <c r="E30" s="16"/>
      <c r="F30" s="13"/>
      <c r="G30" s="17"/>
      <c r="H30" s="17"/>
      <c r="I30" s="17"/>
      <c r="J30" s="25">
        <v>480</v>
      </c>
      <c r="K30" s="25">
        <v>240</v>
      </c>
      <c r="L30" s="17">
        <v>240</v>
      </c>
      <c r="M30" s="15"/>
    </row>
    <row r="31" customFormat="1" spans="1:13">
      <c r="A31" s="9">
        <v>26</v>
      </c>
      <c r="B31" s="15" t="s">
        <v>63</v>
      </c>
      <c r="C31" s="11" t="s">
        <v>455</v>
      </c>
      <c r="D31" s="15" t="s">
        <v>757</v>
      </c>
      <c r="E31" s="16"/>
      <c r="F31" s="13"/>
      <c r="G31" s="17"/>
      <c r="H31" s="17"/>
      <c r="I31" s="17"/>
      <c r="J31" s="25">
        <v>568</v>
      </c>
      <c r="K31" s="25">
        <v>284</v>
      </c>
      <c r="L31" s="17">
        <v>284</v>
      </c>
      <c r="M31" s="15"/>
    </row>
    <row r="32" customFormat="1" spans="1:13">
      <c r="A32" s="9">
        <v>27</v>
      </c>
      <c r="B32" s="15" t="s">
        <v>123</v>
      </c>
      <c r="C32" s="11" t="s">
        <v>471</v>
      </c>
      <c r="D32" s="15" t="s">
        <v>758</v>
      </c>
      <c r="E32" s="16"/>
      <c r="F32" s="13"/>
      <c r="G32" s="17"/>
      <c r="H32" s="17"/>
      <c r="I32" s="17"/>
      <c r="J32" s="25">
        <v>456</v>
      </c>
      <c r="K32" s="25">
        <v>228</v>
      </c>
      <c r="L32" s="17">
        <v>228</v>
      </c>
      <c r="M32" s="15"/>
    </row>
    <row r="33" customFormat="1" spans="1:13">
      <c r="A33" s="9">
        <v>28</v>
      </c>
      <c r="B33" s="15" t="s">
        <v>138</v>
      </c>
      <c r="C33" s="11" t="s">
        <v>478</v>
      </c>
      <c r="D33" s="15" t="s">
        <v>759</v>
      </c>
      <c r="E33" s="16"/>
      <c r="F33" s="13"/>
      <c r="G33" s="17"/>
      <c r="H33" s="17"/>
      <c r="I33" s="17"/>
      <c r="J33" s="25">
        <v>516</v>
      </c>
      <c r="K33" s="25">
        <v>258</v>
      </c>
      <c r="L33" s="17">
        <v>258</v>
      </c>
      <c r="M33" s="15"/>
    </row>
    <row r="34" customFormat="1" spans="1:13">
      <c r="A34" s="9">
        <v>29</v>
      </c>
      <c r="B34" s="15" t="s">
        <v>140</v>
      </c>
      <c r="C34" s="11" t="s">
        <v>481</v>
      </c>
      <c r="D34" s="15" t="s">
        <v>760</v>
      </c>
      <c r="E34" s="16"/>
      <c r="F34" s="13"/>
      <c r="G34" s="17"/>
      <c r="H34" s="17"/>
      <c r="I34" s="17"/>
      <c r="J34" s="25">
        <v>632</v>
      </c>
      <c r="K34" s="25">
        <v>316</v>
      </c>
      <c r="L34" s="17">
        <v>316</v>
      </c>
      <c r="M34" s="15"/>
    </row>
    <row r="35" customFormat="1" spans="1:13">
      <c r="A35" s="9">
        <v>30</v>
      </c>
      <c r="B35" s="15" t="s">
        <v>139</v>
      </c>
      <c r="C35" s="11" t="s">
        <v>480</v>
      </c>
      <c r="D35" s="15" t="s">
        <v>761</v>
      </c>
      <c r="E35" s="16"/>
      <c r="F35" s="13"/>
      <c r="G35" s="17"/>
      <c r="H35" s="17"/>
      <c r="I35" s="17"/>
      <c r="J35" s="25">
        <v>618</v>
      </c>
      <c r="K35" s="25">
        <v>309</v>
      </c>
      <c r="L35" s="17">
        <v>309</v>
      </c>
      <c r="M35" s="15"/>
    </row>
    <row r="36" customFormat="1" spans="1:13">
      <c r="A36" s="9">
        <v>31</v>
      </c>
      <c r="B36" s="15" t="s">
        <v>121</v>
      </c>
      <c r="C36" s="11" t="s">
        <v>463</v>
      </c>
      <c r="D36" s="15" t="s">
        <v>762</v>
      </c>
      <c r="E36" s="16"/>
      <c r="F36" s="13"/>
      <c r="G36" s="17"/>
      <c r="H36" s="17"/>
      <c r="I36" s="17"/>
      <c r="J36" s="25">
        <v>558</v>
      </c>
      <c r="K36" s="25">
        <v>279</v>
      </c>
      <c r="L36" s="17">
        <v>279</v>
      </c>
      <c r="M36" s="15"/>
    </row>
    <row r="37" customFormat="1" spans="1:13">
      <c r="A37" s="9">
        <v>32</v>
      </c>
      <c r="B37" s="15" t="s">
        <v>67</v>
      </c>
      <c r="C37" s="11" t="s">
        <v>498</v>
      </c>
      <c r="D37" s="15" t="s">
        <v>763</v>
      </c>
      <c r="E37" s="16"/>
      <c r="F37" s="13"/>
      <c r="G37" s="17"/>
      <c r="H37" s="17"/>
      <c r="I37" s="17"/>
      <c r="J37" s="25">
        <v>650</v>
      </c>
      <c r="K37" s="25">
        <v>325</v>
      </c>
      <c r="L37" s="17">
        <v>325</v>
      </c>
      <c r="M37" s="15"/>
    </row>
    <row r="38" customFormat="1" spans="1:13">
      <c r="A38" s="9">
        <v>33</v>
      </c>
      <c r="B38" s="15" t="s">
        <v>65</v>
      </c>
      <c r="C38" s="11" t="s">
        <v>496</v>
      </c>
      <c r="D38" s="15">
        <v>1166461481</v>
      </c>
      <c r="E38" s="16"/>
      <c r="F38" s="13"/>
      <c r="G38" s="17"/>
      <c r="H38" s="17"/>
      <c r="I38" s="17"/>
      <c r="J38" s="25">
        <v>460</v>
      </c>
      <c r="K38" s="25">
        <v>230</v>
      </c>
      <c r="L38" s="17">
        <v>230</v>
      </c>
      <c r="M38" s="27"/>
    </row>
    <row r="39" customFormat="1" spans="1:13">
      <c r="A39" s="9">
        <v>34</v>
      </c>
      <c r="B39" s="15" t="s">
        <v>129</v>
      </c>
      <c r="C39" s="11" t="s">
        <v>472</v>
      </c>
      <c r="D39" s="15" t="s">
        <v>764</v>
      </c>
      <c r="E39" s="16"/>
      <c r="F39" s="13"/>
      <c r="G39" s="17"/>
      <c r="H39" s="17"/>
      <c r="I39" s="17"/>
      <c r="J39" s="25">
        <v>444</v>
      </c>
      <c r="K39" s="25">
        <v>222</v>
      </c>
      <c r="L39" s="17">
        <v>222</v>
      </c>
      <c r="M39" s="27"/>
    </row>
    <row r="40" customFormat="1" spans="1:13">
      <c r="A40" s="9">
        <v>35</v>
      </c>
      <c r="B40" s="15" t="s">
        <v>130</v>
      </c>
      <c r="C40" s="11" t="s">
        <v>473</v>
      </c>
      <c r="D40" s="15" t="s">
        <v>765</v>
      </c>
      <c r="E40" s="16"/>
      <c r="F40" s="13"/>
      <c r="G40" s="17"/>
      <c r="H40" s="17"/>
      <c r="I40" s="17"/>
      <c r="J40" s="25">
        <v>444</v>
      </c>
      <c r="K40" s="25">
        <v>222</v>
      </c>
      <c r="L40" s="17">
        <v>222</v>
      </c>
      <c r="M40" s="27"/>
    </row>
    <row r="41" customFormat="1" spans="1:13">
      <c r="A41" s="9">
        <v>36</v>
      </c>
      <c r="B41" s="15" t="s">
        <v>142</v>
      </c>
      <c r="C41" s="11" t="s">
        <v>483</v>
      </c>
      <c r="D41" s="15" t="s">
        <v>766</v>
      </c>
      <c r="E41" s="16"/>
      <c r="F41" s="13"/>
      <c r="G41" s="17"/>
      <c r="H41" s="17"/>
      <c r="I41" s="17"/>
      <c r="J41" s="25">
        <v>582</v>
      </c>
      <c r="K41" s="25">
        <v>291</v>
      </c>
      <c r="L41" s="17">
        <v>291</v>
      </c>
      <c r="M41" s="27"/>
    </row>
    <row r="42" customFormat="1" spans="1:13">
      <c r="A42" s="9">
        <v>37</v>
      </c>
      <c r="B42" s="15" t="s">
        <v>144</v>
      </c>
      <c r="C42" s="11" t="s">
        <v>457</v>
      </c>
      <c r="D42" s="482" t="s">
        <v>767</v>
      </c>
      <c r="E42" s="16"/>
      <c r="F42" s="13"/>
      <c r="G42" s="17"/>
      <c r="H42" s="17"/>
      <c r="I42" s="17"/>
      <c r="J42" s="25">
        <v>610</v>
      </c>
      <c r="K42" s="25">
        <v>305</v>
      </c>
      <c r="L42" s="17">
        <v>305</v>
      </c>
      <c r="M42" s="27"/>
    </row>
    <row r="43" customFormat="1" spans="1:13">
      <c r="A43" s="9">
        <v>38</v>
      </c>
      <c r="B43" s="15" t="s">
        <v>107</v>
      </c>
      <c r="C43" s="11" t="s">
        <v>439</v>
      </c>
      <c r="D43" s="15" t="s">
        <v>768</v>
      </c>
      <c r="E43" s="16"/>
      <c r="F43" s="13"/>
      <c r="G43" s="17"/>
      <c r="H43" s="17"/>
      <c r="I43" s="17"/>
      <c r="J43" s="25">
        <v>422</v>
      </c>
      <c r="K43" s="25">
        <v>211</v>
      </c>
      <c r="L43" s="17">
        <v>211</v>
      </c>
      <c r="M43" s="27"/>
    </row>
    <row r="44" customFormat="1" spans="1:13">
      <c r="A44" s="9">
        <v>39</v>
      </c>
      <c r="B44" s="15" t="s">
        <v>126</v>
      </c>
      <c r="C44" s="11" t="s">
        <v>466</v>
      </c>
      <c r="D44" s="15" t="s">
        <v>769</v>
      </c>
      <c r="E44" s="16"/>
      <c r="F44" s="13"/>
      <c r="G44" s="17"/>
      <c r="H44" s="17"/>
      <c r="I44" s="17"/>
      <c r="J44" s="25">
        <v>436</v>
      </c>
      <c r="K44" s="25">
        <v>218</v>
      </c>
      <c r="L44" s="17">
        <v>218</v>
      </c>
      <c r="M44" s="27"/>
    </row>
    <row r="45" customFormat="1" spans="1:13">
      <c r="A45" s="9">
        <v>40</v>
      </c>
      <c r="B45" s="15" t="s">
        <v>50</v>
      </c>
      <c r="C45" s="11" t="s">
        <v>381</v>
      </c>
      <c r="D45" s="15" t="s">
        <v>770</v>
      </c>
      <c r="E45" s="16"/>
      <c r="F45" s="13"/>
      <c r="G45" s="17"/>
      <c r="H45" s="17"/>
      <c r="I45" s="17"/>
      <c r="J45" s="25">
        <v>438</v>
      </c>
      <c r="K45" s="25">
        <v>219</v>
      </c>
      <c r="L45" s="17">
        <v>219</v>
      </c>
      <c r="M45" s="27"/>
    </row>
    <row r="46" customFormat="1" spans="1:13">
      <c r="A46" s="9">
        <v>41</v>
      </c>
      <c r="B46" s="15" t="s">
        <v>38</v>
      </c>
      <c r="C46" s="481" t="s">
        <v>390</v>
      </c>
      <c r="D46" s="15">
        <v>1162812815</v>
      </c>
      <c r="E46" s="16"/>
      <c r="F46" s="13"/>
      <c r="G46" s="17"/>
      <c r="H46" s="17"/>
      <c r="I46" s="17"/>
      <c r="J46" s="25">
        <v>580</v>
      </c>
      <c r="K46" s="25">
        <v>290</v>
      </c>
      <c r="L46" s="25">
        <v>290</v>
      </c>
      <c r="M46" s="27"/>
    </row>
    <row r="47" customFormat="1" spans="1:13">
      <c r="A47" s="9">
        <v>42</v>
      </c>
      <c r="B47" s="15" t="s">
        <v>40</v>
      </c>
      <c r="C47" s="11" t="s">
        <v>392</v>
      </c>
      <c r="D47" s="15">
        <v>1166114145</v>
      </c>
      <c r="E47" s="16"/>
      <c r="F47" s="13"/>
      <c r="G47" s="17"/>
      <c r="H47" s="17"/>
      <c r="I47" s="17"/>
      <c r="J47" s="25">
        <v>510</v>
      </c>
      <c r="K47" s="25">
        <v>255</v>
      </c>
      <c r="L47" s="25">
        <v>255</v>
      </c>
      <c r="M47" s="27"/>
    </row>
    <row r="48" customFormat="1" spans="1:13">
      <c r="A48" s="9">
        <v>43</v>
      </c>
      <c r="B48" s="15" t="s">
        <v>60</v>
      </c>
      <c r="C48" s="11" t="s">
        <v>438</v>
      </c>
      <c r="D48" s="482" t="s">
        <v>771</v>
      </c>
      <c r="E48" s="16"/>
      <c r="F48" s="18"/>
      <c r="G48" s="17"/>
      <c r="H48" s="17"/>
      <c r="I48" s="17"/>
      <c r="J48" s="25">
        <v>410</v>
      </c>
      <c r="K48" s="25">
        <v>205</v>
      </c>
      <c r="L48" s="25">
        <v>205</v>
      </c>
      <c r="M48" s="27"/>
    </row>
    <row r="49" customFormat="1" spans="1:13">
      <c r="A49" s="9"/>
      <c r="B49" s="19"/>
      <c r="C49" s="19"/>
      <c r="D49" s="19" t="s">
        <v>772</v>
      </c>
      <c r="E49" s="19"/>
      <c r="F49" s="20">
        <f>SUM(F6:F46)</f>
        <v>0</v>
      </c>
      <c r="G49" s="20">
        <f ca="1" t="shared" ref="G49:I49" si="0">SUM(G6:G51)</f>
        <v>0</v>
      </c>
      <c r="H49" s="20">
        <f ca="1" t="shared" si="0"/>
        <v>0</v>
      </c>
      <c r="I49" s="20">
        <f ca="1" t="shared" si="0"/>
        <v>0</v>
      </c>
      <c r="J49" s="20">
        <f t="shared" ref="J49:L49" si="1">SUM(J6:J48)</f>
        <v>23544</v>
      </c>
      <c r="K49" s="20">
        <f t="shared" si="1"/>
        <v>11772</v>
      </c>
      <c r="L49" s="20">
        <f t="shared" si="1"/>
        <v>11772</v>
      </c>
      <c r="M49" s="28"/>
    </row>
  </sheetData>
  <mergeCells count="11">
    <mergeCell ref="G2:M2"/>
    <mergeCell ref="A3:M3"/>
    <mergeCell ref="G4:I4"/>
    <mergeCell ref="J4:L4"/>
    <mergeCell ref="A4:A5"/>
    <mergeCell ref="B4:B5"/>
    <mergeCell ref="C4:C5"/>
    <mergeCell ref="D4:D5"/>
    <mergeCell ref="E4:E5"/>
    <mergeCell ref="F4:F5"/>
    <mergeCell ref="M4:M5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60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J3" sqref="J3"/>
    </sheetView>
  </sheetViews>
  <sheetFormatPr defaultColWidth="9" defaultRowHeight="19" customHeight="1"/>
  <cols>
    <col min="1" max="1" width="9" style="438"/>
    <col min="2" max="2" width="11.3796296296296" style="438" customWidth="1"/>
    <col min="3" max="3" width="18.6296296296296" style="438" customWidth="1"/>
    <col min="4" max="4" width="18" style="438" customWidth="1"/>
    <col min="5" max="5" width="13.1296296296296" style="438" customWidth="1"/>
    <col min="6" max="6" width="11.6296296296296" style="439"/>
    <col min="7" max="7" width="23.6296296296296" style="438" customWidth="1"/>
    <col min="8" max="8" width="0.75" style="436" customWidth="1"/>
    <col min="9" max="9" width="21.25" style="438" customWidth="1"/>
    <col min="10" max="10" width="10.5" style="440" customWidth="1"/>
    <col min="11" max="11" width="14.75" style="440" customWidth="1"/>
    <col min="12" max="12" width="11.1296296296296" style="440"/>
    <col min="13" max="13" width="9" style="440"/>
    <col min="14" max="14" width="10.1296296296296" style="440"/>
    <col min="15" max="15" width="12.25" style="436" customWidth="1"/>
    <col min="16" max="16384" width="9" style="436"/>
  </cols>
  <sheetData>
    <row r="1" s="436" customFormat="1" customHeight="1" spans="1:14">
      <c r="A1" s="441" t="s">
        <v>306</v>
      </c>
      <c r="B1" s="441"/>
      <c r="C1" s="441"/>
      <c r="D1" s="441"/>
      <c r="E1" s="441"/>
      <c r="F1" s="442"/>
      <c r="G1" s="441"/>
      <c r="H1" s="443"/>
      <c r="I1" s="441" t="s">
        <v>307</v>
      </c>
      <c r="J1" s="447"/>
      <c r="K1" s="447"/>
      <c r="L1" s="447"/>
      <c r="M1" s="447"/>
      <c r="N1" s="447"/>
    </row>
    <row r="2" s="436" customFormat="1" customHeight="1" spans="1:14">
      <c r="A2" s="441" t="s">
        <v>0</v>
      </c>
      <c r="B2" s="441" t="s">
        <v>308</v>
      </c>
      <c r="C2" s="441" t="s">
        <v>1</v>
      </c>
      <c r="D2" s="441" t="s">
        <v>309</v>
      </c>
      <c r="E2" s="441" t="s">
        <v>310</v>
      </c>
      <c r="F2" s="442" t="s">
        <v>311</v>
      </c>
      <c r="G2" s="441" t="s">
        <v>312</v>
      </c>
      <c r="H2" s="443"/>
      <c r="I2" s="441" t="s">
        <v>313</v>
      </c>
      <c r="J2" s="447" t="s">
        <v>314</v>
      </c>
      <c r="K2" s="447" t="s">
        <v>315</v>
      </c>
      <c r="L2" s="447" t="s">
        <v>316</v>
      </c>
      <c r="M2" s="447"/>
      <c r="N2" s="447" t="s">
        <v>14</v>
      </c>
    </row>
    <row r="3" s="436" customFormat="1" customHeight="1" spans="1:14">
      <c r="A3" s="438">
        <f>IF(D3="","",COUNTA($D$3:D3))</f>
        <v>1</v>
      </c>
      <c r="B3" s="438" t="s">
        <v>317</v>
      </c>
      <c r="C3" s="438" t="s">
        <v>16</v>
      </c>
      <c r="D3" s="438" t="s">
        <v>8</v>
      </c>
      <c r="E3" s="438" t="s">
        <v>28</v>
      </c>
      <c r="F3" s="439">
        <f ca="1">SUMIFS(汇总!$H:$H,汇总!$F:$F,$E3,汇总!$E:$E,$C3)</f>
        <v>121227.47</v>
      </c>
      <c r="G3" s="438"/>
      <c r="H3" s="444"/>
      <c r="I3" s="438" t="s">
        <v>318</v>
      </c>
      <c r="J3" s="440">
        <f ca="1">SUMIFS($F:$F,$E:$E,$I3,$D:$D,"工资")</f>
        <v>63571.68</v>
      </c>
      <c r="K3" s="440">
        <f ca="1" t="shared" ref="K3:K9" si="0">SUMIFS($F:$F,$E:$E,$I3,$D:$D,"五险")</f>
        <v>20616.48</v>
      </c>
      <c r="L3" s="440">
        <f ca="1" t="shared" ref="L3:L9" si="1">SUMIFS($F:$F,$E:$E,$I3,$D:$D,"服务费")</f>
        <v>2340</v>
      </c>
      <c r="M3" s="440"/>
      <c r="N3" s="440">
        <f ca="1" t="shared" ref="N3:N9" si="2">SUM(J3:M3)</f>
        <v>86528.16</v>
      </c>
    </row>
    <row r="4" s="436" customFormat="1" customHeight="1" spans="1:14">
      <c r="A4" s="438">
        <f>IF(D4="","",COUNTA($D$3:D4))</f>
        <v>2</v>
      </c>
      <c r="B4" s="438" t="s">
        <v>317</v>
      </c>
      <c r="C4" s="438" t="s">
        <v>17</v>
      </c>
      <c r="D4" s="438" t="s">
        <v>8</v>
      </c>
      <c r="E4" s="438" t="s">
        <v>28</v>
      </c>
      <c r="F4" s="439">
        <f ca="1">SUMIFS(汇总!$H:$H,汇总!$F:$F,$E4,汇总!$E:$E,$C4)</f>
        <v>0</v>
      </c>
      <c r="G4" s="438"/>
      <c r="H4" s="444"/>
      <c r="I4" s="438" t="s">
        <v>211</v>
      </c>
      <c r="J4" s="440">
        <f ca="1" t="shared" ref="J3:J9" si="3">SUMIFS($F:$F,$E:$E,$I4,$D:$D,"工资")</f>
        <v>170805.05</v>
      </c>
      <c r="K4" s="440">
        <f ca="1" t="shared" si="0"/>
        <v>29249</v>
      </c>
      <c r="L4" s="440">
        <f ca="1" t="shared" si="1"/>
        <v>4650</v>
      </c>
      <c r="M4" s="440"/>
      <c r="N4" s="440">
        <f ca="1" t="shared" si="2"/>
        <v>204704.05</v>
      </c>
    </row>
    <row r="5" s="436" customFormat="1" customHeight="1" spans="1:14">
      <c r="A5" s="438">
        <f>IF(D5="","",COUNTA($D$3:D5))</f>
        <v>3</v>
      </c>
      <c r="B5" s="438" t="s">
        <v>317</v>
      </c>
      <c r="C5" s="438" t="s">
        <v>18</v>
      </c>
      <c r="D5" s="438" t="s">
        <v>8</v>
      </c>
      <c r="E5" s="438" t="s">
        <v>28</v>
      </c>
      <c r="F5" s="439">
        <f ca="1">SUMIFS(汇总!$H:$H,汇总!$F:$F,$E5,汇总!$E:$E,$C5)</f>
        <v>51586.08</v>
      </c>
      <c r="G5" s="438"/>
      <c r="H5" s="444"/>
      <c r="I5" s="438" t="s">
        <v>319</v>
      </c>
      <c r="J5" s="440">
        <f ca="1" t="shared" si="3"/>
        <v>0</v>
      </c>
      <c r="K5" s="440">
        <f ca="1" t="shared" si="0"/>
        <v>0</v>
      </c>
      <c r="L5" s="440">
        <f ca="1" t="shared" si="1"/>
        <v>0</v>
      </c>
      <c r="M5" s="440"/>
      <c r="N5" s="440">
        <f ca="1" t="shared" si="2"/>
        <v>0</v>
      </c>
    </row>
    <row r="6" s="436" customFormat="1" customHeight="1" spans="1:14">
      <c r="A6" s="438">
        <f>IF(D6="","",COUNTA($D$3:D6))</f>
        <v>4</v>
      </c>
      <c r="B6" s="438" t="s">
        <v>320</v>
      </c>
      <c r="C6" s="438" t="s">
        <v>19</v>
      </c>
      <c r="D6" s="438" t="s">
        <v>8</v>
      </c>
      <c r="E6" s="438" t="s">
        <v>28</v>
      </c>
      <c r="F6" s="439">
        <f ca="1">SUMIFS(汇总!$H:$H,汇总!$F:$F,$E6,汇总!$E:$E,$C6)</f>
        <v>71979.26</v>
      </c>
      <c r="G6" s="438"/>
      <c r="H6" s="444"/>
      <c r="I6" s="438" t="s">
        <v>321</v>
      </c>
      <c r="J6" s="440">
        <f ca="1" t="shared" si="3"/>
        <v>6803.92</v>
      </c>
      <c r="K6" s="440">
        <f ca="1" t="shared" si="0"/>
        <v>1087.381</v>
      </c>
      <c r="L6" s="440">
        <f ca="1" t="shared" si="1"/>
        <v>150</v>
      </c>
      <c r="M6" s="440"/>
      <c r="N6" s="440">
        <f ca="1" t="shared" si="2"/>
        <v>8041.301</v>
      </c>
    </row>
    <row r="7" s="436" customFormat="1" customHeight="1" spans="1:14">
      <c r="A7" s="438">
        <f>IF(D7="","",COUNTA($D$3:D7))</f>
        <v>5</v>
      </c>
      <c r="B7" s="438" t="s">
        <v>320</v>
      </c>
      <c r="C7" s="438" t="s">
        <v>20</v>
      </c>
      <c r="D7" s="438" t="s">
        <v>8</v>
      </c>
      <c r="E7" s="438" t="s">
        <v>28</v>
      </c>
      <c r="F7" s="439">
        <f ca="1">SUMIFS(汇总!$H:$H,汇总!$F:$F,$E7,汇总!$E:$E,$C7)</f>
        <v>72247.31</v>
      </c>
      <c r="G7" s="438"/>
      <c r="H7" s="444"/>
      <c r="I7" s="438" t="s">
        <v>322</v>
      </c>
      <c r="J7" s="440">
        <f ca="1" t="shared" si="3"/>
        <v>0</v>
      </c>
      <c r="K7" s="440">
        <f ca="1" t="shared" si="0"/>
        <v>17649.2</v>
      </c>
      <c r="L7" s="440">
        <f ca="1" t="shared" si="1"/>
        <v>900</v>
      </c>
      <c r="M7" s="440"/>
      <c r="N7" s="440">
        <f ca="1" t="shared" si="2"/>
        <v>18549.2</v>
      </c>
    </row>
    <row r="8" s="436" customFormat="1" customHeight="1" spans="1:14">
      <c r="A8" s="438">
        <f>IF(D8="","",COUNTA($D$3:D8))</f>
        <v>6</v>
      </c>
      <c r="B8" s="438" t="s">
        <v>320</v>
      </c>
      <c r="C8" s="438" t="s">
        <v>21</v>
      </c>
      <c r="D8" s="438" t="s">
        <v>8</v>
      </c>
      <c r="E8" s="438" t="s">
        <v>28</v>
      </c>
      <c r="F8" s="439">
        <f ca="1">SUMIFS(汇总!$H:$H,汇总!$F:$F,$E8,汇总!$E:$E,$C8)-F10</f>
        <v>91427.66</v>
      </c>
      <c r="G8" s="438"/>
      <c r="H8" s="444"/>
      <c r="I8" s="438" t="s">
        <v>323</v>
      </c>
      <c r="J8" s="440">
        <f ca="1" t="shared" si="3"/>
        <v>5913.86</v>
      </c>
      <c r="K8" s="440">
        <f ca="1" t="shared" si="0"/>
        <v>6840.91</v>
      </c>
      <c r="L8" s="440">
        <f ca="1" t="shared" si="1"/>
        <v>1050</v>
      </c>
      <c r="M8" s="440"/>
      <c r="N8" s="440">
        <f ca="1" t="shared" si="2"/>
        <v>13804.77</v>
      </c>
    </row>
    <row r="9" s="436" customFormat="1" customHeight="1" spans="1:14">
      <c r="A9" s="438">
        <f>IF(D9="","",COUNTA($D$3:D9))</f>
        <v>7</v>
      </c>
      <c r="B9" s="438" t="s">
        <v>320</v>
      </c>
      <c r="C9" s="438" t="s">
        <v>22</v>
      </c>
      <c r="D9" s="438" t="s">
        <v>8</v>
      </c>
      <c r="E9" s="438" t="s">
        <v>28</v>
      </c>
      <c r="F9" s="439">
        <f ca="1">SUMIFS(汇总!$H:$H,汇总!$F:$F,$E9,汇总!$E:$E,$C9)</f>
        <v>42173.53</v>
      </c>
      <c r="G9" s="438"/>
      <c r="H9" s="444"/>
      <c r="I9" s="438" t="s">
        <v>291</v>
      </c>
      <c r="J9" s="440">
        <f ca="1" t="shared" si="3"/>
        <v>6017.5</v>
      </c>
      <c r="K9" s="440">
        <f ca="1" t="shared" si="0"/>
        <v>10499.49</v>
      </c>
      <c r="L9" s="440">
        <f ca="1" t="shared" si="1"/>
        <v>1350</v>
      </c>
      <c r="M9" s="440"/>
      <c r="N9" s="440">
        <f ca="1" t="shared" si="2"/>
        <v>17866.99</v>
      </c>
    </row>
    <row r="10" s="436" customFormat="1" customHeight="1" spans="1:14">
      <c r="A10" s="438">
        <f>IF(D10="","",COUNTA($D$3:D10))</f>
        <v>8</v>
      </c>
      <c r="B10" s="438" t="s">
        <v>301</v>
      </c>
      <c r="C10" s="438" t="s">
        <v>21</v>
      </c>
      <c r="D10" s="438" t="s">
        <v>8</v>
      </c>
      <c r="E10" s="438" t="s">
        <v>28</v>
      </c>
      <c r="F10" s="439">
        <f ca="1">SUMIFS(汇总!$H:$H,汇总!$F:$F,$E10,汇总!$E:$E,$C10,汇总!$B:$B,$B10)</f>
        <v>0</v>
      </c>
      <c r="G10" s="438"/>
      <c r="H10" s="444"/>
      <c r="I10" s="438"/>
      <c r="J10" s="440"/>
      <c r="K10" s="440"/>
      <c r="L10" s="440"/>
      <c r="M10" s="440"/>
      <c r="N10" s="440"/>
    </row>
    <row r="11" s="436" customFormat="1" customHeight="1" spans="1:15">
      <c r="A11" s="438">
        <f>IF(D11="","",COUNTA($D$3:D11))</f>
        <v>9</v>
      </c>
      <c r="B11" s="438" t="s">
        <v>160</v>
      </c>
      <c r="C11" s="438" t="s">
        <v>22</v>
      </c>
      <c r="D11" s="438" t="s">
        <v>8</v>
      </c>
      <c r="E11" s="438" t="s">
        <v>318</v>
      </c>
      <c r="F11" s="439">
        <f ca="1">SUMIFS(汇总!$H:$H,汇总!$B:$B,$B11,汇总!$E:$E,$C11,汇总!$F:$F,$E11)</f>
        <v>7216.85</v>
      </c>
      <c r="G11" s="438"/>
      <c r="H11" s="444"/>
      <c r="I11" s="441" t="s">
        <v>14</v>
      </c>
      <c r="J11" s="448">
        <f ca="1" t="shared" ref="J11:N11" si="4">SUM(J3:J10)</f>
        <v>253112.01</v>
      </c>
      <c r="K11" s="448">
        <f ca="1" t="shared" si="4"/>
        <v>85942.461</v>
      </c>
      <c r="L11" s="448">
        <f ca="1" t="shared" si="4"/>
        <v>10440</v>
      </c>
      <c r="M11" s="448">
        <f t="shared" si="4"/>
        <v>0</v>
      </c>
      <c r="N11" s="448">
        <f ca="1" t="shared" si="4"/>
        <v>349494.471</v>
      </c>
      <c r="O11" s="437" t="e">
        <f ca="1">F55-SUMIFS($F:$F,$E:$E,$E$5)=N11</f>
        <v>#N/A</v>
      </c>
    </row>
    <row r="12" s="436" customFormat="1" customHeight="1" spans="1:14">
      <c r="A12" s="438">
        <f>IF(D12="","",COUNTA($D$3:D12))</f>
        <v>10</v>
      </c>
      <c r="B12" s="438" t="s">
        <v>160</v>
      </c>
      <c r="C12" s="438" t="s">
        <v>297</v>
      </c>
      <c r="D12" s="438" t="s">
        <v>8</v>
      </c>
      <c r="E12" s="438" t="s">
        <v>318</v>
      </c>
      <c r="F12" s="439">
        <f ca="1">SUMIFS(汇总!$H:$H,汇总!$B:$B,$B12,汇总!$F:$F,$E12)-F11</f>
        <v>56354.83</v>
      </c>
      <c r="G12" s="438"/>
      <c r="H12" s="444"/>
      <c r="I12" s="438"/>
      <c r="J12" s="440"/>
      <c r="K12" s="440"/>
      <c r="L12" s="440"/>
      <c r="M12" s="440"/>
      <c r="N12" s="440"/>
    </row>
    <row r="13" s="436" customFormat="1" customHeight="1" spans="1:14">
      <c r="A13" s="438">
        <f>IF(D13="","",COUNTA($D$3:D13))</f>
        <v>11</v>
      </c>
      <c r="B13" s="438" t="s">
        <v>160</v>
      </c>
      <c r="C13" s="438" t="s">
        <v>22</v>
      </c>
      <c r="D13" s="438" t="s">
        <v>8</v>
      </c>
      <c r="E13" s="438" t="s">
        <v>211</v>
      </c>
      <c r="F13" s="439">
        <f ca="1">SUMIFS(汇总!$H:$H,汇总!$B:$B,$B13,汇总!$E:$E,$C13,汇总!$F:$F,$E13)</f>
        <v>14700.32</v>
      </c>
      <c r="G13" s="438"/>
      <c r="H13" s="444"/>
      <c r="I13" s="438"/>
      <c r="J13" s="440"/>
      <c r="K13" s="440"/>
      <c r="L13" s="440"/>
      <c r="M13" s="440"/>
      <c r="N13" s="440"/>
    </row>
    <row r="14" s="436" customFormat="1" customHeight="1" spans="1:14">
      <c r="A14" s="438">
        <f>IF(D14="","",COUNTA($D$3:D14))</f>
        <v>12</v>
      </c>
      <c r="B14" s="438" t="s">
        <v>160</v>
      </c>
      <c r="C14" s="438" t="s">
        <v>297</v>
      </c>
      <c r="D14" s="438" t="s">
        <v>8</v>
      </c>
      <c r="E14" s="438" t="s">
        <v>211</v>
      </c>
      <c r="F14" s="439">
        <f ca="1">SUMIFS(汇总!$H:$H,汇总!$B:$B,$B14,汇总!$F:$F,$E14)-F13</f>
        <v>156104.73</v>
      </c>
      <c r="G14" s="438"/>
      <c r="H14" s="444"/>
      <c r="I14" s="438"/>
      <c r="J14" s="440"/>
      <c r="K14" s="440"/>
      <c r="L14" s="440"/>
      <c r="M14" s="440"/>
      <c r="N14" s="440"/>
    </row>
    <row r="15" s="436" customFormat="1" customHeight="1" spans="1:14">
      <c r="A15" s="438">
        <f>IF(D15="","",COUNTA($D$3:D15))</f>
        <v>13</v>
      </c>
      <c r="B15" s="438" t="s">
        <v>160</v>
      </c>
      <c r="C15" s="438" t="s">
        <v>22</v>
      </c>
      <c r="D15" s="438" t="s">
        <v>8</v>
      </c>
      <c r="E15" s="438" t="s">
        <v>319</v>
      </c>
      <c r="F15" s="439">
        <f ca="1">SUMIFS(汇总!$H:$H,汇总!$B:$B,$B15,汇总!$E:$E,$C15,汇总!$F:$F,$E15)</f>
        <v>0</v>
      </c>
      <c r="G15" s="438"/>
      <c r="H15" s="444"/>
      <c r="I15" s="438"/>
      <c r="J15" s="440"/>
      <c r="K15" s="440"/>
      <c r="L15" s="440"/>
      <c r="M15" s="440"/>
      <c r="N15" s="440"/>
    </row>
    <row r="16" s="436" customFormat="1" customHeight="1" spans="1:14">
      <c r="A16" s="438">
        <f>IF(D16="","",COUNTA($D$3:D16))</f>
        <v>14</v>
      </c>
      <c r="B16" s="438" t="s">
        <v>160</v>
      </c>
      <c r="C16" s="438" t="s">
        <v>297</v>
      </c>
      <c r="D16" s="438" t="s">
        <v>8</v>
      </c>
      <c r="E16" s="438" t="s">
        <v>319</v>
      </c>
      <c r="F16" s="439">
        <f ca="1">SUMIFS(汇总!$H:$H,汇总!$B:$B,$B16,汇总!$F:$F,$E16)-F15</f>
        <v>0</v>
      </c>
      <c r="G16" s="438"/>
      <c r="H16" s="444"/>
      <c r="I16" s="438"/>
      <c r="J16" s="440"/>
      <c r="K16" s="440"/>
      <c r="L16" s="440"/>
      <c r="M16" s="440"/>
      <c r="N16" s="440"/>
    </row>
    <row r="17" s="436" customFormat="1" customHeight="1" spans="1:14">
      <c r="A17" s="438">
        <f>IF(D17="","",COUNTA($D$3:D17))</f>
        <v>15</v>
      </c>
      <c r="B17" s="438" t="s">
        <v>160</v>
      </c>
      <c r="C17" s="438" t="s">
        <v>22</v>
      </c>
      <c r="D17" s="438" t="s">
        <v>8</v>
      </c>
      <c r="E17" s="438" t="s">
        <v>321</v>
      </c>
      <c r="F17" s="439">
        <f ca="1">SUMIFS(汇总!$H:$H,汇总!$B:$B,$B17,汇总!$E:$E,$C17,汇总!$F:$F,$E17)</f>
        <v>0</v>
      </c>
      <c r="G17" s="438"/>
      <c r="H17" s="444"/>
      <c r="I17" s="438"/>
      <c r="J17" s="440"/>
      <c r="K17" s="440"/>
      <c r="L17" s="440"/>
      <c r="M17" s="440"/>
      <c r="N17" s="440"/>
    </row>
    <row r="18" s="436" customFormat="1" customHeight="1" spans="1:14">
      <c r="A18" s="438">
        <f>IF(D18="","",COUNTA($D$3:D18))</f>
        <v>16</v>
      </c>
      <c r="B18" s="438" t="s">
        <v>160</v>
      </c>
      <c r="C18" s="438" t="s">
        <v>297</v>
      </c>
      <c r="D18" s="438" t="s">
        <v>8</v>
      </c>
      <c r="E18" s="438" t="s">
        <v>321</v>
      </c>
      <c r="F18" s="439">
        <f ca="1">SUMIFS(汇总!$H:$H,汇总!$B:$B,$B18,汇总!$F:$F,$E18)-F17</f>
        <v>6803.92</v>
      </c>
      <c r="G18" s="438"/>
      <c r="H18" s="444"/>
      <c r="I18" s="438"/>
      <c r="J18" s="440"/>
      <c r="K18" s="440"/>
      <c r="L18" s="440"/>
      <c r="M18" s="440"/>
      <c r="N18" s="440"/>
    </row>
    <row r="19" s="436" customFormat="1" customHeight="1" spans="1:14">
      <c r="A19" s="438">
        <f>IF(D19="","",COUNTA($D$3:D19))</f>
        <v>17</v>
      </c>
      <c r="B19" s="438" t="s">
        <v>160</v>
      </c>
      <c r="C19" s="438" t="s">
        <v>297</v>
      </c>
      <c r="D19" s="438" t="s">
        <v>8</v>
      </c>
      <c r="E19" s="438" t="s">
        <v>324</v>
      </c>
      <c r="F19" s="439">
        <f ca="1">SUMIFS(汇总!$H:$H,汇总!$B:$B,$B19,汇总!$F:$F,$E19)</f>
        <v>0</v>
      </c>
      <c r="G19" s="438"/>
      <c r="H19" s="444"/>
      <c r="I19" s="438"/>
      <c r="J19" s="440"/>
      <c r="K19" s="440"/>
      <c r="L19" s="440"/>
      <c r="M19" s="440"/>
      <c r="N19" s="440"/>
    </row>
    <row r="20" s="436" customFormat="1" customHeight="1" spans="1:14">
      <c r="A20" s="438">
        <f>IF(D20="","",COUNTA($D$3:D20))</f>
        <v>18</v>
      </c>
      <c r="B20" s="438" t="s">
        <v>160</v>
      </c>
      <c r="C20" s="438" t="s">
        <v>22</v>
      </c>
      <c r="D20" s="438" t="s">
        <v>8</v>
      </c>
      <c r="E20" s="438" t="s">
        <v>291</v>
      </c>
      <c r="F20" s="439">
        <f ca="1">SUMIFS(汇总!$H:$H,汇总!$B:$B,$B20,汇总!$F:$F,$E20)</f>
        <v>6017.5</v>
      </c>
      <c r="G20" s="438"/>
      <c r="H20" s="444"/>
      <c r="I20" s="438"/>
      <c r="J20" s="440"/>
      <c r="K20" s="440"/>
      <c r="L20" s="440"/>
      <c r="M20" s="440"/>
      <c r="N20" s="440"/>
    </row>
    <row r="21" s="436" customFormat="1" customHeight="1" spans="1:14">
      <c r="A21" s="438">
        <f>IF(D21="","",COUNTA($D$3:D21))</f>
        <v>19</v>
      </c>
      <c r="B21" s="438" t="s">
        <v>160</v>
      </c>
      <c r="C21" s="438" t="s">
        <v>297</v>
      </c>
      <c r="D21" s="438" t="s">
        <v>8</v>
      </c>
      <c r="E21" s="438" t="s">
        <v>291</v>
      </c>
      <c r="F21" s="439">
        <f ca="1">SUMIFS(汇总!$H:$H,汇总!$B:$B,$B21,汇总!$F:$F,$E21)-F20</f>
        <v>0</v>
      </c>
      <c r="G21" s="438"/>
      <c r="H21" s="444"/>
      <c r="I21" s="438"/>
      <c r="J21" s="440"/>
      <c r="K21" s="440"/>
      <c r="L21" s="440"/>
      <c r="M21" s="440"/>
      <c r="N21" s="440"/>
    </row>
    <row r="22" s="436" customFormat="1" customHeight="1" spans="1:14">
      <c r="A22" s="438">
        <f>IF(D22="","",COUNTA($D$3:D22))</f>
        <v>20</v>
      </c>
      <c r="B22" s="438" t="s">
        <v>160</v>
      </c>
      <c r="C22" s="438" t="s">
        <v>22</v>
      </c>
      <c r="D22" s="438" t="s">
        <v>8</v>
      </c>
      <c r="E22" s="438" t="s">
        <v>323</v>
      </c>
      <c r="F22" s="439">
        <f ca="1">SUMIFS(汇总!$H:$H,汇总!$B:$B,$B22,汇总!$F:$F,$E22)</f>
        <v>5913.86</v>
      </c>
      <c r="G22" s="438"/>
      <c r="H22" s="444"/>
      <c r="I22" s="438"/>
      <c r="J22" s="440"/>
      <c r="K22" s="440"/>
      <c r="L22" s="440"/>
      <c r="M22" s="440"/>
      <c r="N22" s="440"/>
    </row>
    <row r="23" s="436" customFormat="1" customHeight="1" spans="1:14">
      <c r="A23" s="438">
        <f>IF(D23="","",COUNTA($D$3:D23))</f>
        <v>21</v>
      </c>
      <c r="B23" s="438" t="s">
        <v>160</v>
      </c>
      <c r="C23" s="438" t="s">
        <v>297</v>
      </c>
      <c r="D23" s="438" t="s">
        <v>8</v>
      </c>
      <c r="E23" s="438" t="s">
        <v>323</v>
      </c>
      <c r="F23" s="439">
        <f ca="1">SUMIFS(汇总!$H:$H,汇总!$B:$B,$B23,汇总!$F:$F,$E23)-F22</f>
        <v>0</v>
      </c>
      <c r="G23" s="438"/>
      <c r="H23" s="444"/>
      <c r="I23" s="438"/>
      <c r="J23" s="440"/>
      <c r="K23" s="440"/>
      <c r="L23" s="440"/>
      <c r="M23" s="440"/>
      <c r="N23" s="440"/>
    </row>
    <row r="24" s="436" customFormat="1" customHeight="1" spans="1:14">
      <c r="A24" s="438">
        <f>IF(D24="","",COUNTA($D$3:D24))</f>
        <v>22</v>
      </c>
      <c r="B24" s="438" t="s">
        <v>304</v>
      </c>
      <c r="C24" s="438" t="s">
        <v>297</v>
      </c>
      <c r="D24" s="438" t="s">
        <v>8</v>
      </c>
      <c r="E24" s="438" t="s">
        <v>318</v>
      </c>
      <c r="F24" s="439">
        <f ca="1">SUMIFS(汇总!$H:$H,汇总!$B:$B,$B24,汇总!$F:$F,$E24)</f>
        <v>0</v>
      </c>
      <c r="G24" s="438"/>
      <c r="H24" s="444"/>
      <c r="I24" s="438"/>
      <c r="J24" s="440"/>
      <c r="K24" s="440"/>
      <c r="L24" s="440"/>
      <c r="M24" s="440"/>
      <c r="N24" s="440"/>
    </row>
    <row r="25" s="436" customFormat="1" customHeight="1" spans="1:14">
      <c r="A25" s="438">
        <f>IF(D25="","",COUNTA($D$3:D25))</f>
        <v>23</v>
      </c>
      <c r="B25" s="438" t="s">
        <v>304</v>
      </c>
      <c r="C25" s="438" t="s">
        <v>297</v>
      </c>
      <c r="D25" s="438" t="s">
        <v>8</v>
      </c>
      <c r="E25" s="438" t="s">
        <v>211</v>
      </c>
      <c r="F25" s="439">
        <f ca="1">SUMIFS(汇总!$H:$H,汇总!$B:$B,$B25,汇总!$F:$F,$E25)</f>
        <v>0</v>
      </c>
      <c r="G25" s="438"/>
      <c r="H25" s="444"/>
      <c r="I25" s="438"/>
      <c r="J25" s="440"/>
      <c r="K25" s="440"/>
      <c r="L25" s="440"/>
      <c r="M25" s="440"/>
      <c r="N25" s="440"/>
    </row>
    <row r="26" s="436" customFormat="1" customHeight="1" spans="1:14">
      <c r="A26" s="438">
        <f>IF(D26="","",COUNTA($D$3:D26))</f>
        <v>24</v>
      </c>
      <c r="B26" s="438" t="s">
        <v>304</v>
      </c>
      <c r="C26" s="438" t="s">
        <v>297</v>
      </c>
      <c r="D26" s="438" t="s">
        <v>8</v>
      </c>
      <c r="E26" s="438" t="s">
        <v>319</v>
      </c>
      <c r="F26" s="439">
        <f ca="1">SUMIFS(汇总!$H:$H,汇总!$B:$B,$B26,汇总!$F:$F,$E26)</f>
        <v>0</v>
      </c>
      <c r="G26" s="438"/>
      <c r="H26" s="444"/>
      <c r="I26" s="438"/>
      <c r="J26" s="440"/>
      <c r="K26" s="440"/>
      <c r="L26" s="440"/>
      <c r="M26" s="440"/>
      <c r="N26" s="440"/>
    </row>
    <row r="27" s="436" customFormat="1" customHeight="1" spans="1:14">
      <c r="A27" s="438">
        <f>IF(D27="","",COUNTA($D$3:D27))</f>
        <v>25</v>
      </c>
      <c r="B27" s="438" t="s">
        <v>304</v>
      </c>
      <c r="C27" s="438" t="s">
        <v>297</v>
      </c>
      <c r="D27" s="438" t="s">
        <v>8</v>
      </c>
      <c r="E27" s="438" t="s">
        <v>321</v>
      </c>
      <c r="F27" s="439">
        <f ca="1">SUMIFS(汇总!$H:$H,汇总!$B:$B,$B27,汇总!$F:$F,$E27)</f>
        <v>0</v>
      </c>
      <c r="G27" s="438"/>
      <c r="H27" s="444"/>
      <c r="I27" s="438"/>
      <c r="J27" s="440"/>
      <c r="K27" s="440"/>
      <c r="L27" s="440"/>
      <c r="M27" s="440"/>
      <c r="N27" s="440"/>
    </row>
    <row r="28" s="436" customFormat="1" customHeight="1" spans="1:14">
      <c r="A28" s="438">
        <f>IF(D28="","",COUNTA($D$3:D28))</f>
        <v>26</v>
      </c>
      <c r="B28" s="438" t="s">
        <v>304</v>
      </c>
      <c r="C28" s="438" t="s">
        <v>297</v>
      </c>
      <c r="D28" s="438" t="s">
        <v>8</v>
      </c>
      <c r="E28" s="438" t="s">
        <v>324</v>
      </c>
      <c r="F28" s="439">
        <f ca="1">SUMIFS(汇总!$H:$H,汇总!$B:$B,$B28,汇总!$F:$F,$E28)</f>
        <v>0</v>
      </c>
      <c r="G28" s="438"/>
      <c r="H28" s="444"/>
      <c r="I28" s="438"/>
      <c r="J28" s="440"/>
      <c r="K28" s="440"/>
      <c r="L28" s="440"/>
      <c r="M28" s="440"/>
      <c r="N28" s="440"/>
    </row>
    <row r="29" s="437" customFormat="1" customHeight="1" spans="1:14">
      <c r="A29" s="438">
        <f>IF(D29="","",COUNTA($D$3:D29))</f>
        <v>27</v>
      </c>
      <c r="B29" s="438" t="s">
        <v>304</v>
      </c>
      <c r="C29" s="438" t="s">
        <v>297</v>
      </c>
      <c r="D29" s="438" t="s">
        <v>8</v>
      </c>
      <c r="E29" s="438" t="s">
        <v>323</v>
      </c>
      <c r="F29" s="439">
        <f ca="1">SUMIFS(汇总!$H:$H,汇总!$B:$B,$B29,汇总!$F:$F,$E29)</f>
        <v>0</v>
      </c>
      <c r="G29" s="438"/>
      <c r="H29" s="445"/>
      <c r="I29" s="441"/>
      <c r="J29" s="448"/>
      <c r="K29" s="448"/>
      <c r="L29" s="448"/>
      <c r="M29" s="448"/>
      <c r="N29" s="448"/>
    </row>
    <row r="30" s="437" customFormat="1" customHeight="1" spans="1:14">
      <c r="A30" s="438">
        <f>IF(D30="","",COUNTA($D$3:D30))</f>
        <v>28</v>
      </c>
      <c r="B30" s="438" t="s">
        <v>304</v>
      </c>
      <c r="C30" s="438" t="s">
        <v>297</v>
      </c>
      <c r="D30" s="438" t="s">
        <v>8</v>
      </c>
      <c r="E30" s="438" t="s">
        <v>291</v>
      </c>
      <c r="F30" s="439">
        <f ca="1">SUMIFS(汇总!$H:$H,汇总!$B:$B,$B30,汇总!$F:$F,$E30)</f>
        <v>0</v>
      </c>
      <c r="G30" s="438"/>
      <c r="H30" s="445"/>
      <c r="I30" s="441"/>
      <c r="J30" s="448"/>
      <c r="K30" s="448"/>
      <c r="L30" s="448"/>
      <c r="M30" s="448"/>
      <c r="N30" s="448"/>
    </row>
    <row r="31" s="436" customFormat="1" customHeight="1" spans="1:14">
      <c r="A31" s="438">
        <f>IF(D31="","",COUNTA($D$3:D31))</f>
        <v>29</v>
      </c>
      <c r="B31" s="438" t="s">
        <v>304</v>
      </c>
      <c r="C31" s="438" t="s">
        <v>297</v>
      </c>
      <c r="D31" s="438" t="s">
        <v>8</v>
      </c>
      <c r="E31" s="438"/>
      <c r="F31" s="439"/>
      <c r="G31" s="438"/>
      <c r="H31" s="444"/>
      <c r="I31" s="438"/>
      <c r="J31" s="440"/>
      <c r="K31" s="440"/>
      <c r="L31" s="440"/>
      <c r="M31" s="440"/>
      <c r="N31" s="440"/>
    </row>
    <row r="32" s="436" customFormat="1" customHeight="1" spans="1:14">
      <c r="A32" s="438">
        <f>IF(D32="","",COUNTA($D$3:D32))</f>
        <v>30</v>
      </c>
      <c r="B32" s="441"/>
      <c r="C32" s="441"/>
      <c r="D32" s="441" t="s">
        <v>325</v>
      </c>
      <c r="E32" s="441"/>
      <c r="F32" s="446">
        <f ca="1">SUM($F$3:$F$31)</f>
        <v>703753.32</v>
      </c>
      <c r="G32" s="441" t="e">
        <f ca="1">汇总!$H$221-汇总!$H$220=$F$32</f>
        <v>#N/A</v>
      </c>
      <c r="H32" s="444"/>
      <c r="I32" s="438"/>
      <c r="J32" s="440"/>
      <c r="K32" s="440"/>
      <c r="L32" s="440"/>
      <c r="M32" s="440"/>
      <c r="N32" s="440"/>
    </row>
    <row r="33" s="436" customFormat="1" customHeight="1" spans="1:14">
      <c r="A33" s="438"/>
      <c r="B33" s="441"/>
      <c r="C33" s="441"/>
      <c r="D33" s="438" t="s">
        <v>326</v>
      </c>
      <c r="E33" s="438"/>
      <c r="F33" s="439">
        <f ca="1">SUMIFS(汇总!$H:$H,汇总!$E:$E,"发泡")</f>
        <v>322622.5</v>
      </c>
      <c r="G33" s="441" t="b">
        <f ca="1">汇总!V16=F33</f>
        <v>1</v>
      </c>
      <c r="H33" s="444"/>
      <c r="I33" s="438"/>
      <c r="J33" s="440"/>
      <c r="K33" s="440"/>
      <c r="L33" s="440"/>
      <c r="M33" s="440"/>
      <c r="N33" s="440"/>
    </row>
    <row r="34" s="436" customFormat="1" customHeight="1" spans="1:14">
      <c r="A34" s="438">
        <f>IF(D34="","",COUNTA($D$3:D34))</f>
        <v>32</v>
      </c>
      <c r="B34" s="438"/>
      <c r="C34" s="438"/>
      <c r="D34" s="438" t="s">
        <v>327</v>
      </c>
      <c r="E34" s="438" t="s">
        <v>28</v>
      </c>
      <c r="F34" s="439">
        <f ca="1" t="array" ref="F34">SUM(SUMIFS(OFFSET(五险!P:P,,{0,3,5,7}),五险!$AM:$AM,$E34))</f>
        <v>67198.26</v>
      </c>
      <c r="G34" s="438" t="e">
        <f ca="1">$F$34+$F$43=汇总!$Y$28</f>
        <v>#N/A</v>
      </c>
      <c r="H34" s="444"/>
      <c r="I34" s="438"/>
      <c r="J34" s="440"/>
      <c r="K34" s="440"/>
      <c r="L34" s="440"/>
      <c r="M34" s="440"/>
      <c r="N34" s="440"/>
    </row>
    <row r="35" s="436" customFormat="1" customHeight="1" spans="1:14">
      <c r="A35" s="438">
        <f>IF(D35="","",COUNTA($D$3:D35))</f>
        <v>33</v>
      </c>
      <c r="B35" s="438"/>
      <c r="C35" s="438"/>
      <c r="D35" s="438" t="s">
        <v>327</v>
      </c>
      <c r="E35" s="438" t="s">
        <v>318</v>
      </c>
      <c r="F35" s="439">
        <f ca="1" t="array" ref="F35">SUM(SUMIFS(OFFSET(五险!P:P,,{0,3,5,7}),五险!$AM:$AM,$E35))</f>
        <v>20616.48</v>
      </c>
      <c r="G35" s="438">
        <f ca="1">IF(ROUND($F$35,2)=ROUND(汇总!$Y$29,2),TRUE,ROUND($F$35,2-ROUND(汇总!$Y$29,2)))</f>
        <v>20616.48</v>
      </c>
      <c r="H35" s="444"/>
      <c r="I35" s="438"/>
      <c r="J35" s="440"/>
      <c r="K35" s="440"/>
      <c r="L35" s="440"/>
      <c r="M35" s="440"/>
      <c r="N35" s="440"/>
    </row>
    <row r="36" s="436" customFormat="1" customHeight="1" spans="1:14">
      <c r="A36" s="438">
        <f>IF(D36="","",COUNTA($D$3:D36))</f>
        <v>34</v>
      </c>
      <c r="B36" s="438"/>
      <c r="C36" s="438"/>
      <c r="D36" s="438" t="s">
        <v>327</v>
      </c>
      <c r="E36" s="438" t="s">
        <v>211</v>
      </c>
      <c r="F36" s="439">
        <f ca="1" t="array" ref="F36">SUM(SUMIFS(OFFSET(五险!P:P,,{0,3,5,7}),五险!$AM:$AM,$E36))</f>
        <v>29249</v>
      </c>
      <c r="G36" s="438" t="b">
        <f ca="1">$F$36=汇总!$Y$30</f>
        <v>0</v>
      </c>
      <c r="H36" s="444"/>
      <c r="I36" s="438"/>
      <c r="J36" s="440"/>
      <c r="K36" s="440"/>
      <c r="L36" s="440"/>
      <c r="M36" s="440"/>
      <c r="N36" s="440"/>
    </row>
    <row r="37" s="436" customFormat="1" customHeight="1" spans="1:14">
      <c r="A37" s="438">
        <f>IF(D37="","",COUNTA($D$3:D37))</f>
        <v>35</v>
      </c>
      <c r="B37" s="438"/>
      <c r="C37" s="438"/>
      <c r="D37" s="438" t="s">
        <v>327</v>
      </c>
      <c r="E37" s="438" t="s">
        <v>319</v>
      </c>
      <c r="F37" s="439">
        <f ca="1" t="array" ref="F37">SUM(SUMIFS(OFFSET(五险!P:P,,{0,3,5,7}),五险!$AM:$AM,$E37))</f>
        <v>0</v>
      </c>
      <c r="G37" s="438" t="b">
        <f ca="1">$F$37=汇总!$Y$31</f>
        <v>1</v>
      </c>
      <c r="H37" s="444"/>
      <c r="I37" s="438"/>
      <c r="J37" s="440"/>
      <c r="K37" s="440"/>
      <c r="L37" s="440"/>
      <c r="M37" s="440"/>
      <c r="N37" s="440"/>
    </row>
    <row r="38" s="436" customFormat="1" customHeight="1" spans="1:14">
      <c r="A38" s="438">
        <f>IF(D38="","",COUNTA($D$3:D38))</f>
        <v>36</v>
      </c>
      <c r="B38" s="438"/>
      <c r="C38" s="438"/>
      <c r="D38" s="438" t="s">
        <v>327</v>
      </c>
      <c r="E38" s="438" t="s">
        <v>321</v>
      </c>
      <c r="F38" s="439">
        <f ca="1" t="array" ref="F38">SUM(SUMIFS(OFFSET(五险!P:P,,{0,3,5,7}),五险!$AM:$AM,$E38))</f>
        <v>1087.381</v>
      </c>
      <c r="G38" s="438" t="b">
        <f ca="1">$F$38=汇总!$Y$32</f>
        <v>0</v>
      </c>
      <c r="H38" s="444"/>
      <c r="I38" s="438"/>
      <c r="J38" s="440"/>
      <c r="K38" s="440"/>
      <c r="L38" s="440"/>
      <c r="M38" s="440"/>
      <c r="N38" s="440"/>
    </row>
    <row r="39" s="436" customFormat="1" customHeight="1" spans="1:14">
      <c r="A39" s="438">
        <f>IF(D39="","",COUNTA($D$3:D39))</f>
        <v>37</v>
      </c>
      <c r="B39" s="438"/>
      <c r="C39" s="438"/>
      <c r="D39" s="438" t="s">
        <v>327</v>
      </c>
      <c r="E39" s="438" t="s">
        <v>322</v>
      </c>
      <c r="F39" s="439">
        <f ca="1" t="array" ref="F39">SUM(SUMIFS(OFFSET(五险!P:P,,{0,3,5,7}),五险!$AM:$AM,$E39))</f>
        <v>17649.2</v>
      </c>
      <c r="G39" s="438" t="b">
        <f ca="1">$F$39=汇总!$Y$34</f>
        <v>0</v>
      </c>
      <c r="H39" s="444"/>
      <c r="I39" s="438"/>
      <c r="J39" s="440"/>
      <c r="K39" s="440"/>
      <c r="L39" s="440"/>
      <c r="M39" s="440"/>
      <c r="N39" s="440"/>
    </row>
    <row r="40" s="436" customFormat="1" customHeight="1" spans="1:14">
      <c r="A40" s="438">
        <f>IF(D40="","",COUNTA($D$3:D40))</f>
        <v>38</v>
      </c>
      <c r="B40" s="438"/>
      <c r="C40" s="438"/>
      <c r="D40" s="438" t="s">
        <v>327</v>
      </c>
      <c r="E40" s="438" t="s">
        <v>324</v>
      </c>
      <c r="F40" s="439"/>
      <c r="G40" s="438"/>
      <c r="H40" s="444"/>
      <c r="I40" s="438"/>
      <c r="J40" s="440"/>
      <c r="K40" s="440"/>
      <c r="L40" s="440"/>
      <c r="M40" s="440"/>
      <c r="N40" s="440"/>
    </row>
    <row r="41" s="437" customFormat="1" customHeight="1" spans="1:14">
      <c r="A41" s="438">
        <f>IF(D41="","",COUNTA($D$3:D41))</f>
        <v>39</v>
      </c>
      <c r="B41" s="438"/>
      <c r="C41" s="438"/>
      <c r="D41" s="438" t="s">
        <v>327</v>
      </c>
      <c r="E41" s="438" t="s">
        <v>323</v>
      </c>
      <c r="F41" s="439">
        <f ca="1" t="array" ref="F41">SUM(SUMIFS(OFFSET(五险!P:P,,{0,3,5,7}),五险!$AM:$AM,$E41))</f>
        <v>6840.91</v>
      </c>
      <c r="G41" s="438" t="b">
        <f ca="1">$F$41=汇总!$Y$35</f>
        <v>0</v>
      </c>
      <c r="H41" s="445"/>
      <c r="I41" s="441"/>
      <c r="J41" s="448"/>
      <c r="K41" s="448"/>
      <c r="L41" s="448"/>
      <c r="M41" s="448"/>
      <c r="N41" s="448"/>
    </row>
    <row r="42" s="437" customFormat="1" customHeight="1" spans="1:14">
      <c r="A42" s="438"/>
      <c r="B42" s="438"/>
      <c r="C42" s="438"/>
      <c r="D42" s="438" t="s">
        <v>327</v>
      </c>
      <c r="E42" s="438" t="s">
        <v>291</v>
      </c>
      <c r="F42" s="439">
        <f ca="1" t="array" ref="F42">SUM(SUMIFS(OFFSET(五险!P:P,,{0,3,5,7}),五险!$AM:$AM,$E42))</f>
        <v>10499.49</v>
      </c>
      <c r="G42" s="438">
        <f ca="1">IF($F$42=汇总!$Y$33,TRUE,$F$42-汇总!$Y$33)</f>
        <v>10499.49</v>
      </c>
      <c r="H42" s="445"/>
      <c r="I42" s="441"/>
      <c r="J42" s="448"/>
      <c r="K42" s="448"/>
      <c r="L42" s="448"/>
      <c r="M42" s="448"/>
      <c r="N42" s="448"/>
    </row>
    <row r="43" s="436" customFormat="1" customHeight="1" spans="1:14">
      <c r="A43" s="438">
        <f>IF(D43="","",COUNTA($D$3:D43))</f>
        <v>41</v>
      </c>
      <c r="B43" s="438"/>
      <c r="C43" s="438"/>
      <c r="D43" s="438" t="s">
        <v>13</v>
      </c>
      <c r="E43" s="438" t="s">
        <v>28</v>
      </c>
      <c r="F43" s="439" t="e">
        <f>_xlfn.XLOOKUP("合计",公积金!$B:$B,公积金!$K:$K)</f>
        <v>#N/A</v>
      </c>
      <c r="G43" s="438"/>
      <c r="H43" s="444"/>
      <c r="I43" s="438"/>
      <c r="J43" s="440"/>
      <c r="K43" s="440"/>
      <c r="L43" s="440"/>
      <c r="M43" s="440"/>
      <c r="N43" s="440"/>
    </row>
    <row r="44" s="436" customFormat="1" customHeight="1" spans="1:14">
      <c r="A44" s="438">
        <f>IF(D44="","",COUNTA($D$3:D44))</f>
        <v>42</v>
      </c>
      <c r="B44" s="441"/>
      <c r="C44" s="441"/>
      <c r="D44" s="441" t="s">
        <v>328</v>
      </c>
      <c r="E44" s="441"/>
      <c r="F44" s="446" t="e">
        <f ca="1">SUM($F$34:$F$43)</f>
        <v>#N/A</v>
      </c>
      <c r="G44" s="441">
        <f>SUM(汇总!$I$221:$M$221)</f>
        <v>147440.591</v>
      </c>
      <c r="H44" s="444"/>
      <c r="I44" s="438"/>
      <c r="J44" s="440"/>
      <c r="K44" s="440"/>
      <c r="L44" s="440"/>
      <c r="M44" s="440"/>
      <c r="N44" s="440"/>
    </row>
    <row r="45" s="436" customFormat="1" customHeight="1" spans="1:14">
      <c r="A45" s="438">
        <f>IF(D45="","",COUNTA($D$3:D45))</f>
        <v>43</v>
      </c>
      <c r="B45" s="438"/>
      <c r="C45" s="438"/>
      <c r="D45" s="438" t="s">
        <v>329</v>
      </c>
      <c r="E45" s="438"/>
      <c r="F45" s="439">
        <f ca="1" t="array" ref="F45">SUM(SUMIFS(OFFSET(汇总!$I:$I,,{0,1,2,3,4}),汇总!$E:$E,"发泡"))</f>
        <v>57255.041</v>
      </c>
      <c r="G45" s="438"/>
      <c r="H45" s="444"/>
      <c r="I45" s="438"/>
      <c r="J45" s="440"/>
      <c r="K45" s="440"/>
      <c r="L45" s="440"/>
      <c r="M45" s="440"/>
      <c r="N45" s="440"/>
    </row>
    <row r="46" s="436" customFormat="1" customHeight="1" spans="1:14">
      <c r="A46" s="438">
        <f>IF(D46="","",COUNTA($D$3:D46))</f>
        <v>44</v>
      </c>
      <c r="B46" s="438"/>
      <c r="C46" s="438" t="s">
        <v>330</v>
      </c>
      <c r="D46" s="438" t="s">
        <v>292</v>
      </c>
      <c r="E46" s="438" t="s">
        <v>318</v>
      </c>
      <c r="F46" s="439">
        <f>SUMIFS(五险!$O:$O,五险!$AM:$AM,$E46)</f>
        <v>2340</v>
      </c>
      <c r="G46" s="438"/>
      <c r="H46" s="444"/>
      <c r="I46" s="438"/>
      <c r="J46" s="440"/>
      <c r="K46" s="440"/>
      <c r="L46" s="440"/>
      <c r="M46" s="440"/>
      <c r="N46" s="440"/>
    </row>
    <row r="47" s="436" customFormat="1" customHeight="1" spans="1:14">
      <c r="A47" s="438">
        <f>IF(D47="","",COUNTA($D$3:D47))</f>
        <v>45</v>
      </c>
      <c r="B47" s="438"/>
      <c r="C47" s="438" t="s">
        <v>330</v>
      </c>
      <c r="D47" s="438" t="s">
        <v>292</v>
      </c>
      <c r="E47" s="438" t="s">
        <v>211</v>
      </c>
      <c r="F47" s="439">
        <f>SUMIFS(五险!$O:$O,五险!$AM:$AM,$E47)</f>
        <v>4650</v>
      </c>
      <c r="G47" s="438"/>
      <c r="H47" s="444"/>
      <c r="I47" s="438"/>
      <c r="J47" s="440"/>
      <c r="K47" s="440"/>
      <c r="L47" s="440"/>
      <c r="M47" s="440"/>
      <c r="N47" s="440"/>
    </row>
    <row r="48" s="436" customFormat="1" customHeight="1" spans="1:14">
      <c r="A48" s="438">
        <f>IF(D48="","",COUNTA($D$3:D48))</f>
        <v>46</v>
      </c>
      <c r="B48" s="438"/>
      <c r="C48" s="438" t="s">
        <v>330</v>
      </c>
      <c r="D48" s="438" t="s">
        <v>292</v>
      </c>
      <c r="E48" s="438" t="s">
        <v>319</v>
      </c>
      <c r="F48" s="439">
        <f>SUMIFS(五险!$O:$O,五险!$AM:$AM,$E48)</f>
        <v>0</v>
      </c>
      <c r="G48" s="438"/>
      <c r="H48" s="444"/>
      <c r="I48" s="438"/>
      <c r="J48" s="440"/>
      <c r="K48" s="440"/>
      <c r="L48" s="440"/>
      <c r="M48" s="440"/>
      <c r="N48" s="440"/>
    </row>
    <row r="49" s="436" customFormat="1" customHeight="1" spans="1:14">
      <c r="A49" s="438">
        <f>IF(D49="","",COUNTA($D$3:D49))</f>
        <v>47</v>
      </c>
      <c r="B49" s="438"/>
      <c r="C49" s="438" t="s">
        <v>330</v>
      </c>
      <c r="D49" s="438" t="s">
        <v>292</v>
      </c>
      <c r="E49" s="438" t="s">
        <v>321</v>
      </c>
      <c r="F49" s="439">
        <f>SUMIFS(五险!$O:$O,五险!$AM:$AM,$E49)</f>
        <v>150</v>
      </c>
      <c r="G49" s="438"/>
      <c r="H49" s="444"/>
      <c r="I49" s="438"/>
      <c r="J49" s="440"/>
      <c r="K49" s="440"/>
      <c r="L49" s="440"/>
      <c r="M49" s="440"/>
      <c r="N49" s="440"/>
    </row>
    <row r="50" s="436" customFormat="1" customHeight="1" spans="1:14">
      <c r="A50" s="438">
        <f>IF(D50="","",COUNTA($D$3:D50))</f>
        <v>48</v>
      </c>
      <c r="B50" s="438"/>
      <c r="C50" s="438" t="s">
        <v>330</v>
      </c>
      <c r="D50" s="438" t="s">
        <v>292</v>
      </c>
      <c r="E50" s="438" t="s">
        <v>322</v>
      </c>
      <c r="F50" s="439">
        <f>SUMIFS(五险!$O:$O,五险!$AM:$AM,$E50)</f>
        <v>900</v>
      </c>
      <c r="G50" s="438"/>
      <c r="H50" s="444"/>
      <c r="I50" s="438"/>
      <c r="J50" s="440"/>
      <c r="K50" s="440"/>
      <c r="L50" s="440"/>
      <c r="M50" s="440"/>
      <c r="N50" s="440"/>
    </row>
    <row r="51" s="437" customFormat="1" customHeight="1" spans="1:14">
      <c r="A51" s="438">
        <f>IF(D51="","",COUNTA($D$3:D51))</f>
        <v>49</v>
      </c>
      <c r="B51" s="438"/>
      <c r="C51" s="438" t="s">
        <v>330</v>
      </c>
      <c r="D51" s="438" t="s">
        <v>292</v>
      </c>
      <c r="E51" s="438" t="s">
        <v>324</v>
      </c>
      <c r="F51" s="439">
        <f>SUMIFS(五险!$O:$O,五险!$AM:$AM,$E51)</f>
        <v>0</v>
      </c>
      <c r="G51" s="438"/>
      <c r="H51" s="445"/>
      <c r="I51" s="441"/>
      <c r="J51" s="448"/>
      <c r="K51" s="448"/>
      <c r="L51" s="448"/>
      <c r="M51" s="448"/>
      <c r="N51" s="448"/>
    </row>
    <row r="52" s="436" customFormat="1" customHeight="1" spans="1:14">
      <c r="A52" s="438">
        <f>IF(D52="","",COUNTA($D$3:D52))</f>
        <v>50</v>
      </c>
      <c r="B52" s="438"/>
      <c r="C52" s="438" t="s">
        <v>330</v>
      </c>
      <c r="D52" s="438" t="s">
        <v>292</v>
      </c>
      <c r="E52" s="438" t="s">
        <v>323</v>
      </c>
      <c r="F52" s="439">
        <f>SUMIFS(五险!$O:$O,五险!$AM:$AM,$E52)</f>
        <v>1050</v>
      </c>
      <c r="G52" s="438"/>
      <c r="H52" s="444"/>
      <c r="I52" s="438"/>
      <c r="J52" s="440"/>
      <c r="K52" s="440"/>
      <c r="L52" s="440"/>
      <c r="M52" s="440"/>
      <c r="N52" s="440"/>
    </row>
    <row r="53" s="436" customFormat="1" customHeight="1" spans="1:14">
      <c r="A53" s="438"/>
      <c r="B53" s="438"/>
      <c r="C53" s="438" t="s">
        <v>330</v>
      </c>
      <c r="D53" s="438" t="s">
        <v>292</v>
      </c>
      <c r="E53" s="438" t="s">
        <v>291</v>
      </c>
      <c r="F53" s="439">
        <f>SUMIFS(五险!$O:$O,五险!$AM:$AM,$E53)</f>
        <v>1350</v>
      </c>
      <c r="G53" s="438"/>
      <c r="H53" s="444"/>
      <c r="I53" s="438"/>
      <c r="J53" s="440"/>
      <c r="K53" s="440"/>
      <c r="L53" s="440"/>
      <c r="M53" s="440"/>
      <c r="N53" s="440"/>
    </row>
    <row r="54" s="436" customFormat="1" customHeight="1" spans="1:14">
      <c r="A54" s="438">
        <f>IF(D54="","",COUNTA($D$3:D54))</f>
        <v>52</v>
      </c>
      <c r="B54" s="441"/>
      <c r="C54" s="441"/>
      <c r="D54" s="441" t="s">
        <v>331</v>
      </c>
      <c r="E54" s="441"/>
      <c r="F54" s="446">
        <f>SUM($F$46:$F$53)</f>
        <v>10440</v>
      </c>
      <c r="G54" s="441" t="e">
        <f ca="1">_xlfn.XLOOKUP("服务费",汇总!$C:$C,汇总!$H:$H)=F54</f>
        <v>#N/A</v>
      </c>
      <c r="H54" s="444"/>
      <c r="I54" s="438"/>
      <c r="J54" s="440"/>
      <c r="K54" s="440"/>
      <c r="L54" s="440"/>
      <c r="M54" s="440"/>
      <c r="N54" s="440"/>
    </row>
    <row r="55" s="436" customFormat="1" customHeight="1" spans="1:14">
      <c r="A55" s="438">
        <f>IF(D55="","",COUNTA($D$3:D55))</f>
        <v>53</v>
      </c>
      <c r="B55" s="438"/>
      <c r="C55" s="438"/>
      <c r="D55" s="441" t="s">
        <v>332</v>
      </c>
      <c r="E55" s="438"/>
      <c r="F55" s="446" t="e">
        <f ca="1">F32+F44+F54</f>
        <v>#N/A</v>
      </c>
      <c r="G55" s="441" t="e">
        <f ca="1">ROUND(汇总!N221,2)=ROUND(F55,2)</f>
        <v>#N/A</v>
      </c>
      <c r="H55" s="444"/>
      <c r="I55" s="438"/>
      <c r="J55" s="440"/>
      <c r="K55" s="440"/>
      <c r="L55" s="440"/>
      <c r="M55" s="440"/>
      <c r="N55" s="440"/>
    </row>
    <row r="56" s="436" customFormat="1" customHeight="1" spans="1:14">
      <c r="A56" s="438">
        <f>IF(D56="","",COUNTA($D$3:D56))</f>
        <v>54</v>
      </c>
      <c r="B56" s="438"/>
      <c r="C56" s="438"/>
      <c r="D56" s="438" t="s">
        <v>333</v>
      </c>
      <c r="E56" s="438"/>
      <c r="F56" s="439">
        <f ca="1">F33+F45</f>
        <v>379877.541</v>
      </c>
      <c r="G56" s="438" t="b">
        <f ca="1">F56=汇总!V38</f>
        <v>0</v>
      </c>
      <c r="I56" s="438"/>
      <c r="J56" s="440"/>
      <c r="K56" s="440"/>
      <c r="L56" s="440"/>
      <c r="M56" s="440"/>
      <c r="N56" s="440"/>
    </row>
    <row r="57" s="436" customFormat="1" customHeight="1" spans="1:14">
      <c r="A57" s="438" t="str">
        <f>IF(D57="","",COUNTA($D$3:D57))</f>
        <v/>
      </c>
      <c r="B57" s="438"/>
      <c r="C57" s="438"/>
      <c r="D57" s="438"/>
      <c r="E57" s="438"/>
      <c r="F57" s="439"/>
      <c r="G57" s="438"/>
      <c r="I57" s="438"/>
      <c r="J57" s="440"/>
      <c r="K57" s="440"/>
      <c r="L57" s="440"/>
      <c r="M57" s="440"/>
      <c r="N57" s="440"/>
    </row>
    <row r="58" s="436" customFormat="1" customHeight="1" spans="1:14">
      <c r="A58" s="438" t="str">
        <f>IF(D58="","",COUNTA($D$3:D58))</f>
        <v/>
      </c>
      <c r="B58" s="438"/>
      <c r="C58" s="438"/>
      <c r="D58" s="438"/>
      <c r="E58" s="438"/>
      <c r="F58" s="439"/>
      <c r="G58" s="438"/>
      <c r="I58" s="438"/>
      <c r="J58" s="440"/>
      <c r="K58" s="440"/>
      <c r="L58" s="440"/>
      <c r="M58" s="440"/>
      <c r="N58" s="440"/>
    </row>
    <row r="59" s="436" customFormat="1" customHeight="1" spans="1:14">
      <c r="A59" s="438" t="str">
        <f>IF(D59="","",COUNTA($D$3:D59))</f>
        <v/>
      </c>
      <c r="B59" s="438"/>
      <c r="C59" s="438"/>
      <c r="D59" s="438"/>
      <c r="E59" s="438"/>
      <c r="F59" s="439"/>
      <c r="G59" s="438"/>
      <c r="I59" s="438"/>
      <c r="J59" s="440"/>
      <c r="K59" s="440"/>
      <c r="L59" s="440"/>
      <c r="M59" s="440"/>
      <c r="N59" s="440"/>
    </row>
    <row r="60" s="436" customFormat="1" customHeight="1" spans="1:14">
      <c r="A60" s="438" t="str">
        <f>IF(D60="","",COUNTA($D$3:D60))</f>
        <v/>
      </c>
      <c r="B60" s="438"/>
      <c r="C60" s="438"/>
      <c r="D60" s="438"/>
      <c r="E60" s="438"/>
      <c r="F60" s="439"/>
      <c r="G60" s="438"/>
      <c r="I60" s="438"/>
      <c r="J60" s="440"/>
      <c r="K60" s="440"/>
      <c r="L60" s="440"/>
      <c r="M60" s="440"/>
      <c r="N60" s="440"/>
    </row>
  </sheetData>
  <mergeCells count="2">
    <mergeCell ref="A1:G1"/>
    <mergeCell ref="I1:N1"/>
  </mergeCells>
  <pageMargins left="0.75" right="0.75" top="1" bottom="1" header="0.5" footer="0.5"/>
  <pageSetup paperSize="9" orientation="portrait"/>
  <headerFooter/>
  <ignoredErrors>
    <ignoredError sqref="F8:F2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tabColor rgb="FFFFFF00"/>
    <pageSetUpPr fitToPage="1"/>
  </sheetPr>
  <dimension ref="A1:HW35"/>
  <sheetViews>
    <sheetView view="pageBreakPreview" zoomScaleNormal="90" workbookViewId="0">
      <pane xSplit="7" ySplit="4" topLeftCell="H5" activePane="bottomRight" state="frozen"/>
      <selection/>
      <selection pane="topRight"/>
      <selection pane="bottomLeft"/>
      <selection pane="bottomRight" activeCell="AC23" sqref="AC23"/>
    </sheetView>
  </sheetViews>
  <sheetFormatPr defaultColWidth="9" defaultRowHeight="13.2"/>
  <cols>
    <col min="1" max="1" width="3.87962962962963" style="174" customWidth="1"/>
    <col min="2" max="2" width="3.96296296296296" style="174" customWidth="1"/>
    <col min="3" max="3" width="5.87962962962963" style="174" customWidth="1"/>
    <col min="4" max="4" width="7.0462962962963" style="174" customWidth="1"/>
    <col min="5" max="5" width="9.75" style="174" customWidth="1"/>
    <col min="6" max="6" width="6.97222222222222" style="174" customWidth="1"/>
    <col min="7" max="7" width="6.61111111111111" style="174" customWidth="1"/>
    <col min="8" max="9" width="4.91666666666667" style="174" customWidth="1"/>
    <col min="10" max="10" width="4.91666666666667" style="174" hidden="1" customWidth="1"/>
    <col min="11" max="11" width="5.87962962962963" style="174" customWidth="1"/>
    <col min="12" max="12" width="7.37962962962963" style="174" customWidth="1"/>
    <col min="13" max="17" width="5.87962962962963" style="174" customWidth="1"/>
    <col min="18" max="22" width="5.5" style="174" customWidth="1"/>
    <col min="23" max="23" width="6.91666666666667" style="174" customWidth="1"/>
    <col min="24" max="25" width="5.87962962962963" style="174" customWidth="1"/>
    <col min="26" max="26" width="5.66666666666667" style="174" hidden="1" customWidth="1"/>
    <col min="27" max="27" width="5.87962962962963" style="174" hidden="1" customWidth="1"/>
    <col min="28" max="28" width="5.44444444444444" style="174" customWidth="1"/>
    <col min="29" max="29" width="5.77777777777778" style="174" customWidth="1"/>
    <col min="30" max="30" width="4.48148148148148" style="174" customWidth="1"/>
    <col min="31" max="31" width="5.87962962962963" style="174" hidden="1" customWidth="1"/>
    <col min="32" max="32" width="6.25" style="174" hidden="1" customWidth="1"/>
    <col min="33" max="33" width="6.41666666666667" style="174" customWidth="1"/>
    <col min="34" max="34" width="8.12962962962963" style="174" hidden="1" customWidth="1"/>
    <col min="35" max="37" width="5.08333333333333" style="174" customWidth="1"/>
    <col min="38" max="38" width="17" style="174" customWidth="1"/>
    <col min="39" max="39" width="9" style="174"/>
    <col min="40" max="40" width="6.91666666666667" style="174" customWidth="1"/>
    <col min="41" max="41" width="14.4444444444444" style="207" customWidth="1"/>
    <col min="42" max="16384" width="9" style="174"/>
  </cols>
  <sheetData>
    <row r="1" s="174" customFormat="1" ht="22" customHeight="1" spans="1:41">
      <c r="A1" s="400"/>
      <c r="B1" s="400"/>
      <c r="C1" s="215"/>
      <c r="D1" s="215"/>
      <c r="E1" s="401"/>
      <c r="F1" s="215"/>
      <c r="G1" s="215"/>
      <c r="H1" s="215"/>
      <c r="I1" s="215"/>
      <c r="J1" s="215"/>
      <c r="K1" s="415"/>
      <c r="L1" s="4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400"/>
      <c r="X1" s="400"/>
      <c r="Y1" s="400"/>
      <c r="Z1" s="400"/>
      <c r="AA1" s="400"/>
      <c r="AB1" s="424"/>
      <c r="AC1" s="424"/>
      <c r="AD1" s="400"/>
      <c r="AE1" s="415"/>
      <c r="AF1" s="400"/>
      <c r="AG1" s="400"/>
      <c r="AH1" s="428"/>
      <c r="AI1" s="400"/>
      <c r="AJ1" s="400"/>
      <c r="AK1" s="400"/>
      <c r="AL1" s="400"/>
      <c r="AO1" s="207"/>
    </row>
    <row r="2" s="174" customFormat="1" ht="32" customHeight="1" spans="1:41">
      <c r="A2" s="215" t="s">
        <v>334</v>
      </c>
      <c r="B2" s="215"/>
      <c r="C2" s="215"/>
      <c r="D2" s="215"/>
      <c r="E2" s="215"/>
      <c r="F2" s="215"/>
      <c r="G2" s="215"/>
      <c r="H2" s="215"/>
      <c r="I2" s="215"/>
      <c r="J2" s="215"/>
      <c r="K2" s="229"/>
      <c r="L2" s="229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29"/>
      <c r="AF2" s="215"/>
      <c r="AG2" s="215"/>
      <c r="AH2" s="215"/>
      <c r="AI2" s="400"/>
      <c r="AJ2" s="400"/>
      <c r="AK2" s="400"/>
      <c r="AL2" s="400"/>
      <c r="AO2" s="207"/>
    </row>
    <row r="3" s="198" customFormat="1" ht="22" customHeight="1" spans="1:41">
      <c r="A3" s="315" t="s">
        <v>0</v>
      </c>
      <c r="B3" s="315" t="s">
        <v>335</v>
      </c>
      <c r="C3" s="315" t="s">
        <v>2</v>
      </c>
      <c r="D3" s="315" t="s">
        <v>1</v>
      </c>
      <c r="E3" s="402" t="s">
        <v>336</v>
      </c>
      <c r="F3" s="315" t="s">
        <v>3</v>
      </c>
      <c r="G3" s="315" t="s">
        <v>337</v>
      </c>
      <c r="H3" s="403" t="s">
        <v>338</v>
      </c>
      <c r="I3" s="416" t="s">
        <v>339</v>
      </c>
      <c r="J3" s="232" t="s">
        <v>340</v>
      </c>
      <c r="K3" s="233" t="s">
        <v>341</v>
      </c>
      <c r="L3" s="417" t="s">
        <v>342</v>
      </c>
      <c r="M3" s="315" t="s">
        <v>343</v>
      </c>
      <c r="N3" s="315"/>
      <c r="O3" s="315"/>
      <c r="P3" s="315"/>
      <c r="Q3" s="315"/>
      <c r="R3" s="216" t="s">
        <v>344</v>
      </c>
      <c r="S3" s="216"/>
      <c r="T3" s="216"/>
      <c r="U3" s="216"/>
      <c r="V3" s="216"/>
      <c r="W3" s="216"/>
      <c r="X3" s="216" t="s">
        <v>345</v>
      </c>
      <c r="Y3" s="280" t="s">
        <v>346</v>
      </c>
      <c r="Z3" s="216" t="s">
        <v>347</v>
      </c>
      <c r="AA3" s="216" t="s">
        <v>348</v>
      </c>
      <c r="AB3" s="313" t="s">
        <v>349</v>
      </c>
      <c r="AC3" s="253" t="s">
        <v>350</v>
      </c>
      <c r="AD3" s="253" t="s">
        <v>351</v>
      </c>
      <c r="AE3" s="216" t="s">
        <v>352</v>
      </c>
      <c r="AF3" s="232" t="s">
        <v>340</v>
      </c>
      <c r="AG3" s="216" t="s">
        <v>353</v>
      </c>
      <c r="AH3" s="315" t="s">
        <v>354</v>
      </c>
      <c r="AI3" s="315" t="s">
        <v>312</v>
      </c>
      <c r="AJ3" s="429">
        <v>10.13</v>
      </c>
      <c r="AK3" s="260"/>
      <c r="AL3" s="260"/>
      <c r="AM3" s="430"/>
      <c r="AO3" s="267" t="s">
        <v>355</v>
      </c>
    </row>
    <row r="4" s="198" customFormat="1" ht="25" customHeight="1" spans="1:41">
      <c r="A4" s="315"/>
      <c r="B4" s="315"/>
      <c r="C4" s="315"/>
      <c r="D4" s="315"/>
      <c r="E4" s="402"/>
      <c r="F4" s="315"/>
      <c r="G4" s="315"/>
      <c r="H4" s="403"/>
      <c r="I4" s="418"/>
      <c r="J4" s="232"/>
      <c r="K4" s="233"/>
      <c r="L4" s="417"/>
      <c r="M4" s="233" t="s">
        <v>9</v>
      </c>
      <c r="N4" s="233" t="s">
        <v>11</v>
      </c>
      <c r="O4" s="233" t="s">
        <v>10</v>
      </c>
      <c r="P4" s="233" t="s">
        <v>356</v>
      </c>
      <c r="Q4" s="216" t="s">
        <v>357</v>
      </c>
      <c r="R4" s="247" t="s">
        <v>358</v>
      </c>
      <c r="S4" s="247" t="s">
        <v>359</v>
      </c>
      <c r="T4" s="247" t="s">
        <v>360</v>
      </c>
      <c r="U4" s="247" t="s">
        <v>361</v>
      </c>
      <c r="V4" s="247" t="s">
        <v>362</v>
      </c>
      <c r="W4" s="247" t="s">
        <v>363</v>
      </c>
      <c r="X4" s="216"/>
      <c r="Y4" s="280"/>
      <c r="Z4" s="216"/>
      <c r="AA4" s="216"/>
      <c r="AB4" s="247"/>
      <c r="AC4" s="253"/>
      <c r="AD4" s="253"/>
      <c r="AE4" s="216"/>
      <c r="AF4" s="232"/>
      <c r="AG4" s="216"/>
      <c r="AH4" s="315"/>
      <c r="AI4" s="431"/>
      <c r="AJ4" s="429"/>
      <c r="AK4" s="260"/>
      <c r="AL4" s="260" t="s">
        <v>364</v>
      </c>
      <c r="AM4" s="260" t="s">
        <v>365</v>
      </c>
      <c r="AO4" s="267"/>
    </row>
    <row r="5" s="174" customFormat="1" ht="30" customHeight="1" spans="1:231">
      <c r="A5" s="206">
        <f>ROW()-4</f>
        <v>1</v>
      </c>
      <c r="B5" s="357">
        <v>11</v>
      </c>
      <c r="C5" s="217" t="s">
        <v>27</v>
      </c>
      <c r="D5" s="362" t="s">
        <v>366</v>
      </c>
      <c r="E5" s="404">
        <v>38534</v>
      </c>
      <c r="F5" s="362" t="s">
        <v>367</v>
      </c>
      <c r="G5" s="405">
        <v>45901</v>
      </c>
      <c r="H5" s="206">
        <v>276</v>
      </c>
      <c r="I5" s="217">
        <v>2772</v>
      </c>
      <c r="J5" s="217"/>
      <c r="K5" s="419"/>
      <c r="L5" s="239">
        <v>15248</v>
      </c>
      <c r="M5" s="225">
        <v>0</v>
      </c>
      <c r="N5" s="225">
        <v>260</v>
      </c>
      <c r="O5" s="225">
        <v>0</v>
      </c>
      <c r="P5" s="225">
        <v>15</v>
      </c>
      <c r="Q5" s="362"/>
      <c r="R5" s="362"/>
      <c r="S5" s="362"/>
      <c r="U5" s="362"/>
      <c r="V5" s="362"/>
      <c r="W5" s="362"/>
      <c r="X5" s="225">
        <f>L5-M5-N5-O5-P5-Q5-R5-S5-T5-U5-V5-W5</f>
        <v>14973</v>
      </c>
      <c r="Y5" s="239">
        <v>998.8</v>
      </c>
      <c r="Z5" s="254"/>
      <c r="AA5" s="206"/>
      <c r="AB5" s="206">
        <f>SUM(R5:W5)</f>
        <v>0</v>
      </c>
      <c r="AC5" s="254"/>
      <c r="AD5" s="254"/>
      <c r="AE5" s="425"/>
      <c r="AF5" s="255">
        <f>J5</f>
        <v>0</v>
      </c>
      <c r="AG5" s="225">
        <f>X5-Y5-AA5-AC5-AD5-AE5-AF5+AB5-Z5</f>
        <v>13974.2</v>
      </c>
      <c r="AH5" s="225"/>
      <c r="AI5" s="225"/>
      <c r="AJ5" s="227">
        <f>VLOOKUP(C5,[14]科室人员!$C$3:$BW$60,44,0)</f>
        <v>13974.2</v>
      </c>
      <c r="AK5" s="227">
        <f>AG5-AJ5</f>
        <v>0</v>
      </c>
      <c r="AL5" s="198" t="s">
        <v>368</v>
      </c>
      <c r="AM5" s="198" t="s">
        <v>369</v>
      </c>
      <c r="AN5" s="198">
        <f>M5+N5+O5+Q5</f>
        <v>260</v>
      </c>
      <c r="AO5" s="197" t="str">
        <f>_xlfn.XLOOKUP($C5,汇总!$C:$C,汇总!$C:$C)</f>
        <v>李开阳</v>
      </c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</row>
    <row r="6" s="174" customFormat="1" ht="30" customHeight="1" spans="1:231">
      <c r="A6" s="206">
        <f>ROW()-4</f>
        <v>2</v>
      </c>
      <c r="B6" s="357">
        <v>13</v>
      </c>
      <c r="C6" s="206" t="s">
        <v>30</v>
      </c>
      <c r="D6" s="362" t="s">
        <v>366</v>
      </c>
      <c r="E6" s="404">
        <v>41730</v>
      </c>
      <c r="F6" s="362" t="s">
        <v>370</v>
      </c>
      <c r="G6" s="405">
        <f>G5</f>
        <v>45901</v>
      </c>
      <c r="H6" s="206">
        <v>276</v>
      </c>
      <c r="I6" s="217">
        <v>1215.2</v>
      </c>
      <c r="J6" s="217"/>
      <c r="K6" s="419"/>
      <c r="L6" s="239">
        <v>6671.2</v>
      </c>
      <c r="M6" s="225">
        <v>412.8</v>
      </c>
      <c r="N6" s="225">
        <v>103.2</v>
      </c>
      <c r="O6" s="225">
        <v>15.48</v>
      </c>
      <c r="P6" s="225">
        <v>15</v>
      </c>
      <c r="Q6" s="362">
        <v>310</v>
      </c>
      <c r="R6" s="362">
        <v>0</v>
      </c>
      <c r="S6" s="362">
        <v>0</v>
      </c>
      <c r="T6" s="362">
        <v>0</v>
      </c>
      <c r="U6" s="362">
        <v>0</v>
      </c>
      <c r="V6" s="362">
        <v>3000</v>
      </c>
      <c r="W6" s="362"/>
      <c r="X6" s="225">
        <f>L6-M6-N6-O6-P6-Q6-R6-S6-T6-U6-V6-W6</f>
        <v>2814.72</v>
      </c>
      <c r="Y6" s="239">
        <v>0</v>
      </c>
      <c r="Z6" s="254"/>
      <c r="AA6" s="206"/>
      <c r="AB6" s="206">
        <f>SUM(R6:W6)</f>
        <v>3000</v>
      </c>
      <c r="AC6" s="254"/>
      <c r="AD6" s="254"/>
      <c r="AE6" s="425"/>
      <c r="AF6" s="255">
        <f>J6</f>
        <v>0</v>
      </c>
      <c r="AG6" s="225">
        <f>X6-Y6-AA6-AC6-AD6-AE6-AF6+AB6-Z6</f>
        <v>5814.72</v>
      </c>
      <c r="AH6" s="225"/>
      <c r="AI6" s="225"/>
      <c r="AJ6" s="227">
        <f>VLOOKUP(C6,[14]科室人员!$C$3:$BW$60,44,0)</f>
        <v>5814.72</v>
      </c>
      <c r="AK6" s="227">
        <f>AG6-AJ6</f>
        <v>0</v>
      </c>
      <c r="AL6" s="198" t="s">
        <v>371</v>
      </c>
      <c r="AM6" s="198" t="s">
        <v>369</v>
      </c>
      <c r="AN6" s="198">
        <f>M6+N6+O6+Q6</f>
        <v>841.48</v>
      </c>
      <c r="AO6" s="197" t="str">
        <f>_xlfn.XLOOKUP($C6,汇总!$C:$C,汇总!$C:$C)</f>
        <v>刘心</v>
      </c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</row>
    <row r="7" s="174" customFormat="1" ht="30" customHeight="1" spans="1:231">
      <c r="A7" s="206">
        <f>ROW()-4</f>
        <v>3</v>
      </c>
      <c r="B7" s="357">
        <v>548</v>
      </c>
      <c r="C7" s="206" t="s">
        <v>32</v>
      </c>
      <c r="D7" s="362" t="s">
        <v>366</v>
      </c>
      <c r="E7" s="404">
        <v>42900</v>
      </c>
      <c r="F7" s="362" t="s">
        <v>372</v>
      </c>
      <c r="G7" s="405">
        <f>G6</f>
        <v>45901</v>
      </c>
      <c r="H7" s="206">
        <v>276</v>
      </c>
      <c r="I7" s="217">
        <v>1074.7</v>
      </c>
      <c r="J7" s="217"/>
      <c r="K7" s="419"/>
      <c r="L7" s="239">
        <v>5880.7</v>
      </c>
      <c r="M7" s="225">
        <v>440</v>
      </c>
      <c r="N7" s="225">
        <v>110</v>
      </c>
      <c r="O7" s="225">
        <v>16.5</v>
      </c>
      <c r="P7" s="225">
        <v>15</v>
      </c>
      <c r="Q7" s="362">
        <v>275</v>
      </c>
      <c r="R7" s="362">
        <v>2000</v>
      </c>
      <c r="S7" s="362">
        <v>0</v>
      </c>
      <c r="T7" s="362">
        <v>0</v>
      </c>
      <c r="U7" s="362">
        <v>0</v>
      </c>
      <c r="V7" s="362">
        <v>0</v>
      </c>
      <c r="W7" s="362"/>
      <c r="X7" s="225">
        <f>L7-M7-N7-O7-P7-Q7-R7-S7-T7-U7-V7-W7</f>
        <v>3024.2</v>
      </c>
      <c r="Y7" s="239">
        <v>0</v>
      </c>
      <c r="Z7" s="254"/>
      <c r="AA7" s="206"/>
      <c r="AB7" s="206">
        <f>SUM(R7:W7)</f>
        <v>2000</v>
      </c>
      <c r="AC7" s="254"/>
      <c r="AD7" s="254"/>
      <c r="AE7" s="425"/>
      <c r="AF7" s="255">
        <f>J7</f>
        <v>0</v>
      </c>
      <c r="AG7" s="225">
        <f>X7-Y7-AA7-AC7-AD7-AE7-AF7+AB7-Z7</f>
        <v>5024.2</v>
      </c>
      <c r="AH7" s="225"/>
      <c r="AI7" s="225"/>
      <c r="AJ7" s="227">
        <f>VLOOKUP(C7,[14]科室人员!$C$3:$BW$60,44,0)</f>
        <v>5024.2</v>
      </c>
      <c r="AK7" s="227">
        <f>AG7-AJ7</f>
        <v>0</v>
      </c>
      <c r="AL7" s="198" t="s">
        <v>373</v>
      </c>
      <c r="AM7" s="198" t="s">
        <v>369</v>
      </c>
      <c r="AN7" s="198">
        <f>M7+N7+O7+Q7</f>
        <v>841.5</v>
      </c>
      <c r="AO7" s="197" t="str">
        <f>_xlfn.XLOOKUP($C7,汇总!$C:$C,汇总!$C:$C)</f>
        <v>易兰</v>
      </c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</row>
    <row r="8" s="174" customFormat="1" ht="30" customHeight="1" spans="1:231">
      <c r="A8" s="206">
        <f>ROW()-4</f>
        <v>4</v>
      </c>
      <c r="B8" s="406">
        <v>18</v>
      </c>
      <c r="C8" s="407" t="s">
        <v>34</v>
      </c>
      <c r="D8" s="256" t="s">
        <v>374</v>
      </c>
      <c r="E8" s="404">
        <v>41927</v>
      </c>
      <c r="F8" s="256" t="s">
        <v>375</v>
      </c>
      <c r="G8" s="405">
        <f>G7</f>
        <v>45901</v>
      </c>
      <c r="H8" s="206">
        <v>220</v>
      </c>
      <c r="I8" s="217">
        <v>1374.789</v>
      </c>
      <c r="J8" s="217"/>
      <c r="K8" s="419"/>
      <c r="L8" s="239">
        <v>8534.79</v>
      </c>
      <c r="M8" s="225">
        <v>502.4</v>
      </c>
      <c r="N8" s="225">
        <v>125.6</v>
      </c>
      <c r="O8" s="225">
        <v>18.84</v>
      </c>
      <c r="P8" s="225">
        <v>15</v>
      </c>
      <c r="Q8" s="362">
        <v>350</v>
      </c>
      <c r="R8" s="362">
        <v>2000</v>
      </c>
      <c r="S8" s="362"/>
      <c r="T8" s="362">
        <v>1000</v>
      </c>
      <c r="U8" s="362"/>
      <c r="V8" s="362"/>
      <c r="W8" s="362"/>
      <c r="X8" s="225">
        <f>L8-M8-N8-O8-P8-Q8-R8-S8-T8-U8-V8-W8</f>
        <v>4522.95</v>
      </c>
      <c r="Y8" s="239">
        <v>0</v>
      </c>
      <c r="Z8" s="254"/>
      <c r="AA8" s="206"/>
      <c r="AB8" s="206">
        <f>SUM(R8:W8)</f>
        <v>3000</v>
      </c>
      <c r="AC8" s="254"/>
      <c r="AD8" s="254"/>
      <c r="AE8" s="425"/>
      <c r="AF8" s="255">
        <f>J8</f>
        <v>0</v>
      </c>
      <c r="AG8" s="225">
        <f>X8-Y8-AA8-AC8-AD8-AE8-AF8+AB8-Z8</f>
        <v>7522.95</v>
      </c>
      <c r="AH8" s="225"/>
      <c r="AI8" s="432"/>
      <c r="AJ8" s="227">
        <f>VLOOKUP(C8,[14]科室人员!$C$3:$BW$60,44,0)</f>
        <v>7522.95</v>
      </c>
      <c r="AK8" s="227">
        <f>AG8-AJ8</f>
        <v>0</v>
      </c>
      <c r="AL8" s="198" t="s">
        <v>376</v>
      </c>
      <c r="AM8" s="198" t="s">
        <v>369</v>
      </c>
      <c r="AN8" s="198">
        <f>M8+N8+O8+Q8</f>
        <v>996.84</v>
      </c>
      <c r="AO8" s="197" t="str">
        <f>_xlfn.XLOOKUP($C8,汇总!$C:$C,汇总!$C:$C)</f>
        <v>曾琼</v>
      </c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</row>
    <row r="9" s="174" customFormat="1" ht="30" customHeight="1" spans="1:231">
      <c r="A9" s="206">
        <f t="shared" ref="A9:A19" si="0">ROW()-4</f>
        <v>5</v>
      </c>
      <c r="B9" s="357">
        <v>139</v>
      </c>
      <c r="C9" s="206" t="s">
        <v>48</v>
      </c>
      <c r="D9" s="206"/>
      <c r="E9" s="212">
        <v>43281</v>
      </c>
      <c r="F9" s="256" t="s">
        <v>377</v>
      </c>
      <c r="G9" s="405">
        <f t="shared" ref="G9:G18" si="1">G8</f>
        <v>45901</v>
      </c>
      <c r="H9" s="206">
        <v>228</v>
      </c>
      <c r="I9" s="217">
        <v>2331</v>
      </c>
      <c r="J9" s="217"/>
      <c r="K9" s="419"/>
      <c r="L9" s="239">
        <v>14749</v>
      </c>
      <c r="M9" s="225">
        <v>1040</v>
      </c>
      <c r="N9" s="225">
        <v>260</v>
      </c>
      <c r="O9" s="225">
        <v>39</v>
      </c>
      <c r="P9" s="225">
        <v>15</v>
      </c>
      <c r="Q9" s="248">
        <v>650</v>
      </c>
      <c r="R9" s="362">
        <v>4000</v>
      </c>
      <c r="S9" s="362">
        <v>0</v>
      </c>
      <c r="T9" s="362">
        <v>1000</v>
      </c>
      <c r="U9" s="362">
        <v>0</v>
      </c>
      <c r="V9" s="362">
        <v>1500</v>
      </c>
      <c r="W9" s="362">
        <v>0</v>
      </c>
      <c r="X9" s="225">
        <f t="shared" ref="X9:X19" si="2">L9-M9-N9-O9-P9-Q9-R9-S9-T9-U9-V9-W9</f>
        <v>6245</v>
      </c>
      <c r="Y9" s="239">
        <v>37.8</v>
      </c>
      <c r="Z9" s="254"/>
      <c r="AA9" s="206"/>
      <c r="AB9" s="206">
        <f t="shared" ref="AB9:AB19" si="3">SUM(R9:W9)</f>
        <v>6500</v>
      </c>
      <c r="AC9" s="254"/>
      <c r="AD9" s="254"/>
      <c r="AE9" s="425"/>
      <c r="AF9" s="255">
        <f t="shared" ref="AF9:AF14" si="4">J9</f>
        <v>0</v>
      </c>
      <c r="AG9" s="225">
        <f t="shared" ref="AG9:AG19" si="5">X9-Y9-AA9-AC9-AD9-AE9-AF9+AB9-Z9</f>
        <v>12707.2</v>
      </c>
      <c r="AH9" s="225"/>
      <c r="AI9" s="225"/>
      <c r="AJ9" s="227">
        <f>VLOOKUP(C9,[14]科室人员!$C$3:$BW$60,44,0)</f>
        <v>12707.2</v>
      </c>
      <c r="AK9" s="227">
        <f t="shared" ref="AK9:AK20" si="6">AG9-AJ9</f>
        <v>0</v>
      </c>
      <c r="AL9" s="198" t="s">
        <v>378</v>
      </c>
      <c r="AM9" s="198" t="s">
        <v>369</v>
      </c>
      <c r="AN9" s="198">
        <f t="shared" ref="AN9:AN19" si="7">M9+N9+O9+Q9</f>
        <v>1989</v>
      </c>
      <c r="AO9" s="197" t="str">
        <f>_xlfn.XLOOKUP($C9,汇总!$C:$C,汇总!$C:$C)</f>
        <v>卢中华</v>
      </c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</row>
    <row r="10" s="174" customFormat="1" ht="30" customHeight="1" spans="1:231">
      <c r="A10" s="206">
        <f t="shared" si="0"/>
        <v>6</v>
      </c>
      <c r="B10" s="357">
        <v>927</v>
      </c>
      <c r="C10" s="206" t="s">
        <v>50</v>
      </c>
      <c r="D10" s="362" t="s">
        <v>379</v>
      </c>
      <c r="E10" s="212">
        <v>43789</v>
      </c>
      <c r="F10" s="408" t="s">
        <v>380</v>
      </c>
      <c r="G10" s="405">
        <f t="shared" si="1"/>
        <v>45901</v>
      </c>
      <c r="H10" s="206">
        <v>276</v>
      </c>
      <c r="I10" s="217">
        <v>1067.084</v>
      </c>
      <c r="J10" s="217"/>
      <c r="K10" s="419"/>
      <c r="L10" s="239">
        <v>6533.08</v>
      </c>
      <c r="M10" s="225">
        <v>350.4</v>
      </c>
      <c r="N10" s="225">
        <v>87.6</v>
      </c>
      <c r="O10" s="225">
        <v>13.14</v>
      </c>
      <c r="P10" s="225">
        <v>15</v>
      </c>
      <c r="Q10" s="248">
        <v>219</v>
      </c>
      <c r="R10" s="362"/>
      <c r="S10" s="362"/>
      <c r="T10" s="362"/>
      <c r="U10" s="362"/>
      <c r="V10" s="362"/>
      <c r="W10" s="362"/>
      <c r="X10" s="225">
        <f t="shared" si="2"/>
        <v>5847.94</v>
      </c>
      <c r="Y10" s="239">
        <v>25.89</v>
      </c>
      <c r="Z10" s="254"/>
      <c r="AA10" s="206"/>
      <c r="AB10" s="206">
        <f t="shared" si="3"/>
        <v>0</v>
      </c>
      <c r="AC10" s="254"/>
      <c r="AD10" s="254"/>
      <c r="AE10" s="425"/>
      <c r="AF10" s="255">
        <f t="shared" si="4"/>
        <v>0</v>
      </c>
      <c r="AG10" s="225">
        <f t="shared" si="5"/>
        <v>5822.05</v>
      </c>
      <c r="AH10" s="225"/>
      <c r="AI10" s="225"/>
      <c r="AJ10" s="227">
        <f>VLOOKUP(C10,[14]科室人员!$C$3:$BW$60,44,0)</f>
        <v>5822.05</v>
      </c>
      <c r="AK10" s="227">
        <f t="shared" si="6"/>
        <v>0</v>
      </c>
      <c r="AL10" s="198" t="s">
        <v>381</v>
      </c>
      <c r="AM10" s="198" t="s">
        <v>369</v>
      </c>
      <c r="AN10" s="198">
        <f t="shared" si="7"/>
        <v>670.14</v>
      </c>
      <c r="AO10" s="197" t="str">
        <f>_xlfn.XLOOKUP($C10,汇总!$C:$C,汇总!$C:$C)</f>
        <v>伍赤诚</v>
      </c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</row>
    <row r="11" s="174" customFormat="1" ht="30" customHeight="1" spans="1:231">
      <c r="A11" s="206">
        <f t="shared" si="0"/>
        <v>7</v>
      </c>
      <c r="B11" s="206">
        <v>47</v>
      </c>
      <c r="C11" s="206" t="s">
        <v>52</v>
      </c>
      <c r="D11" s="362" t="s">
        <v>382</v>
      </c>
      <c r="E11" s="404">
        <v>42066</v>
      </c>
      <c r="F11" s="404" t="s">
        <v>383</v>
      </c>
      <c r="G11" s="405">
        <f t="shared" si="1"/>
        <v>45901</v>
      </c>
      <c r="H11" s="206">
        <v>276</v>
      </c>
      <c r="I11" s="217">
        <v>1548</v>
      </c>
      <c r="J11" s="217"/>
      <c r="K11" s="419"/>
      <c r="L11" s="239">
        <v>10924</v>
      </c>
      <c r="M11" s="225">
        <v>680</v>
      </c>
      <c r="N11" s="225">
        <v>170</v>
      </c>
      <c r="O11" s="225">
        <v>25.5</v>
      </c>
      <c r="P11" s="225">
        <v>15</v>
      </c>
      <c r="Q11" s="362">
        <v>425</v>
      </c>
      <c r="R11" s="362">
        <v>2000</v>
      </c>
      <c r="S11" s="362">
        <v>0</v>
      </c>
      <c r="T11" s="362">
        <v>1000</v>
      </c>
      <c r="U11" s="362">
        <v>0</v>
      </c>
      <c r="V11" s="362">
        <v>1500</v>
      </c>
      <c r="W11" s="362"/>
      <c r="X11" s="225">
        <f t="shared" si="2"/>
        <v>5108.5</v>
      </c>
      <c r="Y11" s="239">
        <v>0</v>
      </c>
      <c r="Z11" s="254"/>
      <c r="AA11" s="206"/>
      <c r="AB11" s="206">
        <f t="shared" si="3"/>
        <v>4500</v>
      </c>
      <c r="AC11" s="254"/>
      <c r="AD11" s="254"/>
      <c r="AE11" s="425"/>
      <c r="AF11" s="255">
        <f t="shared" si="4"/>
        <v>0</v>
      </c>
      <c r="AG11" s="225">
        <f t="shared" si="5"/>
        <v>9608.5</v>
      </c>
      <c r="AH11" s="225"/>
      <c r="AI11" s="225"/>
      <c r="AJ11" s="227">
        <f>VLOOKUP(C11,[14]科室人员!$C$3:$BW$60,44,0)</f>
        <v>9608.5</v>
      </c>
      <c r="AK11" s="227">
        <f t="shared" si="6"/>
        <v>0</v>
      </c>
      <c r="AL11" s="198" t="s">
        <v>384</v>
      </c>
      <c r="AM11" s="198" t="s">
        <v>369</v>
      </c>
      <c r="AN11" s="198">
        <f t="shared" si="7"/>
        <v>1300.5</v>
      </c>
      <c r="AO11" s="197" t="str">
        <f>_xlfn.XLOOKUP($C11,汇总!$C:$C,汇总!$C:$C)</f>
        <v>张海波</v>
      </c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</row>
    <row r="12" s="174" customFormat="1" ht="30" customHeight="1" spans="1:231">
      <c r="A12" s="206">
        <f t="shared" si="0"/>
        <v>8</v>
      </c>
      <c r="B12" s="357">
        <v>46</v>
      </c>
      <c r="C12" s="206" t="s">
        <v>54</v>
      </c>
      <c r="D12" s="362" t="s">
        <v>382</v>
      </c>
      <c r="E12" s="404">
        <v>41477</v>
      </c>
      <c r="F12" s="212" t="s">
        <v>385</v>
      </c>
      <c r="G12" s="405">
        <f t="shared" si="1"/>
        <v>45901</v>
      </c>
      <c r="H12" s="206">
        <v>488</v>
      </c>
      <c r="I12" s="217">
        <v>1921.5</v>
      </c>
      <c r="J12" s="217"/>
      <c r="K12" s="419"/>
      <c r="L12" s="239">
        <v>12049.5</v>
      </c>
      <c r="M12" s="225">
        <v>716.8</v>
      </c>
      <c r="N12" s="225">
        <v>179.2</v>
      </c>
      <c r="O12" s="225">
        <v>26.88</v>
      </c>
      <c r="P12" s="225">
        <v>15</v>
      </c>
      <c r="Q12" s="362">
        <v>525</v>
      </c>
      <c r="R12" s="362">
        <v>4000</v>
      </c>
      <c r="S12" s="362"/>
      <c r="T12" s="362">
        <v>0</v>
      </c>
      <c r="U12" s="362">
        <v>0</v>
      </c>
      <c r="V12" s="362">
        <v>1500</v>
      </c>
      <c r="W12" s="362"/>
      <c r="X12" s="225">
        <f t="shared" si="2"/>
        <v>5086.62</v>
      </c>
      <c r="Y12" s="239">
        <v>0</v>
      </c>
      <c r="Z12" s="254"/>
      <c r="AA12" s="206"/>
      <c r="AB12" s="206">
        <f t="shared" si="3"/>
        <v>5500</v>
      </c>
      <c r="AC12" s="254"/>
      <c r="AD12" s="254"/>
      <c r="AE12" s="425"/>
      <c r="AF12" s="255">
        <f t="shared" si="4"/>
        <v>0</v>
      </c>
      <c r="AG12" s="225">
        <f t="shared" si="5"/>
        <v>10586.62</v>
      </c>
      <c r="AH12" s="225"/>
      <c r="AI12" s="225"/>
      <c r="AJ12" s="227">
        <f>VLOOKUP(C12,[14]科室人员!$C$3:$BW$60,44,0)</f>
        <v>10586.62</v>
      </c>
      <c r="AK12" s="227">
        <f t="shared" si="6"/>
        <v>0</v>
      </c>
      <c r="AL12" s="198" t="s">
        <v>386</v>
      </c>
      <c r="AM12" s="198" t="s">
        <v>369</v>
      </c>
      <c r="AN12" s="198">
        <f t="shared" si="7"/>
        <v>1447.88</v>
      </c>
      <c r="AO12" s="197" t="str">
        <f>_xlfn.XLOOKUP($C12,汇总!$C:$C,汇总!$C:$C)</f>
        <v>曹蜜</v>
      </c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</row>
    <row r="13" s="174" customFormat="1" ht="30" customHeight="1" spans="1:231">
      <c r="A13" s="206">
        <f t="shared" si="0"/>
        <v>9</v>
      </c>
      <c r="B13" s="406"/>
      <c r="C13" s="407" t="s">
        <v>42</v>
      </c>
      <c r="D13" s="256" t="s">
        <v>382</v>
      </c>
      <c r="E13" s="404">
        <v>45714</v>
      </c>
      <c r="F13" s="407" t="s">
        <v>387</v>
      </c>
      <c r="G13" s="405">
        <f t="shared" si="1"/>
        <v>45901</v>
      </c>
      <c r="H13" s="206">
        <v>276</v>
      </c>
      <c r="I13" s="217">
        <v>913.68</v>
      </c>
      <c r="J13" s="217"/>
      <c r="K13" s="419"/>
      <c r="L13" s="239">
        <v>4949.68</v>
      </c>
      <c r="M13" s="225">
        <v>344.64</v>
      </c>
      <c r="N13" s="225">
        <v>86.16</v>
      </c>
      <c r="O13" s="225">
        <v>12.92</v>
      </c>
      <c r="P13" s="225">
        <v>15</v>
      </c>
      <c r="Q13" s="362">
        <v>0</v>
      </c>
      <c r="R13" s="362"/>
      <c r="S13" s="362"/>
      <c r="T13" s="362"/>
      <c r="U13" s="362"/>
      <c r="V13" s="362"/>
      <c r="W13" s="362"/>
      <c r="X13" s="225">
        <f t="shared" si="2"/>
        <v>4490.96</v>
      </c>
      <c r="Y13" s="239">
        <v>0</v>
      </c>
      <c r="Z13" s="254"/>
      <c r="AA13" s="206"/>
      <c r="AB13" s="206">
        <f t="shared" si="3"/>
        <v>0</v>
      </c>
      <c r="AC13" s="254"/>
      <c r="AD13" s="254"/>
      <c r="AE13" s="425"/>
      <c r="AF13" s="255">
        <f t="shared" si="4"/>
        <v>0</v>
      </c>
      <c r="AG13" s="225">
        <f t="shared" si="5"/>
        <v>4490.96</v>
      </c>
      <c r="AH13" s="225"/>
      <c r="AI13" s="225"/>
      <c r="AJ13" s="227">
        <f>VLOOKUP(C13,[14]科室人员!$C$3:$BW$60,44,0)</f>
        <v>4490.96</v>
      </c>
      <c r="AK13" s="227">
        <f t="shared" si="6"/>
        <v>0</v>
      </c>
      <c r="AL13" s="198" t="s">
        <v>388</v>
      </c>
      <c r="AM13" s="198" t="s">
        <v>369</v>
      </c>
      <c r="AN13" s="198">
        <f t="shared" si="7"/>
        <v>443.72</v>
      </c>
      <c r="AO13" s="197" t="str">
        <f>_xlfn.XLOOKUP($C13,汇总!$C:$C,汇总!$C:$C)</f>
        <v>谭丽平</v>
      </c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</row>
    <row r="14" s="174" customFormat="1" ht="30" customHeight="1" spans="1:231">
      <c r="A14" s="206">
        <f t="shared" si="0"/>
        <v>10</v>
      </c>
      <c r="B14" s="406">
        <v>1070</v>
      </c>
      <c r="C14" s="407" t="s">
        <v>38</v>
      </c>
      <c r="D14" s="256" t="s">
        <v>382</v>
      </c>
      <c r="E14" s="404">
        <v>44765</v>
      </c>
      <c r="F14" s="409" t="s">
        <v>389</v>
      </c>
      <c r="G14" s="405">
        <f t="shared" si="1"/>
        <v>45901</v>
      </c>
      <c r="H14" s="206">
        <v>276</v>
      </c>
      <c r="I14" s="217">
        <v>1312.4</v>
      </c>
      <c r="J14" s="217"/>
      <c r="K14" s="419"/>
      <c r="L14" s="239">
        <v>7078.4</v>
      </c>
      <c r="M14" s="225">
        <v>456</v>
      </c>
      <c r="N14" s="225">
        <v>114</v>
      </c>
      <c r="O14" s="225">
        <v>17.1</v>
      </c>
      <c r="P14" s="225">
        <v>15</v>
      </c>
      <c r="Q14" s="362">
        <v>290</v>
      </c>
      <c r="R14" s="362"/>
      <c r="S14" s="362"/>
      <c r="T14" s="362"/>
      <c r="U14" s="362"/>
      <c r="V14" s="362"/>
      <c r="W14" s="362"/>
      <c r="X14" s="225">
        <f t="shared" si="2"/>
        <v>6186.3</v>
      </c>
      <c r="Y14" s="239">
        <v>36.04</v>
      </c>
      <c r="Z14" s="254"/>
      <c r="AA14" s="206"/>
      <c r="AB14" s="206">
        <f t="shared" si="3"/>
        <v>0</v>
      </c>
      <c r="AC14" s="254"/>
      <c r="AD14" s="254"/>
      <c r="AE14" s="425"/>
      <c r="AF14" s="255">
        <f t="shared" si="4"/>
        <v>0</v>
      </c>
      <c r="AG14" s="225">
        <f t="shared" si="5"/>
        <v>6150.26</v>
      </c>
      <c r="AH14" s="225"/>
      <c r="AI14" s="225"/>
      <c r="AJ14" s="227">
        <f>VLOOKUP(C14,[14]科室人员!$C$3:$BW$60,44,0)</f>
        <v>6150.26</v>
      </c>
      <c r="AK14" s="227">
        <f t="shared" si="6"/>
        <v>0</v>
      </c>
      <c r="AL14" s="198" t="s">
        <v>390</v>
      </c>
      <c r="AM14" s="198" t="s">
        <v>369</v>
      </c>
      <c r="AN14" s="198">
        <f t="shared" si="7"/>
        <v>877.1</v>
      </c>
      <c r="AO14" s="197" t="str">
        <f>_xlfn.XLOOKUP($C14,汇总!$C:$C,汇总!$C:$C)</f>
        <v>刘文向</v>
      </c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</row>
    <row r="15" s="174" customFormat="1" ht="30" customHeight="1" spans="1:231">
      <c r="A15" s="206">
        <f t="shared" si="0"/>
        <v>11</v>
      </c>
      <c r="B15" s="406">
        <v>1202</v>
      </c>
      <c r="C15" s="407" t="s">
        <v>40</v>
      </c>
      <c r="D15" s="256" t="s">
        <v>382</v>
      </c>
      <c r="E15" s="404">
        <v>44845</v>
      </c>
      <c r="F15" s="409" t="s">
        <v>391</v>
      </c>
      <c r="G15" s="405">
        <f t="shared" si="1"/>
        <v>45901</v>
      </c>
      <c r="H15" s="206">
        <v>276</v>
      </c>
      <c r="I15" s="217">
        <v>1174.8</v>
      </c>
      <c r="J15" s="217"/>
      <c r="K15" s="419"/>
      <c r="L15" s="239">
        <v>6290.8</v>
      </c>
      <c r="M15" s="225">
        <v>408</v>
      </c>
      <c r="N15" s="225">
        <v>102</v>
      </c>
      <c r="O15" s="225">
        <v>15.3</v>
      </c>
      <c r="P15" s="225">
        <v>15</v>
      </c>
      <c r="Q15" s="362">
        <v>255</v>
      </c>
      <c r="R15" s="362"/>
      <c r="S15" s="362"/>
      <c r="T15" s="362"/>
      <c r="U15" s="362"/>
      <c r="V15" s="362"/>
      <c r="W15" s="362"/>
      <c r="X15" s="225">
        <f t="shared" si="2"/>
        <v>5495.5</v>
      </c>
      <c r="Y15" s="239">
        <v>15.31</v>
      </c>
      <c r="Z15" s="254"/>
      <c r="AA15" s="206"/>
      <c r="AB15" s="206">
        <f t="shared" si="3"/>
        <v>0</v>
      </c>
      <c r="AC15" s="254"/>
      <c r="AD15" s="254"/>
      <c r="AE15" s="425"/>
      <c r="AF15" s="255"/>
      <c r="AG15" s="225">
        <f t="shared" si="5"/>
        <v>5480.19</v>
      </c>
      <c r="AH15" s="433"/>
      <c r="AI15" s="225"/>
      <c r="AJ15" s="227">
        <f>VLOOKUP(C15,[14]科室人员!$C$3:$BW$60,44,0)</f>
        <v>5480.19</v>
      </c>
      <c r="AK15" s="227">
        <f t="shared" si="6"/>
        <v>0</v>
      </c>
      <c r="AL15" s="198" t="s">
        <v>392</v>
      </c>
      <c r="AM15" s="198" t="s">
        <v>369</v>
      </c>
      <c r="AN15" s="198">
        <f t="shared" si="7"/>
        <v>780.3</v>
      </c>
      <c r="AO15" s="197" t="str">
        <f>_xlfn.XLOOKUP($C15,汇总!$C:$C,汇总!$C:$C)</f>
        <v>李晶</v>
      </c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</row>
    <row r="16" s="174" customFormat="1" ht="30" customHeight="1" spans="1:231">
      <c r="A16" s="206">
        <f t="shared" si="0"/>
        <v>12</v>
      </c>
      <c r="B16" s="406">
        <v>140</v>
      </c>
      <c r="C16" s="407" t="s">
        <v>87</v>
      </c>
      <c r="D16" s="256" t="s">
        <v>382</v>
      </c>
      <c r="E16" s="404">
        <v>42017</v>
      </c>
      <c r="F16" s="409" t="s">
        <v>393</v>
      </c>
      <c r="G16" s="405">
        <f t="shared" si="1"/>
        <v>45901</v>
      </c>
      <c r="H16" s="206">
        <v>276</v>
      </c>
      <c r="I16" s="217">
        <v>1081.3</v>
      </c>
      <c r="J16" s="217"/>
      <c r="K16" s="419"/>
      <c r="L16" s="239">
        <v>5957.3</v>
      </c>
      <c r="M16" s="225">
        <v>344.64</v>
      </c>
      <c r="N16" s="225">
        <v>86.16</v>
      </c>
      <c r="O16" s="225">
        <v>12.92</v>
      </c>
      <c r="P16" s="225">
        <v>15</v>
      </c>
      <c r="Q16" s="362">
        <v>240</v>
      </c>
      <c r="R16" s="362"/>
      <c r="S16" s="362"/>
      <c r="T16" s="362"/>
      <c r="U16" s="362"/>
      <c r="V16" s="362"/>
      <c r="W16" s="362"/>
      <c r="X16" s="225">
        <f t="shared" si="2"/>
        <v>5258.58</v>
      </c>
      <c r="Y16" s="239">
        <v>8.21</v>
      </c>
      <c r="Z16" s="254"/>
      <c r="AA16" s="206"/>
      <c r="AB16" s="206">
        <f t="shared" si="3"/>
        <v>0</v>
      </c>
      <c r="AC16" s="254"/>
      <c r="AD16" s="254"/>
      <c r="AE16" s="425"/>
      <c r="AF16" s="255"/>
      <c r="AG16" s="225">
        <f t="shared" si="5"/>
        <v>5250.37</v>
      </c>
      <c r="AH16" s="433"/>
      <c r="AI16" s="225"/>
      <c r="AJ16" s="227">
        <f>VLOOKUP(C16,[14]科室人员!$C$3:$BW$60,44,0)</f>
        <v>5250.37</v>
      </c>
      <c r="AK16" s="227">
        <f t="shared" si="6"/>
        <v>0</v>
      </c>
      <c r="AL16" s="198" t="s">
        <v>394</v>
      </c>
      <c r="AM16" s="198" t="s">
        <v>369</v>
      </c>
      <c r="AN16" s="198">
        <f t="shared" si="7"/>
        <v>683.72</v>
      </c>
      <c r="AO16" s="197" t="str">
        <f>_xlfn.XLOOKUP($C16,汇总!$C:$C,汇总!$C:$C)</f>
        <v>齐承平</v>
      </c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  <c r="CD16" s="268"/>
      <c r="CE16" s="268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268"/>
      <c r="CQ16" s="268"/>
      <c r="CR16" s="268"/>
      <c r="CS16" s="268"/>
      <c r="CT16" s="268"/>
      <c r="CU16" s="268"/>
      <c r="CV16" s="268"/>
      <c r="CW16" s="268"/>
      <c r="CX16" s="268"/>
      <c r="CY16" s="268"/>
      <c r="CZ16" s="268"/>
      <c r="DA16" s="268"/>
      <c r="DB16" s="268"/>
      <c r="DC16" s="268"/>
      <c r="DD16" s="268"/>
      <c r="DE16" s="268"/>
      <c r="DF16" s="268"/>
      <c r="DG16" s="268"/>
      <c r="DH16" s="268"/>
      <c r="DI16" s="268"/>
      <c r="DJ16" s="268"/>
      <c r="DK16" s="268"/>
      <c r="DL16" s="268"/>
      <c r="DM16" s="268"/>
      <c r="DN16" s="268"/>
      <c r="DO16" s="268"/>
      <c r="DP16" s="268"/>
      <c r="DQ16" s="268"/>
      <c r="DR16" s="268"/>
      <c r="DS16" s="268"/>
      <c r="DT16" s="268"/>
      <c r="DU16" s="268"/>
      <c r="DV16" s="268"/>
      <c r="DW16" s="268"/>
      <c r="DX16" s="268"/>
      <c r="DY16" s="268"/>
      <c r="DZ16" s="268"/>
      <c r="EA16" s="268"/>
      <c r="EB16" s="268"/>
      <c r="EC16" s="268"/>
      <c r="ED16" s="268"/>
      <c r="EE16" s="268"/>
      <c r="EF16" s="268"/>
      <c r="EG16" s="268"/>
      <c r="EH16" s="268"/>
      <c r="EI16" s="268"/>
      <c r="EJ16" s="268"/>
      <c r="EK16" s="268"/>
      <c r="EL16" s="268"/>
      <c r="EM16" s="268"/>
      <c r="EN16" s="268"/>
      <c r="EO16" s="268"/>
      <c r="EP16" s="268"/>
      <c r="EQ16" s="268"/>
      <c r="ER16" s="268"/>
      <c r="ES16" s="268"/>
      <c r="ET16" s="268"/>
      <c r="EU16" s="268"/>
      <c r="EV16" s="268"/>
      <c r="EW16" s="268"/>
      <c r="EX16" s="268"/>
      <c r="EY16" s="268"/>
      <c r="EZ16" s="268"/>
      <c r="FA16" s="268"/>
      <c r="FB16" s="268"/>
      <c r="FC16" s="268"/>
      <c r="FD16" s="268"/>
      <c r="FE16" s="268"/>
      <c r="FF16" s="268"/>
      <c r="FG16" s="268"/>
      <c r="FH16" s="268"/>
      <c r="FI16" s="268"/>
      <c r="FJ16" s="268"/>
      <c r="FK16" s="268"/>
      <c r="FL16" s="268"/>
      <c r="FM16" s="268"/>
      <c r="FN16" s="268"/>
      <c r="FO16" s="268"/>
      <c r="FP16" s="268"/>
      <c r="FQ16" s="268"/>
      <c r="FR16" s="268"/>
      <c r="FS16" s="268"/>
      <c r="FT16" s="268"/>
      <c r="FU16" s="268"/>
      <c r="FV16" s="268"/>
      <c r="FW16" s="268"/>
      <c r="FX16" s="268"/>
      <c r="FY16" s="268"/>
      <c r="FZ16" s="268"/>
      <c r="GA16" s="268"/>
      <c r="GB16" s="268"/>
      <c r="GC16" s="268"/>
      <c r="GD16" s="268"/>
      <c r="GE16" s="268"/>
      <c r="GF16" s="268"/>
      <c r="GG16" s="268"/>
      <c r="GH16" s="268"/>
      <c r="GI16" s="268"/>
      <c r="GJ16" s="268"/>
      <c r="GK16" s="268"/>
      <c r="GL16" s="268"/>
      <c r="GM16" s="268"/>
      <c r="GN16" s="268"/>
      <c r="GO16" s="268"/>
      <c r="GP16" s="268"/>
      <c r="GQ16" s="268"/>
      <c r="GR16" s="268"/>
      <c r="GS16" s="268"/>
      <c r="GT16" s="268"/>
      <c r="GU16" s="268"/>
      <c r="GV16" s="268"/>
      <c r="GW16" s="268"/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268"/>
      <c r="HM16" s="268"/>
      <c r="HN16" s="268"/>
      <c r="HO16" s="268"/>
      <c r="HP16" s="268"/>
      <c r="HQ16" s="268"/>
      <c r="HR16" s="268"/>
      <c r="HS16" s="268"/>
      <c r="HT16" s="268"/>
      <c r="HU16" s="268"/>
      <c r="HV16" s="268"/>
      <c r="HW16" s="268"/>
    </row>
    <row r="17" s="174" customFormat="1" ht="30" customHeight="1" spans="1:231">
      <c r="A17" s="206">
        <f t="shared" si="0"/>
        <v>13</v>
      </c>
      <c r="B17" s="406">
        <v>327</v>
      </c>
      <c r="C17" s="407" t="s">
        <v>44</v>
      </c>
      <c r="D17" s="256" t="s">
        <v>382</v>
      </c>
      <c r="E17" s="404">
        <v>42343</v>
      </c>
      <c r="F17" s="409" t="s">
        <v>395</v>
      </c>
      <c r="G17" s="405">
        <f t="shared" si="1"/>
        <v>45901</v>
      </c>
      <c r="H17" s="206">
        <v>276</v>
      </c>
      <c r="I17" s="217">
        <v>1378.62</v>
      </c>
      <c r="J17" s="217"/>
      <c r="K17" s="419"/>
      <c r="L17" s="239">
        <v>7954.62</v>
      </c>
      <c r="M17" s="225">
        <v>507.2</v>
      </c>
      <c r="N17" s="225">
        <v>126.8</v>
      </c>
      <c r="O17" s="225">
        <v>19.02</v>
      </c>
      <c r="P17" s="225">
        <v>15</v>
      </c>
      <c r="Q17" s="362">
        <v>317</v>
      </c>
      <c r="R17" s="362">
        <v>2000</v>
      </c>
      <c r="S17" s="362">
        <v>0</v>
      </c>
      <c r="T17" s="362">
        <v>1000</v>
      </c>
      <c r="U17" s="362">
        <v>0</v>
      </c>
      <c r="V17" s="362">
        <v>0</v>
      </c>
      <c r="W17" s="362"/>
      <c r="X17" s="225">
        <f t="shared" si="2"/>
        <v>3969.6</v>
      </c>
      <c r="Y17" s="239">
        <v>0</v>
      </c>
      <c r="Z17" s="254"/>
      <c r="AA17" s="206"/>
      <c r="AB17" s="206">
        <f t="shared" si="3"/>
        <v>3000</v>
      </c>
      <c r="AC17" s="254"/>
      <c r="AD17" s="254"/>
      <c r="AE17" s="425"/>
      <c r="AF17" s="255"/>
      <c r="AG17" s="225">
        <f t="shared" si="5"/>
        <v>6969.6</v>
      </c>
      <c r="AH17" s="433"/>
      <c r="AI17" s="225"/>
      <c r="AJ17" s="227">
        <f>VLOOKUP(C17,[14]科室人员!$C$3:$BW$60,44,0)</f>
        <v>6969.6</v>
      </c>
      <c r="AK17" s="227">
        <f t="shared" si="6"/>
        <v>0</v>
      </c>
      <c r="AL17" s="198" t="s">
        <v>396</v>
      </c>
      <c r="AM17" s="198" t="s">
        <v>369</v>
      </c>
      <c r="AN17" s="198">
        <f t="shared" si="7"/>
        <v>970.02</v>
      </c>
      <c r="AO17" s="197" t="str">
        <f>_xlfn.XLOOKUP($C17,汇总!$C:$C,汇总!$C:$C)</f>
        <v>何胜春</v>
      </c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</row>
    <row r="18" s="174" customFormat="1" ht="30" customHeight="1" spans="1:231">
      <c r="A18" s="206">
        <f t="shared" si="0"/>
        <v>14</v>
      </c>
      <c r="B18" s="406">
        <v>19</v>
      </c>
      <c r="C18" s="407" t="s">
        <v>46</v>
      </c>
      <c r="D18" s="256" t="s">
        <v>382</v>
      </c>
      <c r="E18" s="404">
        <v>41977</v>
      </c>
      <c r="F18" s="410" t="s">
        <v>397</v>
      </c>
      <c r="G18" s="405">
        <f t="shared" si="1"/>
        <v>45901</v>
      </c>
      <c r="H18" s="206">
        <v>240</v>
      </c>
      <c r="I18" s="217">
        <v>1566.4</v>
      </c>
      <c r="J18" s="217"/>
      <c r="K18" s="419"/>
      <c r="L18" s="239">
        <v>8406.4</v>
      </c>
      <c r="M18" s="225">
        <v>593.6</v>
      </c>
      <c r="N18" s="225">
        <v>148.4</v>
      </c>
      <c r="O18" s="225">
        <v>22.26</v>
      </c>
      <c r="P18" s="225">
        <v>15</v>
      </c>
      <c r="Q18" s="362">
        <v>371</v>
      </c>
      <c r="R18" s="362">
        <v>2000</v>
      </c>
      <c r="S18" s="362">
        <v>0</v>
      </c>
      <c r="T18" s="362">
        <v>1000</v>
      </c>
      <c r="U18" s="362">
        <v>0</v>
      </c>
      <c r="V18" s="362">
        <v>1500</v>
      </c>
      <c r="W18" s="362">
        <v>0</v>
      </c>
      <c r="X18" s="225">
        <f t="shared" si="2"/>
        <v>2756.14</v>
      </c>
      <c r="Y18" s="239">
        <v>0</v>
      </c>
      <c r="Z18" s="254"/>
      <c r="AA18" s="206"/>
      <c r="AB18" s="206">
        <f t="shared" si="3"/>
        <v>4500</v>
      </c>
      <c r="AC18" s="254"/>
      <c r="AD18" s="254"/>
      <c r="AE18" s="425"/>
      <c r="AF18" s="255"/>
      <c r="AG18" s="225">
        <f t="shared" si="5"/>
        <v>7256.14</v>
      </c>
      <c r="AH18" s="433"/>
      <c r="AI18" s="225"/>
      <c r="AJ18" s="227">
        <f>VLOOKUP(C18,[14]科室人员!$C$3:$BW$60,44,0)</f>
        <v>7256.14</v>
      </c>
      <c r="AK18" s="227">
        <f t="shared" si="6"/>
        <v>0</v>
      </c>
      <c r="AL18" s="198" t="s">
        <v>398</v>
      </c>
      <c r="AM18" s="198" t="s">
        <v>369</v>
      </c>
      <c r="AN18" s="198">
        <f t="shared" si="7"/>
        <v>1135.26</v>
      </c>
      <c r="AO18" s="197" t="str">
        <f>_xlfn.XLOOKUP($C18,汇总!$C:$C,汇总!$C:$C)</f>
        <v>马英</v>
      </c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</row>
    <row r="19" s="174" customFormat="1" ht="27" customHeight="1" spans="1:231">
      <c r="A19" s="262" t="s">
        <v>14</v>
      </c>
      <c r="B19" s="262" t="s">
        <v>14</v>
      </c>
      <c r="C19" s="262" t="s">
        <v>14</v>
      </c>
      <c r="D19" s="262"/>
      <c r="E19" s="411"/>
      <c r="F19" s="262"/>
      <c r="G19" s="262"/>
      <c r="H19" s="225">
        <f>SUM(H5:H18)</f>
        <v>3936</v>
      </c>
      <c r="I19" s="225">
        <f t="shared" ref="I19:AG19" si="8">SUM(I5:I18)</f>
        <v>20731.473</v>
      </c>
      <c r="J19" s="225">
        <f t="shared" si="8"/>
        <v>0</v>
      </c>
      <c r="K19" s="225">
        <f t="shared" si="8"/>
        <v>0</v>
      </c>
      <c r="L19" s="225">
        <f t="shared" si="8"/>
        <v>121227.47</v>
      </c>
      <c r="M19" s="225">
        <f t="shared" si="8"/>
        <v>6796.48</v>
      </c>
      <c r="N19" s="225">
        <f t="shared" si="8"/>
        <v>1959.12</v>
      </c>
      <c r="O19" s="225">
        <f t="shared" si="8"/>
        <v>254.86</v>
      </c>
      <c r="P19" s="225">
        <f t="shared" si="8"/>
        <v>210</v>
      </c>
      <c r="Q19" s="225">
        <f t="shared" si="8"/>
        <v>4227</v>
      </c>
      <c r="R19" s="225">
        <f t="shared" si="8"/>
        <v>18000</v>
      </c>
      <c r="S19" s="225">
        <f t="shared" si="8"/>
        <v>0</v>
      </c>
      <c r="T19" s="225">
        <f t="shared" si="8"/>
        <v>5000</v>
      </c>
      <c r="U19" s="225">
        <f t="shared" si="8"/>
        <v>0</v>
      </c>
      <c r="V19" s="225">
        <f t="shared" si="8"/>
        <v>9000</v>
      </c>
      <c r="W19" s="225">
        <f t="shared" si="8"/>
        <v>0</v>
      </c>
      <c r="X19" s="225">
        <f t="shared" si="8"/>
        <v>75780.01</v>
      </c>
      <c r="Y19" s="225">
        <f t="shared" si="8"/>
        <v>1122.05</v>
      </c>
      <c r="Z19" s="225">
        <f t="shared" si="8"/>
        <v>0</v>
      </c>
      <c r="AA19" s="225">
        <f t="shared" si="8"/>
        <v>0</v>
      </c>
      <c r="AB19" s="225">
        <f t="shared" si="8"/>
        <v>32000</v>
      </c>
      <c r="AC19" s="225">
        <f t="shared" si="8"/>
        <v>0</v>
      </c>
      <c r="AD19" s="225">
        <f t="shared" si="8"/>
        <v>0</v>
      </c>
      <c r="AE19" s="225">
        <f t="shared" si="8"/>
        <v>0</v>
      </c>
      <c r="AF19" s="225">
        <f t="shared" si="8"/>
        <v>0</v>
      </c>
      <c r="AG19" s="225">
        <f t="shared" si="8"/>
        <v>106657.96</v>
      </c>
      <c r="AH19" s="434"/>
      <c r="AI19" s="410"/>
      <c r="AJ19" s="227">
        <f>VLOOKUP(C19,[14]科室人员!$C$3:$BW$60,44,0)</f>
        <v>106657.96</v>
      </c>
      <c r="AK19" s="227">
        <f t="shared" si="6"/>
        <v>0</v>
      </c>
      <c r="AL19" s="198"/>
      <c r="AM19" s="198"/>
      <c r="AN19" s="328">
        <f>SUM(AN5:AN18)</f>
        <v>13237.46</v>
      </c>
      <c r="AO19" s="367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  <c r="CD19" s="268"/>
      <c r="CE19" s="268"/>
      <c r="CF19" s="268"/>
      <c r="CG19" s="268"/>
      <c r="CH19" s="268"/>
      <c r="CI19" s="268"/>
      <c r="CJ19" s="268"/>
      <c r="CK19" s="268"/>
      <c r="CL19" s="268"/>
      <c r="CM19" s="268"/>
      <c r="CN19" s="268"/>
      <c r="CO19" s="268"/>
      <c r="CP19" s="268"/>
      <c r="CQ19" s="268"/>
      <c r="CR19" s="268"/>
      <c r="CS19" s="268"/>
      <c r="CT19" s="268"/>
      <c r="CU19" s="268"/>
      <c r="CV19" s="268"/>
      <c r="CW19" s="268"/>
      <c r="CX19" s="268"/>
      <c r="CY19" s="268"/>
      <c r="CZ19" s="268"/>
      <c r="DA19" s="268"/>
      <c r="DB19" s="268"/>
      <c r="DC19" s="268"/>
      <c r="DD19" s="268"/>
      <c r="DE19" s="268"/>
      <c r="DF19" s="268"/>
      <c r="DG19" s="268"/>
      <c r="DH19" s="268"/>
      <c r="DI19" s="268"/>
      <c r="DJ19" s="268"/>
      <c r="DK19" s="268"/>
      <c r="DL19" s="268"/>
      <c r="DM19" s="268"/>
      <c r="DN19" s="268"/>
      <c r="DO19" s="268"/>
      <c r="DP19" s="268"/>
      <c r="DQ19" s="268"/>
      <c r="DR19" s="268"/>
      <c r="DS19" s="268"/>
      <c r="DT19" s="268"/>
      <c r="DU19" s="268"/>
      <c r="DV19" s="268"/>
      <c r="DW19" s="268"/>
      <c r="DX19" s="268"/>
      <c r="DY19" s="268"/>
      <c r="DZ19" s="268"/>
      <c r="EA19" s="268"/>
      <c r="EB19" s="268"/>
      <c r="EC19" s="268"/>
      <c r="ED19" s="268"/>
      <c r="EE19" s="268"/>
      <c r="EF19" s="268"/>
      <c r="EG19" s="268"/>
      <c r="EH19" s="268"/>
      <c r="EI19" s="268"/>
      <c r="EJ19" s="268"/>
      <c r="EK19" s="268"/>
      <c r="EL19" s="268"/>
      <c r="EM19" s="268"/>
      <c r="EN19" s="268"/>
      <c r="EO19" s="268"/>
      <c r="EP19" s="268"/>
      <c r="EQ19" s="268"/>
      <c r="ER19" s="268"/>
      <c r="ES19" s="268"/>
      <c r="ET19" s="268"/>
      <c r="EU19" s="268"/>
      <c r="EV19" s="268"/>
      <c r="EW19" s="268"/>
      <c r="EX19" s="268"/>
      <c r="EY19" s="268"/>
      <c r="EZ19" s="268"/>
      <c r="FA19" s="268"/>
      <c r="FB19" s="268"/>
      <c r="FC19" s="268"/>
      <c r="FD19" s="268"/>
      <c r="FE19" s="268"/>
      <c r="FF19" s="268"/>
      <c r="FG19" s="268"/>
      <c r="FH19" s="268"/>
      <c r="FI19" s="268"/>
      <c r="FJ19" s="268"/>
      <c r="FK19" s="268"/>
      <c r="FL19" s="268"/>
      <c r="FM19" s="268"/>
      <c r="FN19" s="268"/>
      <c r="FO19" s="268"/>
      <c r="FP19" s="268"/>
      <c r="FQ19" s="268"/>
      <c r="FR19" s="268"/>
      <c r="FS19" s="268"/>
      <c r="FT19" s="268"/>
      <c r="FU19" s="268"/>
      <c r="FV19" s="268"/>
      <c r="FW19" s="268"/>
      <c r="FX19" s="268"/>
      <c r="FY19" s="268"/>
      <c r="FZ19" s="268"/>
      <c r="GA19" s="268"/>
      <c r="GB19" s="268"/>
      <c r="GC19" s="268"/>
      <c r="GD19" s="268"/>
      <c r="GE19" s="268"/>
      <c r="GF19" s="268"/>
      <c r="GG19" s="268"/>
      <c r="GH19" s="268"/>
      <c r="GI19" s="268"/>
      <c r="GJ19" s="268"/>
      <c r="GK19" s="268"/>
      <c r="GL19" s="268"/>
      <c r="GM19" s="268"/>
      <c r="GN19" s="268"/>
      <c r="GO19" s="268"/>
      <c r="GP19" s="268"/>
      <c r="GQ19" s="268"/>
      <c r="GR19" s="268"/>
      <c r="GS19" s="268"/>
      <c r="GT19" s="268"/>
      <c r="GU19" s="268"/>
      <c r="GV19" s="268"/>
      <c r="GW19" s="268"/>
      <c r="GX19" s="268"/>
      <c r="GY19" s="268"/>
      <c r="GZ19" s="268"/>
      <c r="HA19" s="268"/>
      <c r="HB19" s="268"/>
      <c r="HC19" s="268"/>
      <c r="HD19" s="268"/>
      <c r="HE19" s="268"/>
      <c r="HF19" s="268"/>
      <c r="HG19" s="268"/>
      <c r="HH19" s="268"/>
      <c r="HI19" s="268"/>
      <c r="HJ19" s="268"/>
      <c r="HK19" s="268"/>
      <c r="HL19" s="268"/>
      <c r="HM19" s="268"/>
      <c r="HN19" s="268"/>
      <c r="HO19" s="268"/>
      <c r="HP19" s="268"/>
      <c r="HQ19" s="268"/>
      <c r="HR19" s="268"/>
      <c r="HS19" s="268"/>
      <c r="HT19" s="268"/>
      <c r="HU19" s="268"/>
      <c r="HV19" s="268"/>
      <c r="HW19" s="268"/>
    </row>
    <row r="20" s="174" customFormat="1" ht="24" customHeight="1" spans="1:41">
      <c r="A20" s="174" t="s">
        <v>399</v>
      </c>
      <c r="E20" s="412"/>
      <c r="H20" s="207"/>
      <c r="I20" s="207"/>
      <c r="J20" s="207"/>
      <c r="K20" s="420"/>
      <c r="L20" s="420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AB20" s="243"/>
      <c r="AC20" s="243"/>
      <c r="AE20" s="420"/>
      <c r="AH20" s="250"/>
      <c r="AI20" s="268"/>
      <c r="AJ20" s="268"/>
      <c r="AK20" s="268"/>
      <c r="AM20" s="174">
        <f>AN19+荣昌工资表一线员工!AO54+荣昌工资表销售人员!AM13</f>
        <v>46123.98</v>
      </c>
      <c r="AO20" s="207"/>
    </row>
    <row r="21" s="174" customFormat="1" spans="1:41">
      <c r="A21" s="207"/>
      <c r="B21" s="207"/>
      <c r="C21" s="207"/>
      <c r="D21" s="207"/>
      <c r="E21" s="228"/>
      <c r="F21" s="207"/>
      <c r="G21" s="227" t="s">
        <v>400</v>
      </c>
      <c r="H21" s="227">
        <v>2328</v>
      </c>
      <c r="I21" s="227"/>
      <c r="J21" s="227"/>
      <c r="K21" s="227"/>
      <c r="L21" s="227">
        <v>83488</v>
      </c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07"/>
      <c r="AH21" s="266"/>
      <c r="AI21" s="268"/>
      <c r="AJ21" s="268"/>
      <c r="AK21" s="268"/>
      <c r="AO21" s="207"/>
    </row>
    <row r="22" s="174" customFormat="1" spans="1:41">
      <c r="A22" s="207"/>
      <c r="B22" s="207"/>
      <c r="C22" s="207"/>
      <c r="D22" s="207"/>
      <c r="E22" s="228"/>
      <c r="F22" s="207"/>
      <c r="G22" s="207"/>
      <c r="H22" s="227"/>
      <c r="I22" s="421">
        <f>SUM(I5:I14)</f>
        <v>15530.353</v>
      </c>
      <c r="J22" s="227"/>
      <c r="K22" s="227"/>
      <c r="L22" s="227" t="s">
        <v>401</v>
      </c>
      <c r="M22" s="227" t="s">
        <v>338</v>
      </c>
      <c r="N22" s="227" t="s">
        <v>402</v>
      </c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414">
        <f>Y19+荣昌工资表一线员工!Y54+荣昌工资表销售人员!Y13</f>
        <v>2080.16</v>
      </c>
      <c r="Z22" s="227">
        <f>Z19+[2]研发人员!Z15+[2]一线员工!Z69</f>
        <v>0</v>
      </c>
      <c r="AA22" s="414"/>
      <c r="AB22" s="414">
        <f>AB19+荣昌工资表一线员工!AB54+荣昌工资表销售人员!AB13</f>
        <v>43750</v>
      </c>
      <c r="AC22" s="414">
        <f>AC19+荣昌工资表一线员工!AC54+荣昌工资表销售人员!AC13</f>
        <v>617.79</v>
      </c>
      <c r="AD22" s="414">
        <f>AD19+[2]研发人员!AD15+[2]一线员工!AD69+[2]销售人员!AD12</f>
        <v>0</v>
      </c>
      <c r="AE22" s="414">
        <f>AE19+[2]研发人员!AE15+[2]一线员工!AE69+[2]销售人员!AE12</f>
        <v>0</v>
      </c>
      <c r="AF22" s="414">
        <f>AF19+[2]研发人员!AE15+[2]一线员工!AF69+[2]销售人员!AE12</f>
        <v>0</v>
      </c>
      <c r="AG22" s="367"/>
      <c r="AH22" s="266"/>
      <c r="AI22" s="268" t="s">
        <v>403</v>
      </c>
      <c r="AJ22" s="268"/>
      <c r="AK22" s="268"/>
      <c r="AO22" s="207"/>
    </row>
    <row r="23" s="174" customFormat="1" spans="1:41">
      <c r="A23" s="367"/>
      <c r="B23" s="367"/>
      <c r="C23" s="367"/>
      <c r="D23" s="367"/>
      <c r="E23" s="413"/>
      <c r="F23" s="367"/>
      <c r="G23" s="367"/>
      <c r="H23" s="414">
        <f>H19+[2]研发人员!H15+[2]一线员工!H69+[2]销售人员!H12</f>
        <v>36888</v>
      </c>
      <c r="I23" s="414"/>
      <c r="J23" s="414">
        <f>J19+[2]研发人员!J15+[2]一线员工!J69+[2]销售人员!J12</f>
        <v>0</v>
      </c>
      <c r="K23" s="414"/>
      <c r="L23" s="414">
        <f>L19+荣昌工资表一线员工!L54+荣昌工资表销售人员!L13+劳务公司工资表同工同酬!P71</f>
        <v>773043.14</v>
      </c>
      <c r="M23" s="414">
        <f>H19+荣昌工资表一线员工!H54+荣昌工资表销售人员!H13+劳务公司工资表同工同酬!L71</f>
        <v>53320</v>
      </c>
      <c r="N23" s="414">
        <f t="shared" ref="N23:N25" si="9">L23-M23</f>
        <v>719723.14</v>
      </c>
      <c r="O23" s="422">
        <f>A18+荣昌工资表一线员工!A53+荣昌工资表销售人员!A12</f>
        <v>71</v>
      </c>
      <c r="P23" s="414"/>
      <c r="Q23" s="414"/>
      <c r="R23" s="414"/>
      <c r="S23" s="414"/>
      <c r="T23" s="414"/>
      <c r="U23" s="414"/>
      <c r="V23" s="414"/>
      <c r="W23" s="414"/>
      <c r="X23" s="414"/>
      <c r="Y23" s="414"/>
      <c r="Z23" s="414"/>
      <c r="AA23" s="414"/>
      <c r="AB23" s="414"/>
      <c r="AC23" s="426">
        <f>劳务公司工资表同工同酬!Q71</f>
        <v>1428.21</v>
      </c>
      <c r="AD23" s="174" t="s">
        <v>404</v>
      </c>
      <c r="AE23" s="414"/>
      <c r="AF23" s="414"/>
      <c r="AG23" s="367">
        <f>AG19+荣昌工资表一线员工!AH54+荣昌工资表销售人员!AG13</f>
        <v>400829.38</v>
      </c>
      <c r="AH23" s="435"/>
      <c r="AI23" s="268" t="s">
        <v>405</v>
      </c>
      <c r="AJ23" s="268"/>
      <c r="AK23" s="268"/>
      <c r="AL23" s="174">
        <v>400829.38</v>
      </c>
      <c r="AM23" s="414"/>
      <c r="AO23" s="207"/>
    </row>
    <row r="24" s="174" customFormat="1" spans="5:41">
      <c r="E24" s="228"/>
      <c r="G24" s="207"/>
      <c r="H24" s="414">
        <f>L23-H23</f>
        <v>736155.14</v>
      </c>
      <c r="I24" s="414"/>
      <c r="J24" s="414"/>
      <c r="K24" s="420" t="s">
        <v>406</v>
      </c>
      <c r="L24" s="414">
        <f>L5+L9+L12</f>
        <v>42046.5</v>
      </c>
      <c r="M24" s="414">
        <f>H5+H9+H12</f>
        <v>992</v>
      </c>
      <c r="N24" s="414">
        <f t="shared" si="9"/>
        <v>41054.5</v>
      </c>
      <c r="O24" s="422">
        <v>3</v>
      </c>
      <c r="P24" s="207"/>
      <c r="Q24" s="207"/>
      <c r="R24" s="207"/>
      <c r="S24" s="207"/>
      <c r="T24" s="207"/>
      <c r="U24" s="207"/>
      <c r="V24" s="207"/>
      <c r="AB24" s="243"/>
      <c r="AC24" s="243">
        <v>0</v>
      </c>
      <c r="AD24" s="174" t="s">
        <v>407</v>
      </c>
      <c r="AE24" s="420"/>
      <c r="AH24" s="250"/>
      <c r="AI24" s="174" t="s">
        <v>408</v>
      </c>
      <c r="AO24" s="207"/>
    </row>
    <row r="25" s="174" customFormat="1" spans="11:41">
      <c r="K25" s="420" t="s">
        <v>409</v>
      </c>
      <c r="L25" s="414">
        <f t="shared" ref="L25:O25" si="10">L23-L24</f>
        <v>730996.64</v>
      </c>
      <c r="M25" s="414">
        <f t="shared" si="10"/>
        <v>52328</v>
      </c>
      <c r="N25" s="414">
        <f t="shared" si="9"/>
        <v>678668.64</v>
      </c>
      <c r="O25" s="422">
        <f>O23-O24</f>
        <v>68</v>
      </c>
      <c r="AC25" s="427">
        <f>SUM(AC22:AC24)</f>
        <v>2046</v>
      </c>
      <c r="AD25" s="174" t="s">
        <v>410</v>
      </c>
      <c r="AF25" s="420"/>
      <c r="AG25" s="174"/>
      <c r="AI25" s="174" t="s">
        <v>411</v>
      </c>
      <c r="AO25" s="207"/>
    </row>
    <row r="26" s="174" customFormat="1" spans="12:41">
      <c r="L26" s="420"/>
      <c r="AC26" s="414">
        <v>2046</v>
      </c>
      <c r="AD26" s="414" t="s">
        <v>412</v>
      </c>
      <c r="AI26" s="174" t="s">
        <v>304</v>
      </c>
      <c r="AO26" s="207"/>
    </row>
    <row r="27" s="174" customFormat="1" spans="11:41">
      <c r="K27" s="174">
        <f>L27+L28</f>
        <v>450641.31</v>
      </c>
      <c r="L27" s="420">
        <f>L19+荣昌工资表一线员工!L54+荣昌工资表销售人员!L13</f>
        <v>450641.31</v>
      </c>
      <c r="M27" s="174" t="s">
        <v>413</v>
      </c>
      <c r="O27" s="174" t="s">
        <v>414</v>
      </c>
      <c r="X27" s="420"/>
      <c r="AA27" s="420"/>
      <c r="AG27" s="243">
        <f>劳务公司工资表同工同酬!R71</f>
        <v>320973.62</v>
      </c>
      <c r="AI27" s="174" t="s">
        <v>415</v>
      </c>
      <c r="AO27" s="207"/>
    </row>
    <row r="28" s="174" customFormat="1" spans="12:41">
      <c r="L28" s="423">
        <v>0</v>
      </c>
      <c r="M28" s="174" t="s">
        <v>408</v>
      </c>
      <c r="O28" s="174">
        <v>0</v>
      </c>
      <c r="X28" s="420"/>
      <c r="AA28" s="420"/>
      <c r="AG28" s="243"/>
      <c r="AO28" s="207"/>
    </row>
    <row r="29" s="174" customFormat="1" spans="12:41">
      <c r="L29" s="174">
        <f>劳务公司工资表小时工!L5</f>
        <v>0</v>
      </c>
      <c r="M29" s="174" t="s">
        <v>416</v>
      </c>
      <c r="O29" s="174">
        <v>0</v>
      </c>
      <c r="AO29" s="207"/>
    </row>
    <row r="30" s="174" customFormat="1" spans="12:41">
      <c r="L30" s="420">
        <f>L27+L31+L29</f>
        <v>773043.14</v>
      </c>
      <c r="M30" s="174" t="s">
        <v>417</v>
      </c>
      <c r="AO30" s="207"/>
    </row>
    <row r="31" s="174" customFormat="1" spans="12:41">
      <c r="L31" s="207">
        <f>劳务公司工资表同工同酬!P71</f>
        <v>322401.83</v>
      </c>
      <c r="M31" s="174" t="s">
        <v>418</v>
      </c>
      <c r="O31" s="174">
        <v>67</v>
      </c>
      <c r="AO31" s="207"/>
    </row>
    <row r="32" s="174" customFormat="1" spans="12:41">
      <c r="L32" s="174">
        <f>L30+L28</f>
        <v>773043.14</v>
      </c>
      <c r="M32" s="174" t="s">
        <v>419</v>
      </c>
      <c r="AO32" s="207"/>
    </row>
    <row r="33" spans="15:15">
      <c r="O33" s="174">
        <f>O23+O29+O31</f>
        <v>138</v>
      </c>
    </row>
    <row r="34" s="174" customFormat="1" spans="12:41">
      <c r="L34" s="174"/>
      <c r="AO34" s="207"/>
    </row>
    <row r="35" s="174" customFormat="1" spans="12:41">
      <c r="L35" s="174">
        <f>L34-L32</f>
        <v>-773043.14</v>
      </c>
      <c r="AO35" s="207"/>
    </row>
  </sheetData>
  <autoFilter ref="A4:HW35">
    <extLst/>
  </autoFilter>
  <mergeCells count="30">
    <mergeCell ref="A2:AH2"/>
    <mergeCell ref="M3:Q3"/>
    <mergeCell ref="R3:W3"/>
    <mergeCell ref="A20:AH20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O3:AO4"/>
  </mergeCells>
  <pageMargins left="0.196527777777778" right="0.156944444444444" top="0.314583333333333" bottom="0.236111111111111" header="0.156944444444444" footer="0.118055555555556"/>
  <pageSetup paperSize="9" scale="86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FFFF00"/>
  </sheetPr>
  <dimension ref="A1:AR60"/>
  <sheetViews>
    <sheetView tabSelected="1" view="pageBreakPreview" zoomScaleNormal="110" workbookViewId="0">
      <pane xSplit="7" ySplit="4" topLeftCell="H5" activePane="bottomRight" state="frozen"/>
      <selection/>
      <selection pane="topRight"/>
      <selection pane="bottomLeft"/>
      <selection pane="bottomRight" activeCell="L5" sqref="L5"/>
    </sheetView>
  </sheetViews>
  <sheetFormatPr defaultColWidth="9" defaultRowHeight="13.2"/>
  <cols>
    <col min="1" max="1" width="4.12962962962963" style="268" customWidth="1"/>
    <col min="2" max="2" width="3.96296296296296" style="268" customWidth="1"/>
    <col min="3" max="3" width="5.75" style="268" customWidth="1"/>
    <col min="4" max="5" width="6.75" style="268" customWidth="1"/>
    <col min="6" max="6" width="5.37962962962963" style="268" customWidth="1"/>
    <col min="7" max="7" width="6.2037037037037" style="268" customWidth="1"/>
    <col min="8" max="8" width="5.22222222222222" style="268" customWidth="1"/>
    <col min="9" max="9" width="4.62962962962963" style="268" customWidth="1"/>
    <col min="10" max="10" width="3.96296296296296" style="268" hidden="1" customWidth="1"/>
    <col min="11" max="11" width="4.71296296296296" style="268" customWidth="1"/>
    <col min="12" max="12" width="8.44444444444444" style="268" customWidth="1"/>
    <col min="13" max="13" width="5.06481481481481" style="268" customWidth="1"/>
    <col min="14" max="14" width="4.85185185185185" style="268" customWidth="1"/>
    <col min="15" max="15" width="4.77777777777778" style="268" customWidth="1"/>
    <col min="16" max="16" width="4.7037037037037" style="268" customWidth="1"/>
    <col min="17" max="17" width="5.06481481481481" style="268" customWidth="1"/>
    <col min="18" max="18" width="4.11111111111111" style="268" customWidth="1"/>
    <col min="19" max="19" width="3.75" style="268" customWidth="1"/>
    <col min="20" max="20" width="4.33333333333333" style="268" customWidth="1"/>
    <col min="21" max="21" width="3.52777777777778" style="268" customWidth="1"/>
    <col min="22" max="23" width="4.33333333333333" style="268" customWidth="1"/>
    <col min="24" max="24" width="9" style="268" customWidth="1"/>
    <col min="25" max="25" width="4.34259259259259" style="268" customWidth="1"/>
    <col min="26" max="26" width="3.67592592592593" style="268" hidden="1" customWidth="1"/>
    <col min="27" max="27" width="3.60185185185185" style="268" hidden="1" customWidth="1"/>
    <col min="28" max="28" width="4.08333333333333" style="268" customWidth="1"/>
    <col min="29" max="29" width="3.67592592592593" style="268" customWidth="1"/>
    <col min="30" max="30" width="3.37962962962963" style="268" hidden="1" customWidth="1"/>
    <col min="31" max="31" width="3.67592592592593" style="268" hidden="1" customWidth="1"/>
    <col min="32" max="32" width="4.25925925925926" style="268" hidden="1" customWidth="1"/>
    <col min="33" max="33" width="6.02777777777778" style="268" hidden="1" customWidth="1"/>
    <col min="34" max="34" width="5.98148148148148" style="268" customWidth="1"/>
    <col min="35" max="35" width="0.407407407407407" style="268" hidden="1" customWidth="1"/>
    <col min="36" max="36" width="6.10185185185185" style="268" customWidth="1"/>
    <col min="37" max="38" width="7.63888888888889" style="268" customWidth="1"/>
    <col min="39" max="39" width="15.1388888888889" style="268" customWidth="1"/>
    <col min="40" max="40" width="9" style="268"/>
    <col min="41" max="41" width="6.68518518518519" style="268" customWidth="1"/>
    <col min="42" max="42" width="13.1296296296296" style="268" customWidth="1"/>
    <col min="43" max="16384" width="9" style="268"/>
  </cols>
  <sheetData>
    <row r="1" s="268" customFormat="1" ht="6" customHeight="1" spans="1:41">
      <c r="A1" s="207"/>
      <c r="B1" s="207"/>
      <c r="C1" s="207"/>
      <c r="D1" s="207"/>
      <c r="E1" s="228"/>
      <c r="F1" s="207"/>
      <c r="G1" s="207"/>
      <c r="H1" s="356"/>
      <c r="I1" s="356"/>
      <c r="J1" s="356"/>
      <c r="K1" s="227"/>
      <c r="L1" s="227"/>
      <c r="M1" s="207"/>
      <c r="N1" s="207"/>
      <c r="O1" s="369"/>
      <c r="P1" s="207"/>
      <c r="Q1" s="207"/>
      <c r="R1" s="207"/>
      <c r="S1" s="207"/>
      <c r="T1" s="207"/>
      <c r="U1" s="207"/>
      <c r="V1" s="207"/>
      <c r="W1" s="207"/>
      <c r="X1" s="269"/>
      <c r="Y1" s="227"/>
      <c r="Z1" s="227"/>
      <c r="AA1" s="207"/>
      <c r="AB1" s="207"/>
      <c r="AC1" s="227"/>
      <c r="AD1" s="227"/>
      <c r="AE1" s="207"/>
      <c r="AF1" s="389"/>
      <c r="AG1" s="207"/>
      <c r="AH1" s="392"/>
      <c r="AI1" s="207"/>
      <c r="AJ1" s="207"/>
      <c r="AK1" s="207"/>
      <c r="AL1" s="207"/>
      <c r="AM1" s="174"/>
      <c r="AN1" s="174"/>
      <c r="AO1" s="174"/>
    </row>
    <row r="2" s="268" customFormat="1" ht="18" customHeight="1" spans="1:41">
      <c r="A2" s="207" t="s">
        <v>420</v>
      </c>
      <c r="B2" s="207"/>
      <c r="C2" s="207"/>
      <c r="D2" s="207"/>
      <c r="E2" s="207"/>
      <c r="F2" s="207"/>
      <c r="G2" s="207"/>
      <c r="H2" s="207"/>
      <c r="I2" s="207"/>
      <c r="J2" s="207"/>
      <c r="K2" s="22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69"/>
      <c r="Z2" s="269"/>
      <c r="AA2" s="207"/>
      <c r="AB2" s="207"/>
      <c r="AC2" s="269"/>
      <c r="AD2" s="269"/>
      <c r="AE2" s="207"/>
      <c r="AF2" s="389"/>
      <c r="AG2" s="207"/>
      <c r="AH2" s="207"/>
      <c r="AI2" s="207"/>
      <c r="AJ2" s="207"/>
      <c r="AK2" s="207"/>
      <c r="AL2" s="207"/>
      <c r="AM2" s="174"/>
      <c r="AN2" s="174"/>
      <c r="AO2" s="174"/>
    </row>
    <row r="3" s="268" customFormat="1" ht="12" customHeight="1" spans="1:44">
      <c r="A3" s="357" t="s">
        <v>0</v>
      </c>
      <c r="B3" s="357" t="s">
        <v>335</v>
      </c>
      <c r="C3" s="357" t="s">
        <v>2</v>
      </c>
      <c r="D3" s="357" t="s">
        <v>1</v>
      </c>
      <c r="E3" s="358" t="s">
        <v>336</v>
      </c>
      <c r="F3" s="357" t="s">
        <v>3</v>
      </c>
      <c r="G3" s="206" t="s">
        <v>337</v>
      </c>
      <c r="H3" s="359" t="s">
        <v>338</v>
      </c>
      <c r="I3" s="370" t="s">
        <v>421</v>
      </c>
      <c r="J3" s="371" t="s">
        <v>340</v>
      </c>
      <c r="K3" s="370" t="s">
        <v>341</v>
      </c>
      <c r="L3" s="372" t="s">
        <v>342</v>
      </c>
      <c r="M3" s="373" t="s">
        <v>422</v>
      </c>
      <c r="N3" s="373"/>
      <c r="O3" s="373"/>
      <c r="P3" s="373"/>
      <c r="Q3" s="373"/>
      <c r="R3" s="357" t="s">
        <v>344</v>
      </c>
      <c r="S3" s="357"/>
      <c r="T3" s="357"/>
      <c r="U3" s="357"/>
      <c r="V3" s="357"/>
      <c r="W3" s="357"/>
      <c r="X3" s="386" t="s">
        <v>345</v>
      </c>
      <c r="Y3" s="390" t="s">
        <v>346</v>
      </c>
      <c r="Z3" s="357" t="s">
        <v>423</v>
      </c>
      <c r="AA3" s="357" t="s">
        <v>424</v>
      </c>
      <c r="AB3" s="357" t="s">
        <v>349</v>
      </c>
      <c r="AC3" s="386" t="s">
        <v>350</v>
      </c>
      <c r="AD3" s="386" t="s">
        <v>351</v>
      </c>
      <c r="AE3" s="357" t="s">
        <v>352</v>
      </c>
      <c r="AF3" s="371" t="s">
        <v>340</v>
      </c>
      <c r="AG3" s="357" t="s">
        <v>425</v>
      </c>
      <c r="AH3" s="393" t="s">
        <v>353</v>
      </c>
      <c r="AI3" s="357" t="s">
        <v>354</v>
      </c>
      <c r="AJ3" s="256" t="s">
        <v>312</v>
      </c>
      <c r="AK3" s="394">
        <v>10.13</v>
      </c>
      <c r="AL3" s="395"/>
      <c r="AM3" s="395"/>
      <c r="AN3" s="174"/>
      <c r="AO3" s="174"/>
      <c r="AR3" s="267" t="s">
        <v>355</v>
      </c>
    </row>
    <row r="4" s="268" customFormat="1" ht="25.5" customHeight="1" spans="1:44">
      <c r="A4" s="357"/>
      <c r="B4" s="357"/>
      <c r="C4" s="357"/>
      <c r="D4" s="357"/>
      <c r="E4" s="358"/>
      <c r="F4" s="357"/>
      <c r="G4" s="206"/>
      <c r="H4" s="359"/>
      <c r="I4" s="370"/>
      <c r="J4" s="371"/>
      <c r="K4" s="370"/>
      <c r="L4" s="372"/>
      <c r="M4" s="370" t="s">
        <v>9</v>
      </c>
      <c r="N4" s="370" t="s">
        <v>11</v>
      </c>
      <c r="O4" s="374" t="s">
        <v>10</v>
      </c>
      <c r="P4" s="370" t="s">
        <v>356</v>
      </c>
      <c r="Q4" s="357" t="s">
        <v>426</v>
      </c>
      <c r="R4" s="357" t="s">
        <v>358</v>
      </c>
      <c r="S4" s="357" t="s">
        <v>359</v>
      </c>
      <c r="T4" s="357" t="s">
        <v>360</v>
      </c>
      <c r="U4" s="357" t="s">
        <v>361</v>
      </c>
      <c r="V4" s="357" t="s">
        <v>362</v>
      </c>
      <c r="W4" s="357" t="s">
        <v>363</v>
      </c>
      <c r="X4" s="386"/>
      <c r="Y4" s="390"/>
      <c r="Z4" s="357"/>
      <c r="AA4" s="357"/>
      <c r="AB4" s="357"/>
      <c r="AC4" s="386"/>
      <c r="AD4" s="386"/>
      <c r="AE4" s="357"/>
      <c r="AF4" s="371"/>
      <c r="AG4" s="357"/>
      <c r="AH4" s="393"/>
      <c r="AI4" s="357"/>
      <c r="AJ4" s="256"/>
      <c r="AK4" s="394"/>
      <c r="AL4" s="395"/>
      <c r="AM4" s="395" t="s">
        <v>364</v>
      </c>
      <c r="AN4" s="207" t="s">
        <v>365</v>
      </c>
      <c r="AO4" s="207"/>
      <c r="AP4" s="339" t="s">
        <v>427</v>
      </c>
      <c r="AR4" s="267"/>
    </row>
    <row r="5" s="355" customFormat="1" ht="23" customHeight="1" spans="1:44">
      <c r="A5" s="248">
        <f>ROW()-4</f>
        <v>1</v>
      </c>
      <c r="B5" s="248">
        <v>1054</v>
      </c>
      <c r="C5" s="248" t="s">
        <v>83</v>
      </c>
      <c r="D5" s="248" t="s">
        <v>382</v>
      </c>
      <c r="E5" s="360">
        <v>44760</v>
      </c>
      <c r="F5" s="248" t="s">
        <v>173</v>
      </c>
      <c r="G5" s="360">
        <v>45901</v>
      </c>
      <c r="H5" s="361">
        <v>592</v>
      </c>
      <c r="I5" s="375">
        <v>700</v>
      </c>
      <c r="J5" s="376"/>
      <c r="K5" s="361"/>
      <c r="L5" s="239">
        <v>6098.5</v>
      </c>
      <c r="M5" s="239">
        <v>344.64</v>
      </c>
      <c r="N5" s="239">
        <v>86.16</v>
      </c>
      <c r="O5" s="239">
        <v>12.92</v>
      </c>
      <c r="P5" s="239">
        <v>15</v>
      </c>
      <c r="Q5" s="239"/>
      <c r="R5" s="239"/>
      <c r="S5" s="239"/>
      <c r="T5" s="239"/>
      <c r="U5" s="239"/>
      <c r="V5" s="239"/>
      <c r="W5" s="239"/>
      <c r="X5" s="239">
        <f>L5-M5-N5-O5-P5-Q5-R5-S5-T5-U5-V5-W5</f>
        <v>5639.78</v>
      </c>
      <c r="Y5" s="239">
        <v>19.64</v>
      </c>
      <c r="Z5" s="239"/>
      <c r="AA5" s="248"/>
      <c r="AB5" s="248">
        <f t="shared" ref="AB5:AB18" si="0">SUM(R5:W5)</f>
        <v>0</v>
      </c>
      <c r="AC5" s="239">
        <v>56.25</v>
      </c>
      <c r="AD5" s="239"/>
      <c r="AE5" s="239"/>
      <c r="AF5" s="238">
        <f>J5</f>
        <v>0</v>
      </c>
      <c r="AG5" s="239"/>
      <c r="AH5" s="396">
        <f t="shared" ref="AH5:AH18" si="1">X5-Y5-AA5-AC5-AD5-AE5-AF5-AG5+AB5-Z5</f>
        <v>5563.89</v>
      </c>
      <c r="AI5" s="248"/>
      <c r="AJ5" s="294"/>
      <c r="AK5" s="296">
        <f>VLOOKUP(C5,[14]一线员工!$C$3:$CI$400,60,0)</f>
        <v>5563.89</v>
      </c>
      <c r="AL5" s="296">
        <f>AH5-AK5</f>
        <v>0</v>
      </c>
      <c r="AM5" s="296" t="s">
        <v>428</v>
      </c>
      <c r="AN5" s="207" t="str">
        <f>VLOOKUP(C5,[13]一线员工!$C$3:$CK$500,66,0)</f>
        <v>劳务工</v>
      </c>
      <c r="AO5" s="214">
        <f>+M5+N5+O5+Q5</f>
        <v>443.72</v>
      </c>
      <c r="AP5" s="399">
        <f>_xlfn.XLOOKUP(C5,[12]离职!$B$1:$B$65536,[12]离职!$AF$1:$AF$65536,0,0)</f>
        <v>0</v>
      </c>
      <c r="AQ5" s="355">
        <f t="shared" ref="AQ5:AQ18" si="2">AM5-AP5</f>
        <v>4.3012419650918e+17</v>
      </c>
      <c r="AR5" s="197" t="str">
        <f>_xlfn.XLOOKUP($C5,汇总!$C:$C,汇总!$C:$C)</f>
        <v>贺楚平</v>
      </c>
    </row>
    <row r="6" s="355" customFormat="1" ht="23" customHeight="1" spans="1:44">
      <c r="A6" s="248">
        <f>ROW()-4</f>
        <v>2</v>
      </c>
      <c r="B6" s="248">
        <v>317</v>
      </c>
      <c r="C6" s="248" t="s">
        <v>85</v>
      </c>
      <c r="D6" s="248" t="s">
        <v>382</v>
      </c>
      <c r="E6" s="360">
        <v>41492</v>
      </c>
      <c r="F6" s="248" t="s">
        <v>157</v>
      </c>
      <c r="G6" s="360">
        <v>45901</v>
      </c>
      <c r="H6" s="361">
        <v>336</v>
      </c>
      <c r="I6" s="375">
        <v>845</v>
      </c>
      <c r="J6" s="376"/>
      <c r="K6" s="361"/>
      <c r="L6" s="239">
        <v>5695</v>
      </c>
      <c r="M6" s="239">
        <v>344.64</v>
      </c>
      <c r="N6" s="239">
        <v>82</v>
      </c>
      <c r="O6" s="239">
        <v>12.92</v>
      </c>
      <c r="P6" s="239">
        <v>15</v>
      </c>
      <c r="Q6" s="239">
        <v>205</v>
      </c>
      <c r="R6" s="239"/>
      <c r="S6" s="239"/>
      <c r="T6" s="239"/>
      <c r="U6" s="239"/>
      <c r="V6" s="239"/>
      <c r="W6" s="239"/>
      <c r="X6" s="239">
        <f>L6-M6-N6-O6-P6-Q6-R6-S6-T6-U6-V6-W6</f>
        <v>5035.44</v>
      </c>
      <c r="Y6" s="239">
        <v>0</v>
      </c>
      <c r="Z6" s="239"/>
      <c r="AA6" s="248"/>
      <c r="AB6" s="248">
        <f t="shared" si="0"/>
        <v>0</v>
      </c>
      <c r="AC6" s="239"/>
      <c r="AD6" s="239"/>
      <c r="AE6" s="239"/>
      <c r="AF6" s="238">
        <f>J6</f>
        <v>0</v>
      </c>
      <c r="AG6" s="239"/>
      <c r="AH6" s="396">
        <f t="shared" si="1"/>
        <v>5035.44</v>
      </c>
      <c r="AI6" s="248"/>
      <c r="AJ6" s="294"/>
      <c r="AK6" s="296">
        <f>VLOOKUP(C6,[14]一线员工!$C$3:$CI$400,60,0)</f>
        <v>5035.44</v>
      </c>
      <c r="AL6" s="296">
        <f t="shared" ref="AL6:AL37" si="3">AH6-AK6</f>
        <v>0</v>
      </c>
      <c r="AM6" s="296" t="s">
        <v>429</v>
      </c>
      <c r="AN6" s="207" t="str">
        <f>VLOOKUP(C6,[13]一线员工!$C$3:$CK$500,66,0)</f>
        <v>合同工</v>
      </c>
      <c r="AO6" s="214">
        <f t="shared" ref="AO6:AO37" si="4">+M6+N6+O6+Q6</f>
        <v>644.56</v>
      </c>
      <c r="AP6" s="355" t="str">
        <f>_xlfn.XLOOKUP(C6,'[12]8月月报9.1'!$B$1:$B$65536,'[12]8月月报9.1'!$AF$1:$AF$65536,0,0)</f>
        <v>430211199107030412</v>
      </c>
      <c r="AQ6" s="355">
        <f t="shared" si="2"/>
        <v>0</v>
      </c>
      <c r="AR6" s="197" t="str">
        <f>_xlfn.XLOOKUP($C6,汇总!$C:$C,汇总!$C:$C)</f>
        <v>殷胜</v>
      </c>
    </row>
    <row r="7" s="355" customFormat="1" ht="23" customHeight="1" spans="1:44">
      <c r="A7" s="248">
        <f>ROW()-4</f>
        <v>3</v>
      </c>
      <c r="B7" s="248"/>
      <c r="C7" s="248" t="s">
        <v>154</v>
      </c>
      <c r="D7" s="248" t="s">
        <v>382</v>
      </c>
      <c r="E7" s="360">
        <v>45708</v>
      </c>
      <c r="F7" s="248" t="s">
        <v>157</v>
      </c>
      <c r="G7" s="360">
        <v>45901</v>
      </c>
      <c r="H7" s="361">
        <v>480</v>
      </c>
      <c r="I7" s="375">
        <v>845</v>
      </c>
      <c r="J7" s="376"/>
      <c r="K7" s="361"/>
      <c r="L7" s="239">
        <v>4979</v>
      </c>
      <c r="M7" s="239">
        <v>344.64</v>
      </c>
      <c r="N7" s="239">
        <v>86.16</v>
      </c>
      <c r="O7" s="239">
        <v>12.92</v>
      </c>
      <c r="P7" s="239">
        <v>15</v>
      </c>
      <c r="Q7" s="239"/>
      <c r="R7" s="239"/>
      <c r="S7" s="239"/>
      <c r="T7" s="239"/>
      <c r="U7" s="239"/>
      <c r="V7" s="239"/>
      <c r="W7" s="239"/>
      <c r="X7" s="239">
        <f>L7-M7-N7-O7-P7-Q7-R7-S7-T7-U7-V7-W7</f>
        <v>4520.28</v>
      </c>
      <c r="Y7" s="239">
        <v>0</v>
      </c>
      <c r="Z7" s="239"/>
      <c r="AA7" s="248"/>
      <c r="AB7" s="248">
        <f t="shared" si="0"/>
        <v>0</v>
      </c>
      <c r="AC7" s="239"/>
      <c r="AD7" s="239"/>
      <c r="AE7" s="239"/>
      <c r="AF7" s="238">
        <f>J7</f>
        <v>0</v>
      </c>
      <c r="AG7" s="239"/>
      <c r="AH7" s="396">
        <f t="shared" si="1"/>
        <v>4520.28</v>
      </c>
      <c r="AI7" s="248"/>
      <c r="AJ7" s="294"/>
      <c r="AK7" s="296">
        <f>VLOOKUP(C7,[14]一线员工!$C$3:$CI$400,60,0)</f>
        <v>4520.28</v>
      </c>
      <c r="AL7" s="296">
        <f t="shared" si="3"/>
        <v>0</v>
      </c>
      <c r="AM7" s="474" t="s">
        <v>430</v>
      </c>
      <c r="AN7" s="207" t="str">
        <f>VLOOKUP(C7,[13]一线员工!$C$3:$CK$500,66,0)</f>
        <v>合同工</v>
      </c>
      <c r="AO7" s="214">
        <f t="shared" si="4"/>
        <v>443.72</v>
      </c>
      <c r="AP7" s="355" t="str">
        <f>_xlfn.XLOOKUP(C7,'[12]8月月报9.1'!$B$1:$B$65536,'[12]8月月报9.1'!$AF$1:$AF$65536,0,0)</f>
        <v>432524199310095422</v>
      </c>
      <c r="AQ7" s="355">
        <f t="shared" si="2"/>
        <v>0</v>
      </c>
      <c r="AR7" s="197" t="str">
        <f>_xlfn.XLOOKUP($C7,汇总!$C:$C,汇总!$C:$C)</f>
        <v>邹彬彬</v>
      </c>
    </row>
    <row r="8" s="355" customFormat="1" ht="23" customHeight="1" spans="1:44">
      <c r="A8" s="248">
        <f t="shared" ref="A8:A20" si="5">ROW()-4</f>
        <v>4</v>
      </c>
      <c r="B8" s="248"/>
      <c r="C8" s="248" t="s">
        <v>89</v>
      </c>
      <c r="D8" s="248" t="s">
        <v>382</v>
      </c>
      <c r="E8" s="360">
        <v>45658</v>
      </c>
      <c r="F8" s="248" t="s">
        <v>215</v>
      </c>
      <c r="G8" s="360">
        <v>45901</v>
      </c>
      <c r="H8" s="361">
        <v>560</v>
      </c>
      <c r="I8" s="375">
        <v>583.333333333333</v>
      </c>
      <c r="J8" s="376"/>
      <c r="K8" s="361"/>
      <c r="L8" s="239">
        <v>6776.67</v>
      </c>
      <c r="M8" s="239">
        <v>344.64</v>
      </c>
      <c r="N8" s="239">
        <v>80.54</v>
      </c>
      <c r="O8" s="239">
        <v>12.92</v>
      </c>
      <c r="P8" s="239">
        <v>15</v>
      </c>
      <c r="Q8" s="239"/>
      <c r="R8" s="239"/>
      <c r="S8" s="239"/>
      <c r="T8" s="239"/>
      <c r="U8" s="239"/>
      <c r="V8" s="239"/>
      <c r="W8" s="239"/>
      <c r="X8" s="239">
        <f t="shared" ref="X8:X23" si="6">L8-M8-N8-O8-P8-Q8-R8-S8-T8-U8-V8-W8</f>
        <v>6323.57</v>
      </c>
      <c r="Y8" s="239">
        <v>40.16</v>
      </c>
      <c r="Z8" s="239"/>
      <c r="AA8" s="248"/>
      <c r="AB8" s="248">
        <f t="shared" si="0"/>
        <v>0</v>
      </c>
      <c r="AC8" s="239"/>
      <c r="AD8" s="239"/>
      <c r="AE8" s="239"/>
      <c r="AF8" s="238">
        <f t="shared" ref="AF8:AF23" si="7">J8</f>
        <v>0</v>
      </c>
      <c r="AG8" s="239"/>
      <c r="AH8" s="396">
        <f t="shared" si="1"/>
        <v>6283.41</v>
      </c>
      <c r="AI8" s="248"/>
      <c r="AJ8" s="294"/>
      <c r="AK8" s="296">
        <f>VLOOKUP(C8,[14]一线员工!$C$3:$CI$400,60,0)</f>
        <v>6283.41</v>
      </c>
      <c r="AL8" s="296">
        <f t="shared" si="3"/>
        <v>0</v>
      </c>
      <c r="AM8" s="474" t="s">
        <v>431</v>
      </c>
      <c r="AN8" s="207" t="str">
        <f>VLOOKUP(C8,[13]一线员工!$C$3:$CK$500,66,0)</f>
        <v>合同工</v>
      </c>
      <c r="AO8" s="214">
        <f t="shared" si="4"/>
        <v>438.1</v>
      </c>
      <c r="AP8" s="355" t="str">
        <f>_xlfn.XLOOKUP(C8,'[12]8月月报9.1'!$B$1:$B$65536,'[12]8月月报9.1'!$AF$1:$AF$65536,0,0)</f>
        <v>430203197604116015</v>
      </c>
      <c r="AQ8" s="355">
        <f t="shared" si="2"/>
        <v>0</v>
      </c>
      <c r="AR8" s="197" t="str">
        <f>_xlfn.XLOOKUP($C8,汇总!$C:$C,汇总!$C:$C)</f>
        <v>何柒林</v>
      </c>
    </row>
    <row r="9" s="355" customFormat="1" ht="23" customHeight="1" spans="1:44">
      <c r="A9" s="248">
        <f t="shared" si="5"/>
        <v>5</v>
      </c>
      <c r="B9" s="248">
        <v>1021</v>
      </c>
      <c r="C9" s="248" t="s">
        <v>93</v>
      </c>
      <c r="D9" s="248" t="s">
        <v>382</v>
      </c>
      <c r="E9" s="360">
        <v>44743</v>
      </c>
      <c r="F9" s="248" t="s">
        <v>176</v>
      </c>
      <c r="G9" s="360">
        <v>45901</v>
      </c>
      <c r="H9" s="361">
        <v>560</v>
      </c>
      <c r="I9" s="375">
        <v>530.833333333333</v>
      </c>
      <c r="J9" s="361"/>
      <c r="K9" s="361"/>
      <c r="L9" s="239">
        <v>7984.17</v>
      </c>
      <c r="M9" s="239">
        <v>344.64</v>
      </c>
      <c r="N9" s="239">
        <v>86.16</v>
      </c>
      <c r="O9" s="239">
        <v>12.92</v>
      </c>
      <c r="P9" s="239">
        <v>15</v>
      </c>
      <c r="Q9" s="239"/>
      <c r="R9" s="239"/>
      <c r="S9" s="239"/>
      <c r="T9" s="239"/>
      <c r="U9" s="239"/>
      <c r="V9" s="239"/>
      <c r="W9" s="239"/>
      <c r="X9" s="239">
        <f t="shared" si="6"/>
        <v>7525.45</v>
      </c>
      <c r="Y9" s="239">
        <v>76.22</v>
      </c>
      <c r="Z9" s="239"/>
      <c r="AA9" s="248"/>
      <c r="AB9" s="248">
        <f t="shared" si="0"/>
        <v>0</v>
      </c>
      <c r="AC9" s="239">
        <v>43.4</v>
      </c>
      <c r="AD9" s="239"/>
      <c r="AE9" s="239"/>
      <c r="AF9" s="238">
        <f t="shared" si="7"/>
        <v>0</v>
      </c>
      <c r="AG9" s="239"/>
      <c r="AH9" s="396">
        <f t="shared" si="1"/>
        <v>7405.83</v>
      </c>
      <c r="AI9" s="248"/>
      <c r="AJ9" s="294"/>
      <c r="AK9" s="296">
        <f>VLOOKUP(C9,[14]一线员工!$C$3:$CI$400,60,0)</f>
        <v>7405.83</v>
      </c>
      <c r="AL9" s="296">
        <f t="shared" si="3"/>
        <v>0</v>
      </c>
      <c r="AM9" s="296" t="s">
        <v>432</v>
      </c>
      <c r="AN9" s="207" t="str">
        <f>VLOOKUP(C9,[13]一线员工!$C$3:$CK$500,66,0)</f>
        <v>劳务工</v>
      </c>
      <c r="AO9" s="214">
        <f t="shared" si="4"/>
        <v>443.72</v>
      </c>
      <c r="AP9" s="355" t="str">
        <f>_xlfn.XLOOKUP(C9,'[12]8月月报9.1'!$B$1:$B$65536,'[12]8月月报9.1'!$AF$1:$AF$65536,0,0)</f>
        <v>430221197608157116</v>
      </c>
      <c r="AQ9" s="355">
        <f t="shared" si="2"/>
        <v>0</v>
      </c>
      <c r="AR9" s="197" t="str">
        <f>_xlfn.XLOOKUP($C9,汇总!$C:$C,汇总!$C:$C)</f>
        <v>王虎彪</v>
      </c>
    </row>
    <row r="10" s="355" customFormat="1" ht="23" customHeight="1" spans="1:44">
      <c r="A10" s="248">
        <f t="shared" si="5"/>
        <v>6</v>
      </c>
      <c r="B10" s="248">
        <v>1022</v>
      </c>
      <c r="C10" s="248" t="s">
        <v>95</v>
      </c>
      <c r="D10" s="248" t="s">
        <v>382</v>
      </c>
      <c r="E10" s="360">
        <v>44741</v>
      </c>
      <c r="F10" s="248" t="s">
        <v>433</v>
      </c>
      <c r="G10" s="360">
        <v>45901</v>
      </c>
      <c r="H10" s="361">
        <v>580</v>
      </c>
      <c r="I10" s="375">
        <v>580</v>
      </c>
      <c r="J10" s="377"/>
      <c r="K10" s="361"/>
      <c r="L10" s="239">
        <v>7969.36</v>
      </c>
      <c r="M10" s="239">
        <v>440</v>
      </c>
      <c r="N10" s="239">
        <v>110</v>
      </c>
      <c r="O10" s="239">
        <v>16.5</v>
      </c>
      <c r="P10" s="239">
        <v>15</v>
      </c>
      <c r="Q10" s="239"/>
      <c r="R10" s="239"/>
      <c r="S10" s="239"/>
      <c r="T10" s="239"/>
      <c r="U10" s="239"/>
      <c r="V10" s="239"/>
      <c r="W10" s="239"/>
      <c r="X10" s="239">
        <f t="shared" si="6"/>
        <v>7387.86</v>
      </c>
      <c r="Y10" s="239">
        <v>72.09</v>
      </c>
      <c r="Z10" s="239"/>
      <c r="AA10" s="248"/>
      <c r="AB10" s="248">
        <f t="shared" si="0"/>
        <v>0</v>
      </c>
      <c r="AC10" s="239">
        <v>43.4</v>
      </c>
      <c r="AD10" s="239"/>
      <c r="AE10" s="239"/>
      <c r="AF10" s="238">
        <f t="shared" si="7"/>
        <v>0</v>
      </c>
      <c r="AG10" s="239"/>
      <c r="AH10" s="396">
        <f t="shared" si="1"/>
        <v>7272.37</v>
      </c>
      <c r="AI10" s="248"/>
      <c r="AJ10" s="294"/>
      <c r="AK10" s="296">
        <f>VLOOKUP(C10,[14]一线员工!$C$3:$CI$400,60,0)</f>
        <v>7272.37</v>
      </c>
      <c r="AL10" s="296">
        <f t="shared" si="3"/>
        <v>0</v>
      </c>
      <c r="AM10" s="296" t="s">
        <v>434</v>
      </c>
      <c r="AN10" s="207" t="str">
        <f>VLOOKUP(C10,[13]一线员工!$C$3:$CK$500,66,0)</f>
        <v>劳务工</v>
      </c>
      <c r="AO10" s="214">
        <f t="shared" si="4"/>
        <v>566.5</v>
      </c>
      <c r="AP10" s="355" t="str">
        <f>_xlfn.XLOOKUP(C10,'[12]8月月报9.1'!$B$1:$B$65536,'[12]8月月报9.1'!$AF$1:$AF$65536,0,0)</f>
        <v>433124196808279056</v>
      </c>
      <c r="AQ10" s="355">
        <f t="shared" si="2"/>
        <v>0</v>
      </c>
      <c r="AR10" s="197" t="str">
        <f>_xlfn.XLOOKUP($C10,汇总!$C:$C,汇总!$C:$C)</f>
        <v>麻志超</v>
      </c>
    </row>
    <row r="11" s="355" customFormat="1" ht="23" customHeight="1" spans="1:44">
      <c r="A11" s="248">
        <f t="shared" si="5"/>
        <v>7</v>
      </c>
      <c r="B11" s="248">
        <v>201</v>
      </c>
      <c r="C11" s="248" t="s">
        <v>58</v>
      </c>
      <c r="D11" s="248" t="s">
        <v>382</v>
      </c>
      <c r="E11" s="360">
        <v>41689</v>
      </c>
      <c r="F11" s="248" t="s">
        <v>435</v>
      </c>
      <c r="G11" s="360">
        <v>45901</v>
      </c>
      <c r="H11" s="361">
        <v>580</v>
      </c>
      <c r="I11" s="375">
        <v>294</v>
      </c>
      <c r="J11" s="377"/>
      <c r="K11" s="361"/>
      <c r="L11" s="239">
        <v>7491.79</v>
      </c>
      <c r="M11" s="239">
        <v>344.64</v>
      </c>
      <c r="N11" s="239">
        <v>86.16</v>
      </c>
      <c r="O11" s="239">
        <v>12.92</v>
      </c>
      <c r="P11" s="239">
        <v>15</v>
      </c>
      <c r="Q11" s="239">
        <v>215</v>
      </c>
      <c r="R11" s="239"/>
      <c r="S11" s="239"/>
      <c r="T11" s="239"/>
      <c r="U11" s="239"/>
      <c r="V11" s="239"/>
      <c r="W11" s="239"/>
      <c r="X11" s="239">
        <f t="shared" si="6"/>
        <v>6818.07</v>
      </c>
      <c r="Y11" s="239">
        <v>54.99</v>
      </c>
      <c r="Z11" s="239"/>
      <c r="AA11" s="248"/>
      <c r="AB11" s="248">
        <f t="shared" si="0"/>
        <v>0</v>
      </c>
      <c r="AC11" s="239"/>
      <c r="AD11" s="239"/>
      <c r="AE11" s="239"/>
      <c r="AF11" s="238">
        <f t="shared" si="7"/>
        <v>0</v>
      </c>
      <c r="AG11" s="239"/>
      <c r="AH11" s="396">
        <f t="shared" si="1"/>
        <v>6763.08</v>
      </c>
      <c r="AI11" s="248"/>
      <c r="AJ11" s="294"/>
      <c r="AK11" s="296">
        <f>VLOOKUP(C11,[14]一线员工!$C$3:$CI$400,60,0)</f>
        <v>6763.08</v>
      </c>
      <c r="AL11" s="296">
        <f t="shared" si="3"/>
        <v>0</v>
      </c>
      <c r="AM11" s="474" t="s">
        <v>436</v>
      </c>
      <c r="AN11" s="207" t="str">
        <f>VLOOKUP(C11,[13]一线员工!$C$3:$CK$500,66,0)</f>
        <v>合同工</v>
      </c>
      <c r="AO11" s="214">
        <f t="shared" si="4"/>
        <v>658.72</v>
      </c>
      <c r="AP11" s="355" t="str">
        <f>_xlfn.XLOOKUP(C11,'[12]8月月报9.1'!$B$1:$B$65536,'[12]8月月报9.1'!$AF$1:$AF$65536,0,0)</f>
        <v>430423198210115811</v>
      </c>
      <c r="AQ11" s="355">
        <f t="shared" si="2"/>
        <v>0</v>
      </c>
      <c r="AR11" s="197" t="str">
        <f>_xlfn.XLOOKUP($C11,汇总!$C:$C,汇总!$C:$C)</f>
        <v>赵新辉</v>
      </c>
    </row>
    <row r="12" s="355" customFormat="1" ht="23" customHeight="1" spans="1:44">
      <c r="A12" s="248">
        <f t="shared" si="5"/>
        <v>8</v>
      </c>
      <c r="B12" s="248">
        <v>1131</v>
      </c>
      <c r="C12" s="248" t="s">
        <v>60</v>
      </c>
      <c r="D12" s="248" t="s">
        <v>382</v>
      </c>
      <c r="E12" s="360">
        <v>44801</v>
      </c>
      <c r="F12" s="248" t="s">
        <v>437</v>
      </c>
      <c r="G12" s="360">
        <v>45901</v>
      </c>
      <c r="H12" s="361">
        <v>288</v>
      </c>
      <c r="I12" s="375">
        <v>0</v>
      </c>
      <c r="J12" s="361"/>
      <c r="K12" s="361"/>
      <c r="L12" s="239">
        <v>3566.28</v>
      </c>
      <c r="M12" s="239">
        <v>344.64</v>
      </c>
      <c r="N12" s="239">
        <v>81.06</v>
      </c>
      <c r="O12" s="239">
        <v>12.92</v>
      </c>
      <c r="P12" s="239">
        <v>15</v>
      </c>
      <c r="Q12" s="239">
        <v>205</v>
      </c>
      <c r="R12" s="239"/>
      <c r="S12" s="239"/>
      <c r="T12" s="239"/>
      <c r="U12" s="239"/>
      <c r="V12" s="239"/>
      <c r="W12" s="239"/>
      <c r="X12" s="239">
        <f t="shared" si="6"/>
        <v>2907.66</v>
      </c>
      <c r="Y12" s="239">
        <v>0</v>
      </c>
      <c r="Z12" s="239"/>
      <c r="AA12" s="248"/>
      <c r="AB12" s="248">
        <f t="shared" si="0"/>
        <v>0</v>
      </c>
      <c r="AC12" s="239"/>
      <c r="AD12" s="239"/>
      <c r="AE12" s="239"/>
      <c r="AF12" s="238">
        <f t="shared" si="7"/>
        <v>0</v>
      </c>
      <c r="AG12" s="239"/>
      <c r="AH12" s="396">
        <f t="shared" si="1"/>
        <v>2907.66</v>
      </c>
      <c r="AI12" s="248"/>
      <c r="AJ12" s="294"/>
      <c r="AK12" s="296">
        <f>VLOOKUP(C12,[14]一线员工!$C$3:$CI$400,60,0)</f>
        <v>2907.66</v>
      </c>
      <c r="AL12" s="296">
        <f t="shared" si="3"/>
        <v>0</v>
      </c>
      <c r="AM12" s="296" t="s">
        <v>438</v>
      </c>
      <c r="AN12" s="207" t="str">
        <f>VLOOKUP(C12,[13]一线员工!$C$3:$CK$500,66,0)</f>
        <v>合同工</v>
      </c>
      <c r="AO12" s="214">
        <f t="shared" si="4"/>
        <v>643.62</v>
      </c>
      <c r="AP12" s="355" t="str">
        <f>_xlfn.XLOOKUP(C12,'[12]8月月报9.1'!$B$1:$B$65536,'[12]8月月报9.1'!$AF$1:$AF$65536,0,0)</f>
        <v>43032119730510854X</v>
      </c>
      <c r="AQ12" s="355" t="e">
        <f t="shared" si="2"/>
        <v>#VALUE!</v>
      </c>
      <c r="AR12" s="197" t="str">
        <f>_xlfn.XLOOKUP($C12,汇总!$C:$C,汇总!$C:$C)</f>
        <v>肖燕丹</v>
      </c>
    </row>
    <row r="13" s="355" customFormat="1" ht="23" customHeight="1" spans="1:44">
      <c r="A13" s="248">
        <f t="shared" si="5"/>
        <v>9</v>
      </c>
      <c r="B13" s="248">
        <v>699</v>
      </c>
      <c r="C13" s="248" t="s">
        <v>107</v>
      </c>
      <c r="D13" s="248" t="s">
        <v>382</v>
      </c>
      <c r="E13" s="360">
        <v>43554</v>
      </c>
      <c r="F13" s="248" t="s">
        <v>176</v>
      </c>
      <c r="G13" s="360">
        <v>45901</v>
      </c>
      <c r="H13" s="361">
        <v>580</v>
      </c>
      <c r="I13" s="378">
        <v>282</v>
      </c>
      <c r="J13" s="361"/>
      <c r="K13" s="361"/>
      <c r="L13" s="239">
        <v>7577.26</v>
      </c>
      <c r="M13" s="239">
        <v>344.64</v>
      </c>
      <c r="N13" s="239">
        <v>86.16</v>
      </c>
      <c r="O13" s="239">
        <v>12.92</v>
      </c>
      <c r="P13" s="239">
        <v>15</v>
      </c>
      <c r="Q13" s="239">
        <v>211</v>
      </c>
      <c r="R13" s="239"/>
      <c r="S13" s="239"/>
      <c r="T13" s="239"/>
      <c r="U13" s="239"/>
      <c r="V13" s="239"/>
      <c r="W13" s="239"/>
      <c r="X13" s="239">
        <f t="shared" si="6"/>
        <v>6907.54</v>
      </c>
      <c r="Y13" s="239">
        <v>57.68</v>
      </c>
      <c r="Z13" s="239"/>
      <c r="AA13" s="248"/>
      <c r="AB13" s="248">
        <f t="shared" si="0"/>
        <v>0</v>
      </c>
      <c r="AC13" s="239">
        <v>30.6</v>
      </c>
      <c r="AD13" s="239"/>
      <c r="AE13" s="239"/>
      <c r="AF13" s="238">
        <f t="shared" si="7"/>
        <v>0</v>
      </c>
      <c r="AG13" s="239"/>
      <c r="AH13" s="396">
        <f t="shared" si="1"/>
        <v>6819.26</v>
      </c>
      <c r="AI13" s="248"/>
      <c r="AJ13" s="294"/>
      <c r="AK13" s="296">
        <f>VLOOKUP(C13,[14]一线员工!$C$3:$CI$400,60,0)</f>
        <v>6819.26</v>
      </c>
      <c r="AL13" s="296">
        <f t="shared" si="3"/>
        <v>0</v>
      </c>
      <c r="AM13" s="296" t="s">
        <v>439</v>
      </c>
      <c r="AN13" s="207" t="str">
        <f>VLOOKUP(C13,[13]一线员工!$C$3:$CK$500,66,0)</f>
        <v>合同工</v>
      </c>
      <c r="AO13" s="214">
        <f t="shared" si="4"/>
        <v>654.72</v>
      </c>
      <c r="AP13" s="355" t="str">
        <f>_xlfn.XLOOKUP(C13,'[12]8月月报9.1'!$B$1:$B$65536,'[12]8月月报9.1'!$AF$1:$AF$65536,0,0)</f>
        <v>430281199707024314</v>
      </c>
      <c r="AQ13" s="355">
        <f t="shared" si="2"/>
        <v>0</v>
      </c>
      <c r="AR13" s="197" t="str">
        <f>_xlfn.XLOOKUP($C13,汇总!$C:$C,汇总!$C:$C)</f>
        <v>左昌福</v>
      </c>
    </row>
    <row r="14" s="355" customFormat="1" ht="23" customHeight="1" spans="1:44">
      <c r="A14" s="248">
        <f t="shared" si="5"/>
        <v>10</v>
      </c>
      <c r="B14" s="248">
        <v>156</v>
      </c>
      <c r="C14" s="248" t="s">
        <v>97</v>
      </c>
      <c r="D14" s="248" t="s">
        <v>382</v>
      </c>
      <c r="E14" s="360">
        <v>41956</v>
      </c>
      <c r="F14" s="248" t="s">
        <v>176</v>
      </c>
      <c r="G14" s="360">
        <v>45901</v>
      </c>
      <c r="H14" s="361">
        <v>540</v>
      </c>
      <c r="I14" s="378">
        <v>270</v>
      </c>
      <c r="J14" s="361"/>
      <c r="K14" s="361"/>
      <c r="L14" s="239">
        <v>7242.21</v>
      </c>
      <c r="M14" s="239">
        <v>344.64</v>
      </c>
      <c r="N14" s="239">
        <v>86.16</v>
      </c>
      <c r="O14" s="239">
        <v>12.92</v>
      </c>
      <c r="P14" s="239">
        <v>15</v>
      </c>
      <c r="Q14" s="239">
        <v>184</v>
      </c>
      <c r="R14" s="239"/>
      <c r="S14" s="239"/>
      <c r="T14" s="239"/>
      <c r="U14" s="239"/>
      <c r="V14" s="239"/>
      <c r="W14" s="239"/>
      <c r="X14" s="239">
        <f t="shared" si="6"/>
        <v>6599.49</v>
      </c>
      <c r="Y14" s="239">
        <v>48.44</v>
      </c>
      <c r="Z14" s="239"/>
      <c r="AA14" s="248"/>
      <c r="AB14" s="248">
        <f t="shared" si="0"/>
        <v>0</v>
      </c>
      <c r="AC14" s="239"/>
      <c r="AD14" s="239"/>
      <c r="AE14" s="239"/>
      <c r="AF14" s="238">
        <f t="shared" si="7"/>
        <v>0</v>
      </c>
      <c r="AG14" s="239"/>
      <c r="AH14" s="396">
        <f t="shared" si="1"/>
        <v>6551.05</v>
      </c>
      <c r="AI14" s="248"/>
      <c r="AJ14" s="294"/>
      <c r="AK14" s="296">
        <f>VLOOKUP(C14,[14]一线员工!$C$3:$CI$400,60,0)</f>
        <v>6551.05</v>
      </c>
      <c r="AL14" s="296">
        <f t="shared" si="3"/>
        <v>0</v>
      </c>
      <c r="AM14" s="296" t="s">
        <v>440</v>
      </c>
      <c r="AN14" s="207" t="str">
        <f>VLOOKUP(C14,[13]一线员工!$C$3:$CK$500,66,0)</f>
        <v>合同工</v>
      </c>
      <c r="AO14" s="214">
        <f t="shared" si="4"/>
        <v>627.72</v>
      </c>
      <c r="AP14" s="355" t="str">
        <f>_xlfn.XLOOKUP(C14,'[12]8月月报9.1'!$B$1:$B$65536,'[12]8月月报9.1'!$AF$1:$AF$65536,0,0)</f>
        <v>430221198608302314</v>
      </c>
      <c r="AQ14" s="355">
        <f t="shared" si="2"/>
        <v>0</v>
      </c>
      <c r="AR14" s="197" t="str">
        <f>_xlfn.XLOOKUP($C14,汇总!$C:$C,汇总!$C:$C)</f>
        <v>吴国秋</v>
      </c>
    </row>
    <row r="15" s="355" customFormat="1" ht="23" customHeight="1" spans="1:44">
      <c r="A15" s="248">
        <f t="shared" si="5"/>
        <v>11</v>
      </c>
      <c r="B15" s="248">
        <v>809</v>
      </c>
      <c r="C15" s="248" t="s">
        <v>99</v>
      </c>
      <c r="D15" s="248" t="s">
        <v>382</v>
      </c>
      <c r="E15" s="360">
        <v>43669</v>
      </c>
      <c r="F15" s="248" t="s">
        <v>176</v>
      </c>
      <c r="G15" s="360">
        <v>45901</v>
      </c>
      <c r="H15" s="361">
        <v>580</v>
      </c>
      <c r="I15" s="378">
        <v>288</v>
      </c>
      <c r="J15" s="361"/>
      <c r="K15" s="361"/>
      <c r="L15" s="239">
        <v>7042.47</v>
      </c>
      <c r="M15" s="239">
        <v>344.64</v>
      </c>
      <c r="N15" s="239">
        <v>86.16</v>
      </c>
      <c r="O15" s="239">
        <v>12.92</v>
      </c>
      <c r="P15" s="239">
        <v>15</v>
      </c>
      <c r="Q15" s="239"/>
      <c r="R15" s="239"/>
      <c r="S15" s="239"/>
      <c r="T15" s="239"/>
      <c r="U15" s="239"/>
      <c r="V15" s="239"/>
      <c r="W15" s="239"/>
      <c r="X15" s="239">
        <f t="shared" si="6"/>
        <v>6583.75</v>
      </c>
      <c r="Y15" s="239">
        <v>47.96</v>
      </c>
      <c r="Z15" s="239"/>
      <c r="AA15" s="248"/>
      <c r="AB15" s="248">
        <f t="shared" si="0"/>
        <v>0</v>
      </c>
      <c r="AC15" s="239"/>
      <c r="AD15" s="239"/>
      <c r="AE15" s="239"/>
      <c r="AF15" s="238">
        <f t="shared" si="7"/>
        <v>0</v>
      </c>
      <c r="AG15" s="239"/>
      <c r="AH15" s="396">
        <f t="shared" si="1"/>
        <v>6535.79</v>
      </c>
      <c r="AI15" s="248"/>
      <c r="AJ15" s="294"/>
      <c r="AK15" s="296">
        <f>VLOOKUP(C15,[14]一线员工!$C$3:$CI$400,60,0)</f>
        <v>6535.79</v>
      </c>
      <c r="AL15" s="296">
        <f t="shared" si="3"/>
        <v>0</v>
      </c>
      <c r="AM15" s="296" t="s">
        <v>441</v>
      </c>
      <c r="AN15" s="207" t="str">
        <f>VLOOKUP(C15,[13]一线员工!$C$3:$CK$500,66,0)</f>
        <v>劳务工</v>
      </c>
      <c r="AO15" s="214">
        <f t="shared" si="4"/>
        <v>443.72</v>
      </c>
      <c r="AP15" s="355" t="str">
        <f>_xlfn.XLOOKUP(C15,'[12]8月月报9.1'!$B$1:$B$65536,'[12]8月月报9.1'!$AF$1:$AF$65536,0,0)</f>
        <v>430202197307261033</v>
      </c>
      <c r="AQ15" s="355">
        <f t="shared" si="2"/>
        <v>0</v>
      </c>
      <c r="AR15" s="197" t="str">
        <f>_xlfn.XLOOKUP($C15,汇总!$C:$C,汇总!$C:$C)</f>
        <v>张迪辉</v>
      </c>
    </row>
    <row r="16" s="355" customFormat="1" ht="23" customHeight="1" spans="1:44">
      <c r="A16" s="248">
        <f t="shared" si="5"/>
        <v>12</v>
      </c>
      <c r="B16" s="248">
        <v>222</v>
      </c>
      <c r="C16" s="248" t="s">
        <v>103</v>
      </c>
      <c r="D16" s="248" t="s">
        <v>382</v>
      </c>
      <c r="E16" s="360">
        <v>41234</v>
      </c>
      <c r="F16" s="248" t="s">
        <v>176</v>
      </c>
      <c r="G16" s="360">
        <v>45901</v>
      </c>
      <c r="H16" s="361">
        <v>600</v>
      </c>
      <c r="I16" s="378">
        <v>270</v>
      </c>
      <c r="J16" s="361"/>
      <c r="K16" s="361"/>
      <c r="L16" s="239">
        <v>6690.4</v>
      </c>
      <c r="M16" s="239">
        <v>344.64</v>
      </c>
      <c r="N16" s="239">
        <v>86.16</v>
      </c>
      <c r="O16" s="239">
        <v>12.92</v>
      </c>
      <c r="P16" s="239">
        <v>15</v>
      </c>
      <c r="Q16" s="239"/>
      <c r="R16" s="239">
        <v>0</v>
      </c>
      <c r="S16" s="239">
        <v>0</v>
      </c>
      <c r="T16" s="239">
        <v>0</v>
      </c>
      <c r="U16" s="239">
        <v>0</v>
      </c>
      <c r="V16" s="239">
        <v>1500</v>
      </c>
      <c r="W16" s="239"/>
      <c r="X16" s="387">
        <f t="shared" si="6"/>
        <v>4731.68</v>
      </c>
      <c r="Y16" s="239">
        <v>0</v>
      </c>
      <c r="Z16" s="239"/>
      <c r="AA16" s="248"/>
      <c r="AB16" s="248">
        <f t="shared" si="0"/>
        <v>1500</v>
      </c>
      <c r="AC16" s="239"/>
      <c r="AD16" s="239"/>
      <c r="AE16" s="387"/>
      <c r="AF16" s="391">
        <f t="shared" si="7"/>
        <v>0</v>
      </c>
      <c r="AG16" s="387"/>
      <c r="AH16" s="396">
        <f t="shared" si="1"/>
        <v>6231.68</v>
      </c>
      <c r="AI16" s="248"/>
      <c r="AJ16" s="294"/>
      <c r="AK16" s="296">
        <f>VLOOKUP(C16,[14]一线员工!$C$3:$CI$400,60,0)</f>
        <v>6231.68</v>
      </c>
      <c r="AL16" s="296">
        <f t="shared" si="3"/>
        <v>0</v>
      </c>
      <c r="AM16" s="296" t="s">
        <v>442</v>
      </c>
      <c r="AN16" s="207" t="str">
        <f>VLOOKUP(C16,[13]一线员工!$C$3:$CK$500,66,0)</f>
        <v>劳务工</v>
      </c>
      <c r="AO16" s="214">
        <f t="shared" si="4"/>
        <v>443.72</v>
      </c>
      <c r="AP16" s="355" t="str">
        <f>_xlfn.XLOOKUP(C16,'[12]8月月报9.1'!$B$1:$B$65536,'[12]8月月报9.1'!$AF$1:$AF$65536,0,0)</f>
        <v>432930196510231818</v>
      </c>
      <c r="AQ16" s="355">
        <f t="shared" si="2"/>
        <v>0</v>
      </c>
      <c r="AR16" s="197" t="str">
        <f>_xlfn.XLOOKUP($C16,汇总!$C:$C,汇总!$C:$C)</f>
        <v>毛伟</v>
      </c>
    </row>
    <row r="17" s="355" customFormat="1" ht="23" customHeight="1" spans="1:44">
      <c r="A17" s="248">
        <f t="shared" si="5"/>
        <v>13</v>
      </c>
      <c r="B17" s="248">
        <v>1038</v>
      </c>
      <c r="C17" s="248" t="s">
        <v>113</v>
      </c>
      <c r="D17" s="248" t="s">
        <v>382</v>
      </c>
      <c r="E17" s="360">
        <v>44754</v>
      </c>
      <c r="F17" s="248" t="s">
        <v>176</v>
      </c>
      <c r="G17" s="360">
        <v>45901</v>
      </c>
      <c r="H17" s="361">
        <v>580</v>
      </c>
      <c r="I17" s="378">
        <v>252</v>
      </c>
      <c r="J17" s="361"/>
      <c r="K17" s="361"/>
      <c r="L17" s="239">
        <v>6920.42</v>
      </c>
      <c r="M17" s="239">
        <v>344.64</v>
      </c>
      <c r="N17" s="239">
        <v>86.16</v>
      </c>
      <c r="O17" s="239">
        <v>12.92</v>
      </c>
      <c r="P17" s="239">
        <v>15</v>
      </c>
      <c r="Q17" s="239"/>
      <c r="R17" s="239"/>
      <c r="S17" s="239"/>
      <c r="T17" s="239"/>
      <c r="U17" s="239"/>
      <c r="V17" s="239"/>
      <c r="W17" s="239"/>
      <c r="X17" s="387">
        <f t="shared" si="6"/>
        <v>6461.7</v>
      </c>
      <c r="Y17" s="239">
        <v>44.31</v>
      </c>
      <c r="Z17" s="239"/>
      <c r="AA17" s="248"/>
      <c r="AB17" s="248">
        <f t="shared" si="0"/>
        <v>0</v>
      </c>
      <c r="AC17" s="239"/>
      <c r="AD17" s="239"/>
      <c r="AE17" s="387"/>
      <c r="AF17" s="391">
        <f t="shared" si="7"/>
        <v>0</v>
      </c>
      <c r="AG17" s="387"/>
      <c r="AH17" s="396">
        <f t="shared" si="1"/>
        <v>6417.39</v>
      </c>
      <c r="AI17" s="248"/>
      <c r="AJ17" s="294"/>
      <c r="AK17" s="296">
        <f>VLOOKUP(C17,[14]一线员工!$C$3:$CI$400,60,0)</f>
        <v>6417.39</v>
      </c>
      <c r="AL17" s="296">
        <f t="shared" si="3"/>
        <v>0</v>
      </c>
      <c r="AM17" s="296" t="s">
        <v>443</v>
      </c>
      <c r="AN17" s="207" t="str">
        <f>VLOOKUP(C17,[13]一线员工!$C$3:$CK$500,66,0)</f>
        <v>劳务工</v>
      </c>
      <c r="AO17" s="214">
        <f t="shared" si="4"/>
        <v>443.72</v>
      </c>
      <c r="AP17" s="355" t="str">
        <f>_xlfn.XLOOKUP(C17,'[12]8月月报9.1'!$B$1:$B$65536,'[12]8月月报9.1'!$AF$1:$AF$65536,0,0)</f>
        <v>430221197210013518</v>
      </c>
      <c r="AQ17" s="355">
        <f t="shared" si="2"/>
        <v>0</v>
      </c>
      <c r="AR17" s="197" t="str">
        <f>_xlfn.XLOOKUP($C17,汇总!$C:$C,汇总!$C:$C)</f>
        <v>王西明</v>
      </c>
    </row>
    <row r="18" s="355" customFormat="1" ht="23" customHeight="1" spans="1:44">
      <c r="A18" s="248">
        <f t="shared" si="5"/>
        <v>14</v>
      </c>
      <c r="B18" s="248">
        <v>1136</v>
      </c>
      <c r="C18" s="248" t="s">
        <v>118</v>
      </c>
      <c r="D18" s="248" t="s">
        <v>382</v>
      </c>
      <c r="E18" s="360">
        <v>44803</v>
      </c>
      <c r="F18" s="248" t="s">
        <v>176</v>
      </c>
      <c r="G18" s="360">
        <v>45901</v>
      </c>
      <c r="H18" s="361">
        <v>572</v>
      </c>
      <c r="I18" s="378">
        <v>273</v>
      </c>
      <c r="J18" s="361"/>
      <c r="K18" s="361"/>
      <c r="L18" s="239">
        <v>6815.51</v>
      </c>
      <c r="M18" s="239">
        <v>344.64</v>
      </c>
      <c r="N18" s="239">
        <v>86.16</v>
      </c>
      <c r="O18" s="239">
        <v>12.92</v>
      </c>
      <c r="P18" s="239">
        <v>15</v>
      </c>
      <c r="Q18" s="239"/>
      <c r="R18" s="239"/>
      <c r="S18" s="239"/>
      <c r="T18" s="239"/>
      <c r="U18" s="239"/>
      <c r="V18" s="239"/>
      <c r="W18" s="239"/>
      <c r="X18" s="387">
        <f t="shared" si="6"/>
        <v>6356.79</v>
      </c>
      <c r="Y18" s="239">
        <v>41.15</v>
      </c>
      <c r="Z18" s="239"/>
      <c r="AA18" s="248"/>
      <c r="AB18" s="248">
        <f t="shared" si="0"/>
        <v>0</v>
      </c>
      <c r="AC18" s="239"/>
      <c r="AD18" s="239"/>
      <c r="AE18" s="387"/>
      <c r="AF18" s="391">
        <f t="shared" si="7"/>
        <v>0</v>
      </c>
      <c r="AG18" s="387"/>
      <c r="AH18" s="396">
        <f t="shared" si="1"/>
        <v>6315.64</v>
      </c>
      <c r="AI18" s="248"/>
      <c r="AJ18" s="294"/>
      <c r="AK18" s="296">
        <f>VLOOKUP(C18,[14]一线员工!$C$3:$CI$400,60,0)</f>
        <v>6315.64</v>
      </c>
      <c r="AL18" s="296">
        <f t="shared" si="3"/>
        <v>0</v>
      </c>
      <c r="AM18" s="296" t="s">
        <v>444</v>
      </c>
      <c r="AN18" s="207" t="str">
        <f>VLOOKUP(C18,[13]一线员工!$C$3:$CK$500,66,0)</f>
        <v>劳务工</v>
      </c>
      <c r="AO18" s="214">
        <f t="shared" si="4"/>
        <v>443.72</v>
      </c>
      <c r="AP18" s="355" t="str">
        <f>_xlfn.XLOOKUP(C18,'[12]8月月报9.1'!$B$1:$B$65536,'[12]8月月报9.1'!$AF$1:$AF$65536,0,0)</f>
        <v>432621197509014113</v>
      </c>
      <c r="AQ18" s="355">
        <f t="shared" si="2"/>
        <v>0</v>
      </c>
      <c r="AR18" s="197" t="str">
        <f>_xlfn.XLOOKUP($C18,汇总!$C:$C,汇总!$C:$C)</f>
        <v>陈爱军</v>
      </c>
    </row>
    <row r="19" s="355" customFormat="1" ht="23" customHeight="1" spans="1:44">
      <c r="A19" s="248">
        <f t="shared" si="5"/>
        <v>15</v>
      </c>
      <c r="B19" s="248">
        <v>1148</v>
      </c>
      <c r="C19" s="248" t="s">
        <v>119</v>
      </c>
      <c r="D19" s="248" t="s">
        <v>382</v>
      </c>
      <c r="E19" s="360">
        <v>44805</v>
      </c>
      <c r="F19" s="248" t="s">
        <v>176</v>
      </c>
      <c r="G19" s="360">
        <v>45901</v>
      </c>
      <c r="H19" s="361">
        <v>592</v>
      </c>
      <c r="I19" s="378">
        <v>270</v>
      </c>
      <c r="J19" s="361"/>
      <c r="K19" s="361"/>
      <c r="L19" s="239">
        <v>6942.87</v>
      </c>
      <c r="M19" s="239">
        <v>344.64</v>
      </c>
      <c r="N19" s="239">
        <v>86.16</v>
      </c>
      <c r="O19" s="239">
        <v>12.92</v>
      </c>
      <c r="P19" s="239">
        <v>15</v>
      </c>
      <c r="Q19" s="239"/>
      <c r="R19" s="239"/>
      <c r="S19" s="239"/>
      <c r="T19" s="239"/>
      <c r="U19" s="239"/>
      <c r="V19" s="239"/>
      <c r="W19" s="239"/>
      <c r="X19" s="387">
        <f t="shared" si="6"/>
        <v>6484.15</v>
      </c>
      <c r="Y19" s="239">
        <v>44.98</v>
      </c>
      <c r="Z19" s="239"/>
      <c r="AA19" s="248"/>
      <c r="AB19" s="248">
        <f t="shared" ref="AB19:AB33" si="8">SUM(R19:W19)</f>
        <v>0</v>
      </c>
      <c r="AC19" s="239"/>
      <c r="AD19" s="239"/>
      <c r="AE19" s="387"/>
      <c r="AF19" s="391">
        <f t="shared" si="7"/>
        <v>0</v>
      </c>
      <c r="AG19" s="387"/>
      <c r="AH19" s="396">
        <f t="shared" ref="AH19:AH33" si="9">X19-Y19-AA19-AC19-AD19-AE19-AF19-AG19+AB19-Z19</f>
        <v>6439.17</v>
      </c>
      <c r="AI19" s="248"/>
      <c r="AJ19" s="294"/>
      <c r="AK19" s="296">
        <f>VLOOKUP(C19,[14]一线员工!$C$3:$CI$400,60,0)</f>
        <v>6439.17</v>
      </c>
      <c r="AL19" s="296">
        <f t="shared" si="3"/>
        <v>0</v>
      </c>
      <c r="AM19" s="296" t="s">
        <v>445</v>
      </c>
      <c r="AN19" s="207" t="str">
        <f>VLOOKUP(C19,[13]一线员工!$C$3:$CK$500,66,0)</f>
        <v>劳务工</v>
      </c>
      <c r="AO19" s="214">
        <f t="shared" si="4"/>
        <v>443.72</v>
      </c>
      <c r="AP19" s="355" t="str">
        <f>_xlfn.XLOOKUP(C19,'[12]8月月报9.1'!$B$1:$B$65536,'[12]8月月报9.1'!$AF$1:$AF$65536,0,0)</f>
        <v>430523198203022321</v>
      </c>
      <c r="AQ19" s="355">
        <f t="shared" ref="AQ19:AQ33" si="10">AM19-AP19</f>
        <v>0</v>
      </c>
      <c r="AR19" s="197" t="str">
        <f>_xlfn.XLOOKUP($C19,汇总!$C:$C,汇总!$C:$C)</f>
        <v>肖春菊</v>
      </c>
    </row>
    <row r="20" s="355" customFormat="1" ht="23" customHeight="1" spans="1:44">
      <c r="A20" s="248">
        <f t="shared" si="5"/>
        <v>16</v>
      </c>
      <c r="B20" s="248">
        <v>334</v>
      </c>
      <c r="C20" s="248" t="s">
        <v>137</v>
      </c>
      <c r="D20" s="248" t="s">
        <v>382</v>
      </c>
      <c r="E20" s="360">
        <v>41904</v>
      </c>
      <c r="F20" s="248" t="s">
        <v>446</v>
      </c>
      <c r="G20" s="360">
        <v>45901</v>
      </c>
      <c r="H20" s="361">
        <v>560</v>
      </c>
      <c r="I20" s="378">
        <v>270</v>
      </c>
      <c r="J20" s="361"/>
      <c r="K20" s="361"/>
      <c r="L20" s="239">
        <v>6466.07</v>
      </c>
      <c r="M20" s="239">
        <v>348.8</v>
      </c>
      <c r="N20" s="239">
        <v>87.2</v>
      </c>
      <c r="O20" s="239">
        <v>13.08</v>
      </c>
      <c r="P20" s="239">
        <v>15</v>
      </c>
      <c r="Q20" s="239">
        <v>218</v>
      </c>
      <c r="R20" s="239">
        <v>0</v>
      </c>
      <c r="S20" s="239"/>
      <c r="T20" s="239"/>
      <c r="U20" s="239"/>
      <c r="V20" s="239"/>
      <c r="W20" s="239"/>
      <c r="X20" s="387">
        <f t="shared" si="6"/>
        <v>5783.99</v>
      </c>
      <c r="Y20" s="239">
        <v>23.97</v>
      </c>
      <c r="Z20" s="239"/>
      <c r="AA20" s="248"/>
      <c r="AB20" s="248">
        <f t="shared" si="8"/>
        <v>0</v>
      </c>
      <c r="AC20" s="239">
        <v>30.6</v>
      </c>
      <c r="AD20" s="239"/>
      <c r="AE20" s="387"/>
      <c r="AF20" s="391">
        <f t="shared" si="7"/>
        <v>0</v>
      </c>
      <c r="AG20" s="387"/>
      <c r="AH20" s="396">
        <f t="shared" si="9"/>
        <v>5729.42</v>
      </c>
      <c r="AI20" s="248"/>
      <c r="AJ20" s="294"/>
      <c r="AK20" s="296">
        <f>VLOOKUP(C20,[14]一线员工!$C$3:$CI$400,60,0)</f>
        <v>5729.42</v>
      </c>
      <c r="AL20" s="296">
        <f t="shared" si="3"/>
        <v>0</v>
      </c>
      <c r="AM20" s="296" t="s">
        <v>447</v>
      </c>
      <c r="AN20" s="207" t="str">
        <f>VLOOKUP(C20,[13]一线员工!$C$3:$CK$500,66,0)</f>
        <v>合同工</v>
      </c>
      <c r="AO20" s="214">
        <f t="shared" si="4"/>
        <v>667.08</v>
      </c>
      <c r="AP20" s="355" t="str">
        <f>_xlfn.XLOOKUP(C20,'[12]8月月报9.1'!$B$1:$B$65536,'[12]8月月报9.1'!$AF$1:$AF$65536,0,0)</f>
        <v>430321197201117871</v>
      </c>
      <c r="AQ20" s="355">
        <f t="shared" si="10"/>
        <v>0</v>
      </c>
      <c r="AR20" s="197" t="str">
        <f>_xlfn.XLOOKUP($C20,汇总!$C:$C,汇总!$C:$C)</f>
        <v>林虎</v>
      </c>
    </row>
    <row r="21" s="355" customFormat="1" ht="23" customHeight="1" spans="1:44">
      <c r="A21" s="248">
        <f t="shared" ref="A21:A28" si="11">ROW()-4</f>
        <v>17</v>
      </c>
      <c r="B21" s="248">
        <v>970</v>
      </c>
      <c r="C21" s="248" t="s">
        <v>111</v>
      </c>
      <c r="D21" s="248" t="s">
        <v>382</v>
      </c>
      <c r="E21" s="360">
        <v>44712</v>
      </c>
      <c r="F21" s="248" t="s">
        <v>446</v>
      </c>
      <c r="G21" s="360">
        <v>45901</v>
      </c>
      <c r="H21" s="361">
        <v>560</v>
      </c>
      <c r="I21" s="378">
        <v>270</v>
      </c>
      <c r="J21" s="361"/>
      <c r="K21" s="361"/>
      <c r="L21" s="239">
        <v>6595.19</v>
      </c>
      <c r="M21" s="239">
        <v>344.64</v>
      </c>
      <c r="N21" s="239">
        <v>86.16</v>
      </c>
      <c r="O21" s="239">
        <v>12.92</v>
      </c>
      <c r="P21" s="239">
        <v>15</v>
      </c>
      <c r="Q21" s="239"/>
      <c r="R21" s="239"/>
      <c r="S21" s="239"/>
      <c r="T21" s="239"/>
      <c r="U21" s="239"/>
      <c r="V21" s="239"/>
      <c r="W21" s="239"/>
      <c r="X21" s="387">
        <f t="shared" ref="X21:X61" si="12">L21-M21-N21-O21-P21-Q21-R21-S21-T21-U21-V21-W21</f>
        <v>6136.47</v>
      </c>
      <c r="Y21" s="239">
        <v>34.55</v>
      </c>
      <c r="Z21" s="239"/>
      <c r="AA21" s="248"/>
      <c r="AB21" s="248">
        <f t="shared" si="8"/>
        <v>0</v>
      </c>
      <c r="AC21" s="239"/>
      <c r="AD21" s="239"/>
      <c r="AE21" s="387"/>
      <c r="AF21" s="391">
        <f t="shared" ref="AF21:AF61" si="13">J21</f>
        <v>0</v>
      </c>
      <c r="AG21" s="387"/>
      <c r="AH21" s="396">
        <f t="shared" si="9"/>
        <v>6101.92</v>
      </c>
      <c r="AI21" s="248"/>
      <c r="AJ21" s="294"/>
      <c r="AK21" s="296">
        <f>VLOOKUP(C21,[14]一线员工!$C$3:$CI$400,60,0)</f>
        <v>6101.92</v>
      </c>
      <c r="AL21" s="296">
        <f t="shared" si="3"/>
        <v>0</v>
      </c>
      <c r="AM21" s="296" t="s">
        <v>448</v>
      </c>
      <c r="AN21" s="207" t="str">
        <f>VLOOKUP(C21,[13]一线员工!$C$3:$CK$500,66,0)</f>
        <v>劳务工</v>
      </c>
      <c r="AO21" s="214">
        <f t="shared" si="4"/>
        <v>443.72</v>
      </c>
      <c r="AP21" s="355" t="str">
        <f>_xlfn.XLOOKUP(C21,'[12]8月月报9.1'!$B$1:$B$65536,'[12]8月月报9.1'!$AF$1:$AF$65536,0,0)</f>
        <v>43022119740226651X</v>
      </c>
      <c r="AQ21" s="355" t="e">
        <f t="shared" si="10"/>
        <v>#VALUE!</v>
      </c>
      <c r="AR21" s="197" t="str">
        <f>_xlfn.XLOOKUP($C21,汇总!$C:$C,汇总!$C:$C)</f>
        <v>郭正军</v>
      </c>
    </row>
    <row r="22" s="355" customFormat="1" ht="23" customHeight="1" spans="1:44">
      <c r="A22" s="248">
        <f t="shared" si="11"/>
        <v>18</v>
      </c>
      <c r="B22" s="248">
        <v>221</v>
      </c>
      <c r="C22" s="248" t="s">
        <v>146</v>
      </c>
      <c r="D22" s="248" t="s">
        <v>382</v>
      </c>
      <c r="E22" s="360">
        <v>41253</v>
      </c>
      <c r="F22" s="248" t="s">
        <v>446</v>
      </c>
      <c r="G22" s="360">
        <v>45901</v>
      </c>
      <c r="H22" s="361">
        <v>540</v>
      </c>
      <c r="I22" s="378">
        <v>270</v>
      </c>
      <c r="J22" s="361"/>
      <c r="K22" s="361"/>
      <c r="L22" s="239">
        <v>6315.15</v>
      </c>
      <c r="M22" s="239">
        <v>401.6</v>
      </c>
      <c r="N22" s="239">
        <v>100.4</v>
      </c>
      <c r="O22" s="239">
        <v>15.06</v>
      </c>
      <c r="P22" s="239">
        <v>15</v>
      </c>
      <c r="Q22" s="239">
        <v>251</v>
      </c>
      <c r="R22" s="239"/>
      <c r="S22" s="239"/>
      <c r="T22" s="239"/>
      <c r="U22" s="239"/>
      <c r="V22" s="239"/>
      <c r="W22" s="239"/>
      <c r="X22" s="387">
        <f t="shared" si="12"/>
        <v>5532.09</v>
      </c>
      <c r="Y22" s="239">
        <v>0</v>
      </c>
      <c r="Z22" s="239"/>
      <c r="AA22" s="248"/>
      <c r="AB22" s="248">
        <f t="shared" si="8"/>
        <v>0</v>
      </c>
      <c r="AC22" s="239">
        <v>30.6</v>
      </c>
      <c r="AD22" s="239"/>
      <c r="AE22" s="387"/>
      <c r="AF22" s="391">
        <f t="shared" si="13"/>
        <v>0</v>
      </c>
      <c r="AG22" s="387"/>
      <c r="AH22" s="396">
        <f t="shared" si="9"/>
        <v>5501.49</v>
      </c>
      <c r="AI22" s="248"/>
      <c r="AJ22" s="294"/>
      <c r="AK22" s="296">
        <f>VLOOKUP(C22,[14]一线员工!$C$3:$CI$400,60,0)</f>
        <v>5501.49</v>
      </c>
      <c r="AL22" s="296">
        <f t="shared" si="3"/>
        <v>0</v>
      </c>
      <c r="AM22" s="296" t="s">
        <v>449</v>
      </c>
      <c r="AN22" s="207" t="str">
        <f>VLOOKUP(C22,[13]一线员工!$C$3:$CK$500,66,0)</f>
        <v>合同工</v>
      </c>
      <c r="AO22" s="214">
        <f t="shared" si="4"/>
        <v>768.06</v>
      </c>
      <c r="AP22" s="355" t="str">
        <f>_xlfn.XLOOKUP(C22,'[12]8月月报9.1'!$B$1:$B$65536,'[12]8月月报9.1'!$AF$1:$AF$65536,0,0)</f>
        <v>430481199112246971</v>
      </c>
      <c r="AQ22" s="355">
        <f t="shared" si="10"/>
        <v>0</v>
      </c>
      <c r="AR22" s="197" t="str">
        <f>_xlfn.XLOOKUP($C22,汇总!$C:$C,汇总!$C:$C)</f>
        <v>刘志平</v>
      </c>
    </row>
    <row r="23" s="355" customFormat="1" ht="23" customHeight="1" spans="1:44">
      <c r="A23" s="248">
        <f t="shared" si="11"/>
        <v>19</v>
      </c>
      <c r="B23" s="248">
        <v>185</v>
      </c>
      <c r="C23" s="248" t="s">
        <v>109</v>
      </c>
      <c r="D23" s="248" t="s">
        <v>382</v>
      </c>
      <c r="E23" s="360">
        <v>41396</v>
      </c>
      <c r="F23" s="248" t="s">
        <v>446</v>
      </c>
      <c r="G23" s="360">
        <v>45901</v>
      </c>
      <c r="H23" s="361">
        <v>560</v>
      </c>
      <c r="I23" s="378">
        <v>270</v>
      </c>
      <c r="J23" s="361"/>
      <c r="K23" s="361"/>
      <c r="L23" s="239">
        <v>6835.19</v>
      </c>
      <c r="M23" s="239">
        <v>350.4</v>
      </c>
      <c r="N23" s="239">
        <v>87.6</v>
      </c>
      <c r="O23" s="239">
        <v>13.14</v>
      </c>
      <c r="P23" s="239">
        <v>15</v>
      </c>
      <c r="Q23" s="239">
        <v>219</v>
      </c>
      <c r="R23" s="239">
        <v>0</v>
      </c>
      <c r="S23" s="239">
        <v>0</v>
      </c>
      <c r="T23" s="239">
        <v>0</v>
      </c>
      <c r="U23" s="239">
        <v>0</v>
      </c>
      <c r="V23" s="239">
        <v>0</v>
      </c>
      <c r="W23" s="239"/>
      <c r="X23" s="387">
        <f t="shared" si="12"/>
        <v>6150.05</v>
      </c>
      <c r="Y23" s="239">
        <v>0</v>
      </c>
      <c r="Z23" s="239"/>
      <c r="AA23" s="248"/>
      <c r="AB23" s="248">
        <f t="shared" si="8"/>
        <v>0</v>
      </c>
      <c r="AC23" s="239"/>
      <c r="AD23" s="239"/>
      <c r="AE23" s="387"/>
      <c r="AF23" s="391">
        <f t="shared" si="13"/>
        <v>0</v>
      </c>
      <c r="AG23" s="387"/>
      <c r="AH23" s="396">
        <f t="shared" si="9"/>
        <v>6150.05</v>
      </c>
      <c r="AI23" s="248"/>
      <c r="AJ23" s="294"/>
      <c r="AK23" s="296">
        <f>VLOOKUP(C23,[14]一线员工!$C$3:$CI$400,60,0)</f>
        <v>6150.05</v>
      </c>
      <c r="AL23" s="296">
        <f t="shared" si="3"/>
        <v>0</v>
      </c>
      <c r="AM23" s="296" t="s">
        <v>450</v>
      </c>
      <c r="AN23" s="207" t="str">
        <f>VLOOKUP(C23,[13]一线员工!$C$3:$CK$500,66,0)</f>
        <v>合同工</v>
      </c>
      <c r="AO23" s="214">
        <f t="shared" si="4"/>
        <v>670.14</v>
      </c>
      <c r="AP23" s="355" t="str">
        <f>_xlfn.XLOOKUP(C23,'[12]8月月报9.1'!$B$1:$B$65536,'[12]8月月报9.1'!$AF$1:$AF$65536,0,0)</f>
        <v>522128196705130837</v>
      </c>
      <c r="AQ23" s="355">
        <f t="shared" si="10"/>
        <v>0</v>
      </c>
      <c r="AR23" s="197" t="str">
        <f>_xlfn.XLOOKUP($C23,汇总!$C:$C,汇总!$C:$C)</f>
        <v>冉景斌</v>
      </c>
    </row>
    <row r="24" s="355" customFormat="1" ht="23" customHeight="1" spans="1:44">
      <c r="A24" s="248">
        <f t="shared" si="11"/>
        <v>20</v>
      </c>
      <c r="B24" s="248">
        <v>301</v>
      </c>
      <c r="C24" s="248" t="s">
        <v>91</v>
      </c>
      <c r="D24" s="248" t="s">
        <v>379</v>
      </c>
      <c r="E24" s="360">
        <v>41701</v>
      </c>
      <c r="F24" s="248" t="s">
        <v>209</v>
      </c>
      <c r="G24" s="360">
        <v>45901</v>
      </c>
      <c r="H24" s="361">
        <v>580</v>
      </c>
      <c r="I24" s="378">
        <v>249</v>
      </c>
      <c r="J24" s="361"/>
      <c r="K24" s="361"/>
      <c r="L24" s="239">
        <v>6866.58</v>
      </c>
      <c r="M24" s="239">
        <v>344.64</v>
      </c>
      <c r="N24" s="239">
        <v>86.16</v>
      </c>
      <c r="O24" s="239">
        <v>12.92</v>
      </c>
      <c r="P24" s="239">
        <v>15</v>
      </c>
      <c r="Q24" s="239">
        <v>205</v>
      </c>
      <c r="R24" s="239"/>
      <c r="S24" s="239"/>
      <c r="T24" s="239"/>
      <c r="U24" s="239"/>
      <c r="V24" s="239"/>
      <c r="W24" s="239"/>
      <c r="X24" s="387">
        <f t="shared" si="12"/>
        <v>6202.86</v>
      </c>
      <c r="Y24" s="239">
        <v>36.53</v>
      </c>
      <c r="Z24" s="239"/>
      <c r="AA24" s="248"/>
      <c r="AB24" s="248">
        <f t="shared" si="8"/>
        <v>0</v>
      </c>
      <c r="AC24" s="239"/>
      <c r="AD24" s="239"/>
      <c r="AE24" s="387"/>
      <c r="AF24" s="391">
        <f t="shared" si="13"/>
        <v>0</v>
      </c>
      <c r="AG24" s="387"/>
      <c r="AH24" s="396">
        <f t="shared" si="9"/>
        <v>6166.33</v>
      </c>
      <c r="AI24" s="248"/>
      <c r="AJ24" s="294"/>
      <c r="AK24" s="296">
        <f>VLOOKUP(C24,[14]一线员工!$C$3:$CI$400,60,0)</f>
        <v>6166.33</v>
      </c>
      <c r="AL24" s="296">
        <f t="shared" si="3"/>
        <v>0</v>
      </c>
      <c r="AM24" s="296" t="s">
        <v>451</v>
      </c>
      <c r="AN24" s="207" t="str">
        <f>VLOOKUP(C24,[13]一线员工!$C$3:$CK$500,66,0)</f>
        <v>合同工</v>
      </c>
      <c r="AO24" s="214">
        <f t="shared" si="4"/>
        <v>648.72</v>
      </c>
      <c r="AP24" s="355" t="str">
        <f>_xlfn.XLOOKUP(C24,'[12]8月月报9.1'!$B$1:$B$65536,'[12]8月月报9.1'!$AF$1:$AF$65536,0,0)</f>
        <v>430281198712019195</v>
      </c>
      <c r="AQ24" s="355">
        <f t="shared" si="10"/>
        <v>0</v>
      </c>
      <c r="AR24" s="197" t="str">
        <f>_xlfn.XLOOKUP($C24,汇总!$C:$C,汇总!$C:$C)</f>
        <v>彭健</v>
      </c>
    </row>
    <row r="25" s="355" customFormat="1" ht="23" customHeight="1" spans="1:44">
      <c r="A25" s="248">
        <f t="shared" si="11"/>
        <v>21</v>
      </c>
      <c r="B25" s="248">
        <v>223</v>
      </c>
      <c r="C25" s="248" t="s">
        <v>125</v>
      </c>
      <c r="D25" s="248" t="s">
        <v>382</v>
      </c>
      <c r="E25" s="360">
        <v>41332</v>
      </c>
      <c r="F25" s="248" t="s">
        <v>176</v>
      </c>
      <c r="G25" s="360">
        <v>45901</v>
      </c>
      <c r="H25" s="361">
        <v>580</v>
      </c>
      <c r="I25" s="378">
        <v>270</v>
      </c>
      <c r="J25" s="361"/>
      <c r="K25" s="361"/>
      <c r="L25" s="239">
        <v>6988.42</v>
      </c>
      <c r="M25" s="239">
        <v>0</v>
      </c>
      <c r="N25" s="239">
        <v>0</v>
      </c>
      <c r="O25" s="239">
        <v>0</v>
      </c>
      <c r="P25" s="239">
        <v>0</v>
      </c>
      <c r="Q25" s="239"/>
      <c r="R25" s="239"/>
      <c r="S25" s="239"/>
      <c r="T25" s="239"/>
      <c r="U25" s="239"/>
      <c r="V25" s="239"/>
      <c r="W25" s="239"/>
      <c r="X25" s="387">
        <f t="shared" si="12"/>
        <v>6988.42</v>
      </c>
      <c r="Y25" s="239">
        <v>32.18</v>
      </c>
      <c r="Z25" s="239"/>
      <c r="AA25" s="248"/>
      <c r="AB25" s="248">
        <f t="shared" si="8"/>
        <v>0</v>
      </c>
      <c r="AC25" s="239"/>
      <c r="AD25" s="239"/>
      <c r="AE25" s="387"/>
      <c r="AF25" s="391">
        <f t="shared" si="13"/>
        <v>0</v>
      </c>
      <c r="AG25" s="387"/>
      <c r="AH25" s="396">
        <f t="shared" si="9"/>
        <v>6956.24</v>
      </c>
      <c r="AI25" s="248"/>
      <c r="AJ25" s="294"/>
      <c r="AK25" s="296">
        <f>VLOOKUP(C25,[14]一线员工!$C$3:$CI$400,60,0)</f>
        <v>6956.24</v>
      </c>
      <c r="AL25" s="296">
        <f t="shared" si="3"/>
        <v>0</v>
      </c>
      <c r="AM25" s="296" t="s">
        <v>452</v>
      </c>
      <c r="AN25" s="207" t="str">
        <f>VLOOKUP(C25,[13]一线员工!$C$3:$CK$500,66,0)</f>
        <v>劳务工</v>
      </c>
      <c r="AO25" s="214">
        <f t="shared" si="4"/>
        <v>0</v>
      </c>
      <c r="AP25" s="355" t="str">
        <f>_xlfn.XLOOKUP(C25,'[12]8月月报9.1'!$B$1:$B$65536,'[12]8月月报9.1'!$AF$1:$AF$65536,0,0)</f>
        <v>430211196612110014</v>
      </c>
      <c r="AQ25" s="355">
        <f t="shared" si="10"/>
        <v>0</v>
      </c>
      <c r="AR25" s="197" t="str">
        <f>_xlfn.XLOOKUP($C25,汇总!$C:$C,汇总!$C:$C)</f>
        <v>易任红</v>
      </c>
    </row>
    <row r="26" s="355" customFormat="1" ht="23" customHeight="1" spans="1:44">
      <c r="A26" s="248">
        <f t="shared" si="11"/>
        <v>22</v>
      </c>
      <c r="B26" s="248">
        <v>649</v>
      </c>
      <c r="C26" s="248" t="s">
        <v>143</v>
      </c>
      <c r="D26" s="248" t="s">
        <v>382</v>
      </c>
      <c r="E26" s="360">
        <v>43242</v>
      </c>
      <c r="F26" s="248" t="s">
        <v>446</v>
      </c>
      <c r="G26" s="360">
        <v>45901</v>
      </c>
      <c r="H26" s="361">
        <v>600</v>
      </c>
      <c r="I26" s="378">
        <v>270</v>
      </c>
      <c r="J26" s="361"/>
      <c r="K26" s="361"/>
      <c r="L26" s="239">
        <v>6814.77</v>
      </c>
      <c r="M26" s="239">
        <v>551.12</v>
      </c>
      <c r="N26" s="239">
        <v>137.78</v>
      </c>
      <c r="O26" s="239">
        <v>20.67</v>
      </c>
      <c r="P26" s="239">
        <v>15</v>
      </c>
      <c r="Q26" s="239"/>
      <c r="R26" s="239"/>
      <c r="S26" s="239"/>
      <c r="T26" s="239"/>
      <c r="U26" s="239"/>
      <c r="V26" s="239"/>
      <c r="W26" s="239"/>
      <c r="X26" s="387">
        <f t="shared" si="12"/>
        <v>6090.2</v>
      </c>
      <c r="Y26" s="239">
        <v>0</v>
      </c>
      <c r="Z26" s="239"/>
      <c r="AA26" s="248"/>
      <c r="AB26" s="248">
        <f t="shared" si="8"/>
        <v>0</v>
      </c>
      <c r="AC26" s="239">
        <v>43.4</v>
      </c>
      <c r="AD26" s="239"/>
      <c r="AE26" s="387"/>
      <c r="AF26" s="391">
        <f t="shared" si="13"/>
        <v>0</v>
      </c>
      <c r="AG26" s="387"/>
      <c r="AH26" s="396">
        <f t="shared" si="9"/>
        <v>6046.8</v>
      </c>
      <c r="AI26" s="248"/>
      <c r="AJ26" s="294"/>
      <c r="AK26" s="296">
        <f>VLOOKUP(C26,[14]一线员工!$C$3:$CI$400,60,0)</f>
        <v>6046.8</v>
      </c>
      <c r="AL26" s="296">
        <f t="shared" si="3"/>
        <v>0</v>
      </c>
      <c r="AM26" s="296" t="s">
        <v>453</v>
      </c>
      <c r="AN26" s="207" t="str">
        <f>VLOOKUP(C26,[13]一线员工!$C$3:$CK$500,66,0)</f>
        <v>劳务工</v>
      </c>
      <c r="AO26" s="214">
        <f t="shared" si="4"/>
        <v>709.57</v>
      </c>
      <c r="AP26" s="355" t="str">
        <f>_xlfn.XLOOKUP(C26,'[12]8月月报9.1'!$B$1:$B$65536,'[12]8月月报9.1'!$AF$1:$AF$65536,0,0)</f>
        <v>430321197411238575</v>
      </c>
      <c r="AQ26" s="355">
        <f t="shared" si="10"/>
        <v>0</v>
      </c>
      <c r="AR26" s="197" t="str">
        <f>_xlfn.XLOOKUP($C26,汇总!$C:$C,汇总!$C:$C)</f>
        <v>伍志强</v>
      </c>
    </row>
    <row r="27" s="355" customFormat="1" ht="23" customHeight="1" spans="1:44">
      <c r="A27" s="248">
        <f t="shared" si="11"/>
        <v>23</v>
      </c>
      <c r="B27" s="248">
        <v>823</v>
      </c>
      <c r="C27" s="248" t="s">
        <v>145</v>
      </c>
      <c r="D27" s="248" t="s">
        <v>382</v>
      </c>
      <c r="E27" s="360">
        <v>43675</v>
      </c>
      <c r="F27" s="248" t="s">
        <v>446</v>
      </c>
      <c r="G27" s="360">
        <v>45901</v>
      </c>
      <c r="H27" s="361">
        <v>560</v>
      </c>
      <c r="I27" s="378">
        <v>270</v>
      </c>
      <c r="J27" s="361"/>
      <c r="K27" s="361"/>
      <c r="L27" s="239">
        <v>7831.15</v>
      </c>
      <c r="M27" s="239">
        <v>438.8</v>
      </c>
      <c r="N27" s="239">
        <v>109.7</v>
      </c>
      <c r="O27" s="239">
        <v>16.46</v>
      </c>
      <c r="P27" s="239">
        <v>15</v>
      </c>
      <c r="Q27" s="239"/>
      <c r="R27" s="239"/>
      <c r="S27" s="239"/>
      <c r="T27" s="239"/>
      <c r="U27" s="239"/>
      <c r="V27" s="239"/>
      <c r="W27" s="239"/>
      <c r="X27" s="387">
        <f t="shared" si="12"/>
        <v>7251.19</v>
      </c>
      <c r="Y27" s="239">
        <v>67.99</v>
      </c>
      <c r="Z27" s="239"/>
      <c r="AA27" s="248"/>
      <c r="AB27" s="248">
        <f t="shared" si="8"/>
        <v>0</v>
      </c>
      <c r="AC27" s="239"/>
      <c r="AD27" s="239"/>
      <c r="AE27" s="387"/>
      <c r="AF27" s="391">
        <f t="shared" si="13"/>
        <v>0</v>
      </c>
      <c r="AG27" s="387"/>
      <c r="AH27" s="396">
        <f t="shared" si="9"/>
        <v>7183.2</v>
      </c>
      <c r="AI27" s="248"/>
      <c r="AJ27" s="294"/>
      <c r="AK27" s="296">
        <f>VLOOKUP(C27,[14]一线员工!$C$3:$CI$400,60,0)</f>
        <v>7183.2</v>
      </c>
      <c r="AL27" s="296">
        <f t="shared" si="3"/>
        <v>0</v>
      </c>
      <c r="AM27" s="296" t="s">
        <v>454</v>
      </c>
      <c r="AN27" s="207" t="str">
        <f>VLOOKUP(C27,[13]一线员工!$C$3:$CK$500,66,0)</f>
        <v>劳务工</v>
      </c>
      <c r="AO27" s="214">
        <f t="shared" si="4"/>
        <v>564.96</v>
      </c>
      <c r="AP27" s="399">
        <f>_xlfn.XLOOKUP(C27,[12]离职!$B$1:$B$65536,[12]离职!$AF$1:$AF$65536,0,0)</f>
        <v>0</v>
      </c>
      <c r="AQ27" s="355">
        <f t="shared" si="10"/>
        <v>4.30426198111044e+17</v>
      </c>
      <c r="AR27" s="197" t="str">
        <f>_xlfn.XLOOKUP($C27,汇总!$C:$C,汇总!$C:$C)</f>
        <v>彭孜刚</v>
      </c>
    </row>
    <row r="28" s="355" customFormat="1" ht="23" customHeight="1" spans="1:44">
      <c r="A28" s="248">
        <f t="shared" si="11"/>
        <v>24</v>
      </c>
      <c r="B28" s="248">
        <v>321</v>
      </c>
      <c r="C28" s="248" t="s">
        <v>63</v>
      </c>
      <c r="D28" s="248" t="s">
        <v>382</v>
      </c>
      <c r="E28" s="360">
        <v>42070</v>
      </c>
      <c r="F28" s="248" t="s">
        <v>446</v>
      </c>
      <c r="G28" s="360">
        <v>45901</v>
      </c>
      <c r="H28" s="361">
        <v>580</v>
      </c>
      <c r="I28" s="378">
        <v>270</v>
      </c>
      <c r="J28" s="361"/>
      <c r="K28" s="361"/>
      <c r="L28" s="239">
        <v>8442.49</v>
      </c>
      <c r="M28" s="239">
        <v>454.4</v>
      </c>
      <c r="N28" s="239">
        <v>113.6</v>
      </c>
      <c r="O28" s="239">
        <v>17.04</v>
      </c>
      <c r="P28" s="239">
        <v>15</v>
      </c>
      <c r="Q28" s="239">
        <v>284</v>
      </c>
      <c r="R28" s="239">
        <v>2000</v>
      </c>
      <c r="S28" s="239">
        <v>0</v>
      </c>
      <c r="T28" s="239">
        <v>0</v>
      </c>
      <c r="U28" s="239">
        <v>0</v>
      </c>
      <c r="V28" s="239">
        <v>0</v>
      </c>
      <c r="W28" s="239"/>
      <c r="X28" s="387">
        <f t="shared" si="12"/>
        <v>5558.45</v>
      </c>
      <c r="Y28" s="239">
        <v>0</v>
      </c>
      <c r="Z28" s="239"/>
      <c r="AA28" s="248"/>
      <c r="AB28" s="248">
        <f t="shared" si="8"/>
        <v>2000</v>
      </c>
      <c r="AC28" s="239"/>
      <c r="AD28" s="239"/>
      <c r="AE28" s="387"/>
      <c r="AF28" s="391">
        <f t="shared" si="13"/>
        <v>0</v>
      </c>
      <c r="AG28" s="387"/>
      <c r="AH28" s="396">
        <f t="shared" si="9"/>
        <v>7558.45</v>
      </c>
      <c r="AI28" s="248"/>
      <c r="AJ28" s="294"/>
      <c r="AK28" s="296">
        <f>VLOOKUP(C28,[14]一线员工!$C$3:$CI$400,60,0)</f>
        <v>7558.45</v>
      </c>
      <c r="AL28" s="296">
        <f t="shared" si="3"/>
        <v>0</v>
      </c>
      <c r="AM28" s="474" t="s">
        <v>455</v>
      </c>
      <c r="AN28" s="207" t="str">
        <f>VLOOKUP(C28,[13]一线员工!$C$3:$CK$500,66,0)</f>
        <v>合同工</v>
      </c>
      <c r="AO28" s="214">
        <f t="shared" si="4"/>
        <v>869.04</v>
      </c>
      <c r="AP28" s="355" t="str">
        <f>_xlfn.XLOOKUP(C28,'[12]8月月报9.1'!$B$1:$B$65536,'[12]8月月报9.1'!$AF$1:$AF$65536,0,0)</f>
        <v>429006198105306331</v>
      </c>
      <c r="AQ28" s="355">
        <f t="shared" si="10"/>
        <v>0</v>
      </c>
      <c r="AR28" s="197" t="str">
        <f>_xlfn.XLOOKUP($C28,汇总!$C:$C,汇总!$C:$C)</f>
        <v>范文榜</v>
      </c>
    </row>
    <row r="29" s="355" customFormat="1" ht="23" customHeight="1" spans="1:44">
      <c r="A29" s="248">
        <f t="shared" ref="A29:A38" si="14">ROW()-4</f>
        <v>25</v>
      </c>
      <c r="B29" s="248">
        <v>172</v>
      </c>
      <c r="C29" s="248" t="s">
        <v>147</v>
      </c>
      <c r="D29" s="248" t="s">
        <v>382</v>
      </c>
      <c r="E29" s="360">
        <v>41856</v>
      </c>
      <c r="F29" s="248" t="s">
        <v>446</v>
      </c>
      <c r="G29" s="360">
        <v>45901</v>
      </c>
      <c r="H29" s="361">
        <v>440</v>
      </c>
      <c r="I29" s="378">
        <v>270</v>
      </c>
      <c r="J29" s="361"/>
      <c r="K29" s="361"/>
      <c r="L29" s="239">
        <v>7576.94</v>
      </c>
      <c r="M29" s="239">
        <v>364.8</v>
      </c>
      <c r="N29" s="239">
        <v>91.2</v>
      </c>
      <c r="O29" s="239">
        <v>13.68</v>
      </c>
      <c r="P29" s="239">
        <v>15</v>
      </c>
      <c r="Q29" s="239">
        <v>228</v>
      </c>
      <c r="R29" s="239"/>
      <c r="S29" s="239"/>
      <c r="T29" s="239"/>
      <c r="U29" s="239"/>
      <c r="V29" s="239"/>
      <c r="W29" s="239"/>
      <c r="X29" s="387">
        <f t="shared" si="12"/>
        <v>6864.26</v>
      </c>
      <c r="Y29" s="239">
        <v>0</v>
      </c>
      <c r="Z29" s="239"/>
      <c r="AA29" s="248"/>
      <c r="AB29" s="248">
        <f t="shared" si="8"/>
        <v>0</v>
      </c>
      <c r="AC29" s="239"/>
      <c r="AD29" s="239"/>
      <c r="AE29" s="387"/>
      <c r="AF29" s="391">
        <f t="shared" si="13"/>
        <v>0</v>
      </c>
      <c r="AG29" s="387"/>
      <c r="AH29" s="396">
        <f t="shared" si="9"/>
        <v>6864.26</v>
      </c>
      <c r="AI29" s="248"/>
      <c r="AJ29" s="294"/>
      <c r="AK29" s="296">
        <f>VLOOKUP(C29,[14]一线员工!$C$3:$CI$400,60,0)</f>
        <v>6864.26</v>
      </c>
      <c r="AL29" s="296">
        <f t="shared" si="3"/>
        <v>0</v>
      </c>
      <c r="AM29" s="296" t="s">
        <v>456</v>
      </c>
      <c r="AN29" s="207" t="str">
        <f>VLOOKUP(C29,[13]一线员工!$C$3:$CK$500,66,0)</f>
        <v>合同工</v>
      </c>
      <c r="AO29" s="214">
        <f t="shared" si="4"/>
        <v>697.68</v>
      </c>
      <c r="AP29" s="355" t="str">
        <f>_xlfn.XLOOKUP(C29,'[12]8月月报9.1'!$B$1:$B$65536,'[12]8月月报9.1'!$AF$1:$AF$65536,0,0)</f>
        <v>43021119701215451X</v>
      </c>
      <c r="AQ29" s="355" t="e">
        <f t="shared" si="10"/>
        <v>#VALUE!</v>
      </c>
      <c r="AR29" s="197" t="str">
        <f>_xlfn.XLOOKUP($C29,汇总!$C:$C,汇总!$C:$C)</f>
        <v>刘辉兵</v>
      </c>
    </row>
    <row r="30" s="355" customFormat="1" ht="23" customHeight="1" spans="1:44">
      <c r="A30" s="248">
        <f t="shared" si="14"/>
        <v>26</v>
      </c>
      <c r="B30" s="248">
        <v>696</v>
      </c>
      <c r="C30" s="248" t="s">
        <v>144</v>
      </c>
      <c r="D30" s="248" t="s">
        <v>382</v>
      </c>
      <c r="E30" s="360">
        <v>43551</v>
      </c>
      <c r="F30" s="248" t="s">
        <v>446</v>
      </c>
      <c r="G30" s="360">
        <v>45901</v>
      </c>
      <c r="H30" s="361">
        <v>364</v>
      </c>
      <c r="I30" s="378">
        <v>270</v>
      </c>
      <c r="J30" s="361"/>
      <c r="K30" s="361"/>
      <c r="L30" s="239">
        <v>3971.21</v>
      </c>
      <c r="M30" s="239">
        <v>488</v>
      </c>
      <c r="N30" s="239">
        <v>122</v>
      </c>
      <c r="O30" s="239">
        <v>18.3</v>
      </c>
      <c r="P30" s="239">
        <v>15</v>
      </c>
      <c r="Q30" s="239">
        <v>305</v>
      </c>
      <c r="R30" s="239">
        <v>2000</v>
      </c>
      <c r="S30" s="239"/>
      <c r="T30" s="239">
        <v>500</v>
      </c>
      <c r="U30" s="239"/>
      <c r="V30" s="239"/>
      <c r="W30" s="239"/>
      <c r="X30" s="387">
        <f t="shared" si="12"/>
        <v>522.91</v>
      </c>
      <c r="Y30" s="239">
        <v>0</v>
      </c>
      <c r="Z30" s="239"/>
      <c r="AA30" s="248"/>
      <c r="AB30" s="248">
        <f t="shared" si="8"/>
        <v>2500</v>
      </c>
      <c r="AC30" s="239"/>
      <c r="AD30" s="239"/>
      <c r="AE30" s="387"/>
      <c r="AF30" s="391">
        <f t="shared" si="13"/>
        <v>0</v>
      </c>
      <c r="AG30" s="387"/>
      <c r="AH30" s="396">
        <f t="shared" si="9"/>
        <v>3022.91</v>
      </c>
      <c r="AI30" s="248"/>
      <c r="AJ30" s="294"/>
      <c r="AK30" s="296">
        <f>VLOOKUP(C30,[14]一线员工!$C$3:$CI$400,60,0)</f>
        <v>3022.91</v>
      </c>
      <c r="AL30" s="296">
        <f t="shared" si="3"/>
        <v>0</v>
      </c>
      <c r="AM30" s="296" t="s">
        <v>457</v>
      </c>
      <c r="AN30" s="207" t="str">
        <f>VLOOKUP(C30,[13]一线员工!$C$3:$CK$500,66,0)</f>
        <v>合同工</v>
      </c>
      <c r="AO30" s="214">
        <f t="shared" si="4"/>
        <v>933.3</v>
      </c>
      <c r="AP30" s="355" t="str">
        <f>_xlfn.XLOOKUP(C30,'[12]8月月报9.1'!$B$1:$B$65536,'[12]8月月报9.1'!$AF$1:$AF$65536,0,0)</f>
        <v>43022119871212081X</v>
      </c>
      <c r="AQ30" s="355" t="e">
        <f t="shared" si="10"/>
        <v>#VALUE!</v>
      </c>
      <c r="AR30" s="197" t="str">
        <f>_xlfn.XLOOKUP($C30,汇总!$C:$C,汇总!$C:$C)</f>
        <v>邹明旺</v>
      </c>
    </row>
    <row r="31" s="355" customFormat="1" ht="23" customHeight="1" spans="1:44">
      <c r="A31" s="248">
        <f t="shared" si="14"/>
        <v>27</v>
      </c>
      <c r="B31" s="248">
        <v>319</v>
      </c>
      <c r="C31" s="248" t="s">
        <v>105</v>
      </c>
      <c r="D31" s="248" t="s">
        <v>382</v>
      </c>
      <c r="E31" s="360">
        <v>41520</v>
      </c>
      <c r="F31" s="248" t="s">
        <v>446</v>
      </c>
      <c r="G31" s="360">
        <v>45901</v>
      </c>
      <c r="H31" s="361">
        <v>0</v>
      </c>
      <c r="I31" s="378">
        <v>0</v>
      </c>
      <c r="J31" s="361"/>
      <c r="K31" s="361"/>
      <c r="L31" s="239">
        <v>834</v>
      </c>
      <c r="M31" s="239">
        <v>344.64</v>
      </c>
      <c r="N31" s="239">
        <v>86.16</v>
      </c>
      <c r="O31" s="239">
        <v>12.92</v>
      </c>
      <c r="P31" s="239">
        <v>15</v>
      </c>
      <c r="Q31" s="239"/>
      <c r="R31" s="239"/>
      <c r="S31" s="239"/>
      <c r="T31" s="239"/>
      <c r="U31" s="239"/>
      <c r="V31" s="239"/>
      <c r="W31" s="239"/>
      <c r="X31" s="387">
        <f t="shared" si="12"/>
        <v>375.28</v>
      </c>
      <c r="Y31" s="239">
        <v>0</v>
      </c>
      <c r="Z31" s="239"/>
      <c r="AA31" s="248"/>
      <c r="AB31" s="248">
        <f t="shared" ref="AB31:AB61" si="15">SUM(R31:W31)</f>
        <v>0</v>
      </c>
      <c r="AC31" s="239"/>
      <c r="AD31" s="239"/>
      <c r="AE31" s="387"/>
      <c r="AF31" s="391">
        <f t="shared" si="13"/>
        <v>0</v>
      </c>
      <c r="AG31" s="387"/>
      <c r="AH31" s="396">
        <f t="shared" ref="AH31:AH61" si="16">X31-Y31-AA31-AC31-AD31-AE31-AF31-AG31+AB31-Z31</f>
        <v>375.28</v>
      </c>
      <c r="AI31" s="248"/>
      <c r="AJ31" s="294" t="s">
        <v>458</v>
      </c>
      <c r="AK31" s="296">
        <f>VLOOKUP(C31,[14]一线员工!$C$3:$CI$400,60,0)</f>
        <v>375.28</v>
      </c>
      <c r="AL31" s="296">
        <f t="shared" si="3"/>
        <v>0</v>
      </c>
      <c r="AM31" s="296" t="s">
        <v>459</v>
      </c>
      <c r="AN31" s="207" t="str">
        <f>VLOOKUP(C31,[13]一线员工!$C$3:$CK$500,66,0)</f>
        <v>劳务工</v>
      </c>
      <c r="AO31" s="214">
        <f t="shared" si="4"/>
        <v>443.72</v>
      </c>
      <c r="AP31" s="355" t="str">
        <f>_xlfn.XLOOKUP(C31,'[12]8月月报9.1'!$B$1:$B$65536,'[12]8月月报9.1'!$AF$1:$AF$65536,0,0)</f>
        <v>430211196509183530</v>
      </c>
      <c r="AQ31" s="355">
        <f t="shared" ref="AQ31:AQ61" si="17">AM31-AP31</f>
        <v>0</v>
      </c>
      <c r="AR31" s="197" t="str">
        <f>_xlfn.XLOOKUP($C31,汇总!$C:$C,汇总!$C:$C)</f>
        <v>蒋正林</v>
      </c>
    </row>
    <row r="32" s="355" customFormat="1" ht="23" customHeight="1" spans="1:44">
      <c r="A32" s="248">
        <f t="shared" si="14"/>
        <v>28</v>
      </c>
      <c r="B32" s="248">
        <v>64</v>
      </c>
      <c r="C32" s="248" t="s">
        <v>56</v>
      </c>
      <c r="D32" s="248" t="s">
        <v>379</v>
      </c>
      <c r="E32" s="360">
        <v>41573</v>
      </c>
      <c r="F32" s="248" t="s">
        <v>460</v>
      </c>
      <c r="G32" s="360">
        <v>45901</v>
      </c>
      <c r="H32" s="361">
        <v>132</v>
      </c>
      <c r="I32" s="378">
        <v>243</v>
      </c>
      <c r="J32" s="361"/>
      <c r="K32" s="378">
        <v>-50</v>
      </c>
      <c r="L32" s="239">
        <v>3972.98</v>
      </c>
      <c r="M32" s="239">
        <v>361.6</v>
      </c>
      <c r="N32" s="239">
        <v>90.4</v>
      </c>
      <c r="O32" s="239">
        <v>13.56</v>
      </c>
      <c r="P32" s="239">
        <v>15</v>
      </c>
      <c r="Q32" s="239">
        <v>226</v>
      </c>
      <c r="R32" s="239"/>
      <c r="S32" s="239"/>
      <c r="T32" s="239"/>
      <c r="U32" s="239"/>
      <c r="V32" s="239"/>
      <c r="W32" s="239"/>
      <c r="X32" s="387">
        <f t="shared" si="12"/>
        <v>3266.42</v>
      </c>
      <c r="Y32" s="239">
        <v>0</v>
      </c>
      <c r="Z32" s="239"/>
      <c r="AA32" s="248"/>
      <c r="AB32" s="248">
        <f t="shared" si="15"/>
        <v>0</v>
      </c>
      <c r="AC32" s="239"/>
      <c r="AD32" s="239"/>
      <c r="AE32" s="387"/>
      <c r="AF32" s="391">
        <f t="shared" si="13"/>
        <v>0</v>
      </c>
      <c r="AG32" s="387"/>
      <c r="AH32" s="396">
        <f t="shared" si="16"/>
        <v>3266.42</v>
      </c>
      <c r="AI32" s="248"/>
      <c r="AJ32" s="294"/>
      <c r="AK32" s="296">
        <f>VLOOKUP(C32,[14]一线员工!$C$3:$CI$400,60,0)</f>
        <v>3266.42</v>
      </c>
      <c r="AL32" s="296">
        <f t="shared" si="3"/>
        <v>0</v>
      </c>
      <c r="AM32" s="474" t="s">
        <v>461</v>
      </c>
      <c r="AN32" s="207" t="str">
        <f>VLOOKUP(C32,[13]一线员工!$C$3:$CK$500,66,0)</f>
        <v>合同工</v>
      </c>
      <c r="AO32" s="214">
        <f t="shared" si="4"/>
        <v>691.56</v>
      </c>
      <c r="AP32" s="355" t="str">
        <f>_xlfn.XLOOKUP(C32,'[12]8月月报9.1'!$B$1:$B$65536,'[12]8月月报9.1'!$AF$1:$AF$65536,0,0)</f>
        <v>430203197207186036</v>
      </c>
      <c r="AQ32" s="355">
        <f t="shared" si="17"/>
        <v>0</v>
      </c>
      <c r="AR32" s="197" t="str">
        <f>_xlfn.XLOOKUP($C32,汇总!$C:$C,汇总!$C:$C)</f>
        <v>贺王瑜</v>
      </c>
    </row>
    <row r="33" s="355" customFormat="1" ht="23" customHeight="1" spans="1:44">
      <c r="A33" s="248">
        <f t="shared" si="14"/>
        <v>29</v>
      </c>
      <c r="B33" s="248">
        <v>219</v>
      </c>
      <c r="C33" s="248" t="s">
        <v>121</v>
      </c>
      <c r="D33" s="248" t="s">
        <v>382</v>
      </c>
      <c r="E33" s="360">
        <v>41612</v>
      </c>
      <c r="F33" s="248" t="s">
        <v>462</v>
      </c>
      <c r="G33" s="360">
        <v>45901</v>
      </c>
      <c r="H33" s="361">
        <v>248</v>
      </c>
      <c r="I33" s="378">
        <v>288</v>
      </c>
      <c r="J33" s="361"/>
      <c r="K33" s="361"/>
      <c r="L33" s="239">
        <v>5640.45</v>
      </c>
      <c r="M33" s="239">
        <v>446.4</v>
      </c>
      <c r="N33" s="239">
        <v>111.6</v>
      </c>
      <c r="O33" s="239">
        <v>16.74</v>
      </c>
      <c r="P33" s="239">
        <v>15</v>
      </c>
      <c r="Q33" s="239">
        <v>279</v>
      </c>
      <c r="R33" s="239"/>
      <c r="S33" s="239"/>
      <c r="T33" s="239"/>
      <c r="U33" s="239"/>
      <c r="V33" s="239"/>
      <c r="W33" s="239"/>
      <c r="X33" s="387">
        <f t="shared" si="12"/>
        <v>4771.71</v>
      </c>
      <c r="Y33" s="239">
        <v>0</v>
      </c>
      <c r="Z33" s="239"/>
      <c r="AA33" s="248"/>
      <c r="AB33" s="248">
        <f t="shared" si="15"/>
        <v>0</v>
      </c>
      <c r="AC33" s="239">
        <v>139.17</v>
      </c>
      <c r="AD33" s="239"/>
      <c r="AE33" s="387"/>
      <c r="AF33" s="391">
        <f t="shared" si="13"/>
        <v>0</v>
      </c>
      <c r="AG33" s="387"/>
      <c r="AH33" s="396">
        <f t="shared" si="16"/>
        <v>4632.54</v>
      </c>
      <c r="AI33" s="248"/>
      <c r="AJ33" s="294"/>
      <c r="AK33" s="296">
        <f>VLOOKUP(C33,[14]一线员工!$C$3:$CI$400,60,0)</f>
        <v>4632.54</v>
      </c>
      <c r="AL33" s="296">
        <f t="shared" si="3"/>
        <v>0</v>
      </c>
      <c r="AM33" s="296" t="s">
        <v>463</v>
      </c>
      <c r="AN33" s="207" t="str">
        <f>VLOOKUP(C33,[13]一线员工!$C$3:$CK$500,66,0)</f>
        <v>合同工</v>
      </c>
      <c r="AO33" s="214">
        <f t="shared" si="4"/>
        <v>853.74</v>
      </c>
      <c r="AP33" s="355" t="str">
        <f>_xlfn.XLOOKUP(C33,'[12]8月月报9.1'!$B$1:$B$65536,'[12]8月月报9.1'!$AF$1:$AF$65536,0,0)</f>
        <v>430202197709246071</v>
      </c>
      <c r="AQ33" s="355">
        <f t="shared" si="17"/>
        <v>0</v>
      </c>
      <c r="AR33" s="197" t="str">
        <f>_xlfn.XLOOKUP($C33,汇总!$C:$C,汇总!$C:$C)</f>
        <v>罗亚南</v>
      </c>
    </row>
    <row r="34" s="355" customFormat="1" ht="23" customHeight="1" spans="1:44">
      <c r="A34" s="248">
        <f t="shared" si="14"/>
        <v>30</v>
      </c>
      <c r="B34" s="248">
        <v>937</v>
      </c>
      <c r="C34" s="248" t="s">
        <v>127</v>
      </c>
      <c r="D34" s="248" t="s">
        <v>382</v>
      </c>
      <c r="E34" s="360">
        <v>44306</v>
      </c>
      <c r="F34" s="248" t="s">
        <v>464</v>
      </c>
      <c r="G34" s="360">
        <v>45901</v>
      </c>
      <c r="H34" s="361">
        <v>248</v>
      </c>
      <c r="I34" s="378">
        <v>282</v>
      </c>
      <c r="J34" s="361"/>
      <c r="K34" s="361"/>
      <c r="L34" s="239">
        <v>5139.8</v>
      </c>
      <c r="M34" s="239">
        <v>344.88</v>
      </c>
      <c r="N34" s="239">
        <v>86.22</v>
      </c>
      <c r="O34" s="239">
        <v>12.93</v>
      </c>
      <c r="P34" s="239">
        <v>15</v>
      </c>
      <c r="Q34" s="239"/>
      <c r="R34" s="239"/>
      <c r="S34" s="239"/>
      <c r="T34" s="239"/>
      <c r="U34" s="239"/>
      <c r="V34" s="239"/>
      <c r="W34" s="239"/>
      <c r="X34" s="387">
        <f t="shared" si="12"/>
        <v>4680.77</v>
      </c>
      <c r="Y34" s="239">
        <v>0</v>
      </c>
      <c r="Z34" s="239"/>
      <c r="AA34" s="248"/>
      <c r="AB34" s="248">
        <f t="shared" si="15"/>
        <v>0</v>
      </c>
      <c r="AC34" s="239">
        <v>139.17</v>
      </c>
      <c r="AD34" s="239"/>
      <c r="AE34" s="387"/>
      <c r="AF34" s="391">
        <f t="shared" si="13"/>
        <v>0</v>
      </c>
      <c r="AG34" s="387"/>
      <c r="AH34" s="396">
        <f t="shared" si="16"/>
        <v>4541.6</v>
      </c>
      <c r="AI34" s="248"/>
      <c r="AJ34" s="294"/>
      <c r="AK34" s="296">
        <f>VLOOKUP(C34,[14]一线员工!$C$3:$CI$400,60,0)</f>
        <v>4541.6</v>
      </c>
      <c r="AL34" s="296">
        <f t="shared" si="3"/>
        <v>0</v>
      </c>
      <c r="AM34" s="296" t="s">
        <v>465</v>
      </c>
      <c r="AN34" s="207" t="str">
        <f>VLOOKUP(C34,[13]一线员工!$C$3:$CK$500,66,0)</f>
        <v>劳务工</v>
      </c>
      <c r="AO34" s="214">
        <f t="shared" si="4"/>
        <v>444.03</v>
      </c>
      <c r="AP34" s="355" t="str">
        <f>_xlfn.XLOOKUP(C34,'[12]8月月报9.1'!$B$1:$B$65536,'[12]8月月报9.1'!$AF$1:$AF$65536,0,0)</f>
        <v>430221198411125318</v>
      </c>
      <c r="AQ34" s="355">
        <f t="shared" si="17"/>
        <v>0</v>
      </c>
      <c r="AR34" s="197" t="str">
        <f>_xlfn.XLOOKUP($C34,汇总!$C:$C,汇总!$C:$C)</f>
        <v>刘明</v>
      </c>
    </row>
    <row r="35" s="355" customFormat="1" ht="23" customHeight="1" spans="1:44">
      <c r="A35" s="248">
        <f t="shared" si="14"/>
        <v>31</v>
      </c>
      <c r="B35" s="248">
        <v>709</v>
      </c>
      <c r="C35" s="248" t="s">
        <v>126</v>
      </c>
      <c r="D35" s="248" t="s">
        <v>382</v>
      </c>
      <c r="E35" s="360">
        <v>43595</v>
      </c>
      <c r="F35" s="248" t="s">
        <v>464</v>
      </c>
      <c r="G35" s="360">
        <v>45901</v>
      </c>
      <c r="H35" s="361">
        <v>140</v>
      </c>
      <c r="I35" s="378">
        <v>291</v>
      </c>
      <c r="J35" s="361"/>
      <c r="K35" s="361"/>
      <c r="L35" s="239">
        <v>4268.62</v>
      </c>
      <c r="M35" s="239">
        <v>348.8</v>
      </c>
      <c r="N35" s="239">
        <v>87.2</v>
      </c>
      <c r="O35" s="239">
        <v>13.08</v>
      </c>
      <c r="P35" s="239">
        <v>15</v>
      </c>
      <c r="Q35" s="239">
        <v>218</v>
      </c>
      <c r="R35" s="239"/>
      <c r="S35" s="239"/>
      <c r="T35" s="239"/>
      <c r="U35" s="239"/>
      <c r="V35" s="239"/>
      <c r="W35" s="239"/>
      <c r="X35" s="387">
        <f t="shared" si="12"/>
        <v>3586.54</v>
      </c>
      <c r="Y35" s="239">
        <v>0</v>
      </c>
      <c r="Z35" s="239"/>
      <c r="AA35" s="248"/>
      <c r="AB35" s="248">
        <f t="shared" si="15"/>
        <v>0</v>
      </c>
      <c r="AC35" s="239"/>
      <c r="AD35" s="239"/>
      <c r="AE35" s="387"/>
      <c r="AF35" s="391">
        <f t="shared" si="13"/>
        <v>0</v>
      </c>
      <c r="AG35" s="387"/>
      <c r="AH35" s="396">
        <f t="shared" si="16"/>
        <v>3586.54</v>
      </c>
      <c r="AI35" s="248"/>
      <c r="AJ35" s="294"/>
      <c r="AK35" s="296">
        <f>VLOOKUP(C35,[14]一线员工!$C$3:$CI$400,60,0)</f>
        <v>3586.54</v>
      </c>
      <c r="AL35" s="296">
        <f t="shared" si="3"/>
        <v>0</v>
      </c>
      <c r="AM35" s="296" t="s">
        <v>466</v>
      </c>
      <c r="AN35" s="207" t="str">
        <f>VLOOKUP(C35,[13]一线员工!$C$3:$CK$500,66,0)</f>
        <v>合同工</v>
      </c>
      <c r="AO35" s="214">
        <f t="shared" si="4"/>
        <v>667.08</v>
      </c>
      <c r="AP35" s="355" t="str">
        <f>_xlfn.XLOOKUP(C35,'[12]8月月报9.1'!$B$1:$B$65536,'[12]8月月报9.1'!$AF$1:$AF$65536,0,0)</f>
        <v>430221199006283835</v>
      </c>
      <c r="AQ35" s="355">
        <f t="shared" si="17"/>
        <v>0</v>
      </c>
      <c r="AR35" s="197" t="str">
        <f>_xlfn.XLOOKUP($C35,汇总!$C:$C,汇总!$C:$C)</f>
        <v>欧响亮</v>
      </c>
    </row>
    <row r="36" s="355" customFormat="1" ht="23" customHeight="1" spans="1:44">
      <c r="A36" s="248">
        <f t="shared" si="14"/>
        <v>32</v>
      </c>
      <c r="B36" s="248">
        <v>1267</v>
      </c>
      <c r="C36" s="248" t="s">
        <v>152</v>
      </c>
      <c r="D36" s="248" t="s">
        <v>382</v>
      </c>
      <c r="E36" s="360">
        <v>45102</v>
      </c>
      <c r="F36" s="248" t="s">
        <v>464</v>
      </c>
      <c r="G36" s="360">
        <v>45901</v>
      </c>
      <c r="H36" s="361">
        <v>140</v>
      </c>
      <c r="I36" s="378">
        <v>279</v>
      </c>
      <c r="J36" s="361"/>
      <c r="K36" s="361"/>
      <c r="L36" s="239">
        <v>3795.02</v>
      </c>
      <c r="M36" s="239">
        <v>344.64</v>
      </c>
      <c r="N36" s="239">
        <v>81.06</v>
      </c>
      <c r="O36" s="239">
        <v>12.92</v>
      </c>
      <c r="P36" s="239">
        <v>15</v>
      </c>
      <c r="Q36" s="239"/>
      <c r="R36" s="239"/>
      <c r="S36" s="239"/>
      <c r="T36" s="239"/>
      <c r="U36" s="239"/>
      <c r="V36" s="239"/>
      <c r="W36" s="239"/>
      <c r="X36" s="387">
        <f t="shared" si="12"/>
        <v>3341.4</v>
      </c>
      <c r="Y36" s="239">
        <v>0</v>
      </c>
      <c r="Z36" s="239"/>
      <c r="AA36" s="248"/>
      <c r="AB36" s="248">
        <f t="shared" si="15"/>
        <v>0</v>
      </c>
      <c r="AC36" s="239"/>
      <c r="AD36" s="239"/>
      <c r="AE36" s="387"/>
      <c r="AF36" s="391">
        <f t="shared" si="13"/>
        <v>0</v>
      </c>
      <c r="AG36" s="387"/>
      <c r="AH36" s="396">
        <f t="shared" si="16"/>
        <v>3341.4</v>
      </c>
      <c r="AI36" s="248"/>
      <c r="AJ36" s="294"/>
      <c r="AK36" s="296">
        <f>VLOOKUP(C36,[14]一线员工!$C$3:$CI$400,60,0)</f>
        <v>3341.4</v>
      </c>
      <c r="AL36" s="296">
        <f t="shared" si="3"/>
        <v>0</v>
      </c>
      <c r="AM36" s="296" t="s">
        <v>467</v>
      </c>
      <c r="AN36" s="207" t="str">
        <f>VLOOKUP(C36,[13]一线员工!$C$3:$CK$500,66,0)</f>
        <v>劳务工</v>
      </c>
      <c r="AO36" s="214">
        <f t="shared" si="4"/>
        <v>438.62</v>
      </c>
      <c r="AP36" s="355" t="str">
        <f>_xlfn.XLOOKUP(C36,'[12]8月月报9.1'!$B$1:$B$65536,'[12]8月月报9.1'!$AF$1:$AF$65536,0,0)</f>
        <v>430221198910145954</v>
      </c>
      <c r="AQ36" s="355">
        <f t="shared" si="17"/>
        <v>0</v>
      </c>
      <c r="AR36" s="197" t="str">
        <f>_xlfn.XLOOKUP($C36,汇总!$C:$C,汇总!$C:$C)</f>
        <v>王锋卡</v>
      </c>
    </row>
    <row r="37" s="355" customFormat="1" ht="23" customHeight="1" spans="1:44">
      <c r="A37" s="248">
        <f t="shared" si="14"/>
        <v>33</v>
      </c>
      <c r="B37" s="248">
        <v>173</v>
      </c>
      <c r="C37" s="248" t="s">
        <v>124</v>
      </c>
      <c r="D37" s="248" t="s">
        <v>382</v>
      </c>
      <c r="E37" s="360">
        <v>41884</v>
      </c>
      <c r="F37" s="248" t="s">
        <v>464</v>
      </c>
      <c r="G37" s="360">
        <v>45901</v>
      </c>
      <c r="H37" s="361">
        <v>360</v>
      </c>
      <c r="I37" s="378">
        <v>285</v>
      </c>
      <c r="J37" s="361"/>
      <c r="K37" s="361"/>
      <c r="L37" s="239">
        <v>5068.99</v>
      </c>
      <c r="M37" s="239">
        <v>400</v>
      </c>
      <c r="N37" s="239">
        <v>100</v>
      </c>
      <c r="O37" s="239">
        <v>15</v>
      </c>
      <c r="P37" s="239">
        <v>15</v>
      </c>
      <c r="Q37" s="239">
        <v>250</v>
      </c>
      <c r="R37" s="239"/>
      <c r="S37" s="239"/>
      <c r="T37" s="239"/>
      <c r="U37" s="239"/>
      <c r="V37" s="239"/>
      <c r="W37" s="239"/>
      <c r="X37" s="387">
        <f t="shared" si="12"/>
        <v>4288.99</v>
      </c>
      <c r="Y37" s="239">
        <v>0</v>
      </c>
      <c r="Z37" s="239"/>
      <c r="AA37" s="248"/>
      <c r="AB37" s="248">
        <f t="shared" si="15"/>
        <v>0</v>
      </c>
      <c r="AC37" s="239">
        <v>30.6</v>
      </c>
      <c r="AD37" s="239"/>
      <c r="AE37" s="387"/>
      <c r="AF37" s="391">
        <f t="shared" si="13"/>
        <v>0</v>
      </c>
      <c r="AG37" s="387"/>
      <c r="AH37" s="396">
        <f t="shared" si="16"/>
        <v>4258.39</v>
      </c>
      <c r="AI37" s="248"/>
      <c r="AJ37" s="294"/>
      <c r="AK37" s="296">
        <f>VLOOKUP(C37,[14]一线员工!$C$3:$CI$400,60,0)</f>
        <v>4258.39</v>
      </c>
      <c r="AL37" s="296">
        <f t="shared" si="3"/>
        <v>0</v>
      </c>
      <c r="AM37" s="296" t="s">
        <v>468</v>
      </c>
      <c r="AN37" s="207" t="str">
        <f>VLOOKUP(C37,[13]一线员工!$C$3:$CK$500,66,0)</f>
        <v>合同工</v>
      </c>
      <c r="AO37" s="214">
        <f t="shared" si="4"/>
        <v>765</v>
      </c>
      <c r="AP37" s="355" t="str">
        <f>_xlfn.XLOOKUP(C37,'[12]8月月报9.1'!$B$1:$B$65536,'[12]8月月报9.1'!$AF$1:$AF$65536,0,0)</f>
        <v>432502198409158371</v>
      </c>
      <c r="AQ37" s="355">
        <f t="shared" si="17"/>
        <v>0</v>
      </c>
      <c r="AR37" s="197" t="str">
        <f>_xlfn.XLOOKUP($C37,汇总!$C:$C,汇总!$C:$C)</f>
        <v>苏超</v>
      </c>
    </row>
    <row r="38" s="355" customFormat="1" ht="23" customHeight="1" spans="1:44">
      <c r="A38" s="248">
        <f t="shared" si="14"/>
        <v>34</v>
      </c>
      <c r="B38" s="248">
        <v>851</v>
      </c>
      <c r="C38" s="248" t="s">
        <v>122</v>
      </c>
      <c r="D38" s="248" t="s">
        <v>382</v>
      </c>
      <c r="E38" s="360">
        <v>43685</v>
      </c>
      <c r="F38" s="248" t="s">
        <v>464</v>
      </c>
      <c r="G38" s="360">
        <v>45901</v>
      </c>
      <c r="H38" s="361">
        <v>152</v>
      </c>
      <c r="I38" s="378">
        <v>270</v>
      </c>
      <c r="J38" s="361"/>
      <c r="K38" s="361"/>
      <c r="L38" s="239">
        <v>3934.36</v>
      </c>
      <c r="M38" s="239">
        <v>358.32</v>
      </c>
      <c r="N38" s="239">
        <v>89.58</v>
      </c>
      <c r="O38" s="239">
        <v>13.44</v>
      </c>
      <c r="P38" s="239">
        <v>15</v>
      </c>
      <c r="Q38" s="239"/>
      <c r="R38" s="239"/>
      <c r="S38" s="239"/>
      <c r="T38" s="239"/>
      <c r="U38" s="239"/>
      <c r="V38" s="239"/>
      <c r="W38" s="239"/>
      <c r="X38" s="387">
        <f t="shared" si="12"/>
        <v>3458.02</v>
      </c>
      <c r="Y38" s="239">
        <v>0</v>
      </c>
      <c r="Z38" s="239"/>
      <c r="AA38" s="248"/>
      <c r="AB38" s="248">
        <f t="shared" si="15"/>
        <v>0</v>
      </c>
      <c r="AC38" s="239"/>
      <c r="AD38" s="239"/>
      <c r="AE38" s="387"/>
      <c r="AF38" s="391">
        <f t="shared" si="13"/>
        <v>0</v>
      </c>
      <c r="AG38" s="387"/>
      <c r="AH38" s="396">
        <f t="shared" si="16"/>
        <v>3458.02</v>
      </c>
      <c r="AI38" s="248"/>
      <c r="AJ38" s="294"/>
      <c r="AK38" s="296">
        <f>VLOOKUP(C38,[14]一线员工!$C$3:$CI$400,60,0)</f>
        <v>3458.02</v>
      </c>
      <c r="AL38" s="296">
        <f t="shared" ref="AL38:AL59" si="18">AH38-AK38</f>
        <v>0</v>
      </c>
      <c r="AM38" s="296" t="s">
        <v>469</v>
      </c>
      <c r="AN38" s="207" t="str">
        <f>VLOOKUP(C38,[13]一线员工!$C$3:$CK$500,66,0)</f>
        <v>劳务工</v>
      </c>
      <c r="AO38" s="214">
        <f t="shared" ref="AO38:AO59" si="19">+M38+N38+O38+Q38</f>
        <v>461.34</v>
      </c>
      <c r="AP38" s="355" t="str">
        <f>_xlfn.XLOOKUP(C38,'[12]8月月报9.1'!$B$1:$B$65536,'[12]8月月报9.1'!$AF$1:$AF$65536,0,0)</f>
        <v>430224198601162717</v>
      </c>
      <c r="AQ38" s="355">
        <f t="shared" si="17"/>
        <v>0</v>
      </c>
      <c r="AR38" s="197" t="str">
        <f>_xlfn.XLOOKUP($C38,汇总!$C:$C,汇总!$C:$C)</f>
        <v>杨亮亮</v>
      </c>
    </row>
    <row r="39" s="355" customFormat="1" ht="23" customHeight="1" spans="1:44">
      <c r="A39" s="248">
        <f t="shared" ref="A39:A48" si="20">ROW()-4</f>
        <v>35</v>
      </c>
      <c r="B39" s="248">
        <v>125</v>
      </c>
      <c r="C39" s="248" t="s">
        <v>131</v>
      </c>
      <c r="D39" s="248" t="s">
        <v>382</v>
      </c>
      <c r="E39" s="360">
        <v>41881</v>
      </c>
      <c r="F39" s="248" t="s">
        <v>464</v>
      </c>
      <c r="G39" s="360">
        <v>45901</v>
      </c>
      <c r="H39" s="361">
        <v>140</v>
      </c>
      <c r="I39" s="378">
        <v>273</v>
      </c>
      <c r="J39" s="361"/>
      <c r="K39" s="361"/>
      <c r="L39" s="239">
        <v>3969.02</v>
      </c>
      <c r="M39" s="239">
        <v>356.8</v>
      </c>
      <c r="N39" s="239">
        <v>89.2</v>
      </c>
      <c r="O39" s="239">
        <v>13.38</v>
      </c>
      <c r="P39" s="239">
        <v>15</v>
      </c>
      <c r="Q39" s="239">
        <v>223</v>
      </c>
      <c r="R39" s="239"/>
      <c r="S39" s="239"/>
      <c r="T39" s="239"/>
      <c r="U39" s="239"/>
      <c r="V39" s="239"/>
      <c r="W39" s="239"/>
      <c r="X39" s="387">
        <f t="shared" si="12"/>
        <v>3271.64</v>
      </c>
      <c r="Y39" s="239">
        <v>0</v>
      </c>
      <c r="Z39" s="239"/>
      <c r="AA39" s="248"/>
      <c r="AB39" s="248">
        <f t="shared" si="15"/>
        <v>0</v>
      </c>
      <c r="AC39" s="239"/>
      <c r="AD39" s="239"/>
      <c r="AE39" s="387"/>
      <c r="AF39" s="391">
        <f t="shared" si="13"/>
        <v>0</v>
      </c>
      <c r="AG39" s="387"/>
      <c r="AH39" s="396">
        <f t="shared" si="16"/>
        <v>3271.64</v>
      </c>
      <c r="AI39" s="248"/>
      <c r="AJ39" s="294"/>
      <c r="AK39" s="296">
        <f>VLOOKUP(C39,[14]一线员工!$C$3:$CI$400,60,0)</f>
        <v>3271.64</v>
      </c>
      <c r="AL39" s="296">
        <f t="shared" si="18"/>
        <v>0</v>
      </c>
      <c r="AM39" s="296" t="s">
        <v>470</v>
      </c>
      <c r="AN39" s="207" t="str">
        <f>VLOOKUP(C39,[13]一线员工!$C$3:$CK$500,66,0)</f>
        <v>合同工</v>
      </c>
      <c r="AO39" s="214">
        <f t="shared" si="19"/>
        <v>682.38</v>
      </c>
      <c r="AP39" s="355" t="str">
        <f>_xlfn.XLOOKUP(C39,'[12]8月月报9.1'!$B$1:$B$65536,'[12]8月月报9.1'!$AF$1:$AF$65536,0,0)</f>
        <v>430204199302173239</v>
      </c>
      <c r="AQ39" s="355">
        <f t="shared" si="17"/>
        <v>0</v>
      </c>
      <c r="AR39" s="197" t="str">
        <f>_xlfn.XLOOKUP($C39,汇总!$C:$C,汇总!$C:$C)</f>
        <v>邓日顺</v>
      </c>
    </row>
    <row r="40" s="355" customFormat="1" ht="23" customHeight="1" spans="1:44">
      <c r="A40" s="248">
        <f t="shared" si="20"/>
        <v>36</v>
      </c>
      <c r="B40" s="248">
        <v>230</v>
      </c>
      <c r="C40" s="248" t="s">
        <v>123</v>
      </c>
      <c r="D40" s="248" t="s">
        <v>382</v>
      </c>
      <c r="E40" s="360">
        <v>42107</v>
      </c>
      <c r="F40" s="248" t="s">
        <v>464</v>
      </c>
      <c r="G40" s="360">
        <v>45901</v>
      </c>
      <c r="H40" s="361">
        <v>120</v>
      </c>
      <c r="I40" s="378">
        <v>279</v>
      </c>
      <c r="J40" s="361"/>
      <c r="K40" s="378">
        <v>-50</v>
      </c>
      <c r="L40" s="239">
        <v>3827.32</v>
      </c>
      <c r="M40" s="239">
        <v>364.8</v>
      </c>
      <c r="N40" s="239">
        <v>91.2</v>
      </c>
      <c r="O40" s="239">
        <v>13.68</v>
      </c>
      <c r="P40" s="239">
        <v>15</v>
      </c>
      <c r="Q40" s="239">
        <v>228</v>
      </c>
      <c r="R40" s="239"/>
      <c r="S40" s="239"/>
      <c r="T40" s="239"/>
      <c r="U40" s="239"/>
      <c r="V40" s="239"/>
      <c r="W40" s="239"/>
      <c r="X40" s="387">
        <f t="shared" si="12"/>
        <v>3114.64</v>
      </c>
      <c r="Y40" s="239">
        <v>0</v>
      </c>
      <c r="Z40" s="239"/>
      <c r="AA40" s="248"/>
      <c r="AB40" s="248">
        <f t="shared" si="15"/>
        <v>0</v>
      </c>
      <c r="AC40" s="239"/>
      <c r="AD40" s="239"/>
      <c r="AE40" s="387"/>
      <c r="AF40" s="391">
        <f t="shared" si="13"/>
        <v>0</v>
      </c>
      <c r="AG40" s="387"/>
      <c r="AH40" s="396">
        <f t="shared" si="16"/>
        <v>3114.64</v>
      </c>
      <c r="AI40" s="248"/>
      <c r="AJ40" s="294"/>
      <c r="AK40" s="296">
        <f>VLOOKUP(C40,[14]一线员工!$C$3:$CI$400,60,0)</f>
        <v>3114.64</v>
      </c>
      <c r="AL40" s="296">
        <f t="shared" si="18"/>
        <v>0</v>
      </c>
      <c r="AM40" s="296" t="s">
        <v>471</v>
      </c>
      <c r="AN40" s="207" t="str">
        <f>VLOOKUP(C40,[13]一线员工!$C$3:$CK$500,66,0)</f>
        <v>合同工</v>
      </c>
      <c r="AO40" s="214">
        <f t="shared" si="19"/>
        <v>697.68</v>
      </c>
      <c r="AP40" s="355" t="str">
        <f>_xlfn.XLOOKUP(C40,'[12]8月月报9.1'!$B$1:$B$65536,'[12]8月月报9.1'!$AF$1:$AF$65536,0,0)</f>
        <v>430203199001137035</v>
      </c>
      <c r="AQ40" s="355">
        <f t="shared" si="17"/>
        <v>0</v>
      </c>
      <c r="AR40" s="197" t="str">
        <f>_xlfn.XLOOKUP($C40,汇总!$C:$C,汇总!$C:$C)</f>
        <v>吴陈</v>
      </c>
    </row>
    <row r="41" s="355" customFormat="1" ht="23" customHeight="1" spans="1:44">
      <c r="A41" s="248">
        <f t="shared" si="20"/>
        <v>37</v>
      </c>
      <c r="B41" s="248">
        <v>311</v>
      </c>
      <c r="C41" s="248" t="s">
        <v>129</v>
      </c>
      <c r="D41" s="248" t="s">
        <v>382</v>
      </c>
      <c r="E41" s="360">
        <v>42554</v>
      </c>
      <c r="F41" s="248" t="s">
        <v>464</v>
      </c>
      <c r="G41" s="360">
        <v>45901</v>
      </c>
      <c r="H41" s="361">
        <v>132</v>
      </c>
      <c r="I41" s="378">
        <v>261</v>
      </c>
      <c r="J41" s="361"/>
      <c r="K41" s="378"/>
      <c r="L41" s="239">
        <v>3925.59</v>
      </c>
      <c r="M41" s="239">
        <v>355.2</v>
      </c>
      <c r="N41" s="239">
        <v>88.8</v>
      </c>
      <c r="O41" s="239">
        <v>13.32</v>
      </c>
      <c r="P41" s="239">
        <v>15</v>
      </c>
      <c r="Q41" s="239">
        <v>222</v>
      </c>
      <c r="R41" s="239"/>
      <c r="S41" s="239"/>
      <c r="T41" s="239"/>
      <c r="U41" s="239"/>
      <c r="V41" s="239"/>
      <c r="W41" s="239"/>
      <c r="X41" s="387">
        <f t="shared" si="12"/>
        <v>3231.27</v>
      </c>
      <c r="Y41" s="239">
        <v>0</v>
      </c>
      <c r="Z41" s="239"/>
      <c r="AA41" s="248"/>
      <c r="AB41" s="248">
        <f t="shared" si="15"/>
        <v>0</v>
      </c>
      <c r="AC41" s="239"/>
      <c r="AD41" s="239"/>
      <c r="AE41" s="387"/>
      <c r="AF41" s="391">
        <f t="shared" si="13"/>
        <v>0</v>
      </c>
      <c r="AG41" s="387"/>
      <c r="AH41" s="396">
        <f t="shared" si="16"/>
        <v>3231.27</v>
      </c>
      <c r="AI41" s="248"/>
      <c r="AJ41" s="294"/>
      <c r="AK41" s="296">
        <f>VLOOKUP(C41,[14]一线员工!$C$3:$CI$400,60,0)</f>
        <v>3231.27</v>
      </c>
      <c r="AL41" s="296">
        <f t="shared" si="18"/>
        <v>0</v>
      </c>
      <c r="AM41" s="296" t="s">
        <v>472</v>
      </c>
      <c r="AN41" s="207" t="str">
        <f>VLOOKUP(C41,[13]一线员工!$C$3:$CK$500,66,0)</f>
        <v>合同工</v>
      </c>
      <c r="AO41" s="214">
        <f t="shared" si="19"/>
        <v>679.32</v>
      </c>
      <c r="AP41" s="355" t="str">
        <f>_xlfn.XLOOKUP(C41,'[12]8月月报9.1'!$B$1:$B$65536,'[12]8月月报9.1'!$AF$1:$AF$65536,0,0)</f>
        <v>430921198101045118</v>
      </c>
      <c r="AQ41" s="355">
        <f t="shared" si="17"/>
        <v>0</v>
      </c>
      <c r="AR41" s="197" t="str">
        <f>_xlfn.XLOOKUP($C41,汇总!$C:$C,汇总!$C:$C)</f>
        <v>刘文强</v>
      </c>
    </row>
    <row r="42" s="355" customFormat="1" ht="23" customHeight="1" spans="1:44">
      <c r="A42" s="248">
        <f t="shared" si="20"/>
        <v>38</v>
      </c>
      <c r="B42" s="248">
        <v>563</v>
      </c>
      <c r="C42" s="248" t="s">
        <v>130</v>
      </c>
      <c r="D42" s="248" t="s">
        <v>382</v>
      </c>
      <c r="E42" s="360">
        <v>42783</v>
      </c>
      <c r="F42" s="248" t="s">
        <v>464</v>
      </c>
      <c r="G42" s="360">
        <v>45901</v>
      </c>
      <c r="H42" s="361">
        <v>120</v>
      </c>
      <c r="I42" s="378">
        <v>270</v>
      </c>
      <c r="J42" s="361"/>
      <c r="K42" s="378"/>
      <c r="L42" s="239">
        <v>3778.32</v>
      </c>
      <c r="M42" s="239">
        <v>355.2</v>
      </c>
      <c r="N42" s="239">
        <v>88.8</v>
      </c>
      <c r="O42" s="239">
        <v>13.32</v>
      </c>
      <c r="P42" s="239">
        <v>15</v>
      </c>
      <c r="Q42" s="239">
        <v>222</v>
      </c>
      <c r="R42" s="239"/>
      <c r="S42" s="239"/>
      <c r="T42" s="239"/>
      <c r="U42" s="239"/>
      <c r="V42" s="239"/>
      <c r="W42" s="239"/>
      <c r="X42" s="387">
        <f t="shared" si="12"/>
        <v>3084</v>
      </c>
      <c r="Y42" s="239">
        <v>0</v>
      </c>
      <c r="Z42" s="239"/>
      <c r="AA42" s="248"/>
      <c r="AB42" s="248">
        <f t="shared" si="15"/>
        <v>0</v>
      </c>
      <c r="AC42" s="239"/>
      <c r="AD42" s="239"/>
      <c r="AE42" s="387"/>
      <c r="AF42" s="391">
        <f t="shared" si="13"/>
        <v>0</v>
      </c>
      <c r="AG42" s="387"/>
      <c r="AH42" s="396">
        <f t="shared" si="16"/>
        <v>3084</v>
      </c>
      <c r="AI42" s="248"/>
      <c r="AJ42" s="294"/>
      <c r="AK42" s="296">
        <f>VLOOKUP(C42,[14]一线员工!$C$3:$CI$400,60,0)</f>
        <v>3084</v>
      </c>
      <c r="AL42" s="296">
        <f t="shared" si="18"/>
        <v>0</v>
      </c>
      <c r="AM42" s="296" t="s">
        <v>473</v>
      </c>
      <c r="AN42" s="207" t="str">
        <f>VLOOKUP(C42,[13]一线员工!$C$3:$CK$500,66,0)</f>
        <v>合同工</v>
      </c>
      <c r="AO42" s="214">
        <f t="shared" si="19"/>
        <v>679.32</v>
      </c>
      <c r="AP42" s="399">
        <f>_xlfn.XLOOKUP(C42,[12]离职!$B$1:$B$65536,[12]离职!$AF$1:$AF$65536,0,0)</f>
        <v>0</v>
      </c>
      <c r="AQ42" s="355" t="e">
        <f t="shared" si="17"/>
        <v>#VALUE!</v>
      </c>
      <c r="AR42" s="197" t="str">
        <f>_xlfn.XLOOKUP($C42,汇总!$C:$C,汇总!$C:$C)</f>
        <v>刘谦</v>
      </c>
    </row>
    <row r="43" s="355" customFormat="1" ht="23" customHeight="1" spans="1:44">
      <c r="A43" s="248">
        <f t="shared" si="20"/>
        <v>39</v>
      </c>
      <c r="B43" s="248">
        <v>241</v>
      </c>
      <c r="C43" s="248" t="s">
        <v>132</v>
      </c>
      <c r="D43" s="248" t="s">
        <v>382</v>
      </c>
      <c r="E43" s="360">
        <v>41718</v>
      </c>
      <c r="F43" s="248" t="s">
        <v>464</v>
      </c>
      <c r="G43" s="360">
        <v>45901</v>
      </c>
      <c r="H43" s="361">
        <v>120</v>
      </c>
      <c r="I43" s="378">
        <v>264</v>
      </c>
      <c r="J43" s="361"/>
      <c r="K43" s="378"/>
      <c r="L43" s="239">
        <v>3832.32</v>
      </c>
      <c r="M43" s="239">
        <v>363.2</v>
      </c>
      <c r="N43" s="239">
        <v>90.8</v>
      </c>
      <c r="O43" s="239">
        <v>13.62</v>
      </c>
      <c r="P43" s="239">
        <v>15</v>
      </c>
      <c r="Q43" s="239">
        <v>227</v>
      </c>
      <c r="R43" s="239"/>
      <c r="S43" s="239"/>
      <c r="T43" s="239"/>
      <c r="U43" s="239"/>
      <c r="V43" s="239"/>
      <c r="W43" s="239"/>
      <c r="X43" s="387">
        <f t="shared" si="12"/>
        <v>3122.7</v>
      </c>
      <c r="Y43" s="239">
        <v>0</v>
      </c>
      <c r="Z43" s="239"/>
      <c r="AA43" s="248"/>
      <c r="AB43" s="248">
        <f t="shared" si="15"/>
        <v>0</v>
      </c>
      <c r="AC43" s="239"/>
      <c r="AD43" s="239"/>
      <c r="AE43" s="387"/>
      <c r="AF43" s="391">
        <f t="shared" si="13"/>
        <v>0</v>
      </c>
      <c r="AG43" s="387"/>
      <c r="AH43" s="396">
        <f t="shared" si="16"/>
        <v>3122.7</v>
      </c>
      <c r="AI43" s="248"/>
      <c r="AJ43" s="294"/>
      <c r="AK43" s="296">
        <f>VLOOKUP(C43,[14]一线员工!$C$3:$CI$400,60,0)</f>
        <v>3122.7</v>
      </c>
      <c r="AL43" s="296">
        <f t="shared" si="18"/>
        <v>0</v>
      </c>
      <c r="AM43" s="296" t="s">
        <v>474</v>
      </c>
      <c r="AN43" s="207" t="str">
        <f>VLOOKUP(C43,[13]一线员工!$C$3:$CK$500,66,0)</f>
        <v>合同工</v>
      </c>
      <c r="AO43" s="214">
        <f t="shared" si="19"/>
        <v>694.62</v>
      </c>
      <c r="AP43" s="355" t="str">
        <f>_xlfn.XLOOKUP(C43,'[12]8月月报9.1'!$B$1:$B$65536,'[12]8月月报9.1'!$AF$1:$AF$65536,0,0)</f>
        <v>430223197710281810</v>
      </c>
      <c r="AQ43" s="355">
        <f t="shared" si="17"/>
        <v>0</v>
      </c>
      <c r="AR43" s="197" t="str">
        <f>_xlfn.XLOOKUP($C43,汇总!$C:$C,汇总!$C:$C)</f>
        <v>李亦斌</v>
      </c>
    </row>
    <row r="44" s="355" customFormat="1" ht="23" customHeight="1" spans="1:44">
      <c r="A44" s="248">
        <f t="shared" si="20"/>
        <v>40</v>
      </c>
      <c r="B44" s="248">
        <v>127</v>
      </c>
      <c r="C44" s="248" t="s">
        <v>128</v>
      </c>
      <c r="D44" s="248" t="s">
        <v>382</v>
      </c>
      <c r="E44" s="360">
        <v>41518</v>
      </c>
      <c r="F44" s="248" t="s">
        <v>464</v>
      </c>
      <c r="G44" s="360">
        <v>45901</v>
      </c>
      <c r="H44" s="361">
        <v>120</v>
      </c>
      <c r="I44" s="378">
        <v>270</v>
      </c>
      <c r="J44" s="361"/>
      <c r="K44" s="378"/>
      <c r="L44" s="239">
        <v>3848.32</v>
      </c>
      <c r="M44" s="239">
        <v>380.8</v>
      </c>
      <c r="N44" s="239">
        <v>95.2</v>
      </c>
      <c r="O44" s="239">
        <v>14.28</v>
      </c>
      <c r="P44" s="239">
        <v>15</v>
      </c>
      <c r="Q44" s="239">
        <v>238</v>
      </c>
      <c r="R44" s="239"/>
      <c r="S44" s="239"/>
      <c r="T44" s="239"/>
      <c r="U44" s="239"/>
      <c r="V44" s="239"/>
      <c r="W44" s="239"/>
      <c r="X44" s="387">
        <f t="shared" si="12"/>
        <v>3105.04</v>
      </c>
      <c r="Y44" s="239">
        <v>0</v>
      </c>
      <c r="Z44" s="239"/>
      <c r="AA44" s="248"/>
      <c r="AB44" s="248">
        <f t="shared" si="15"/>
        <v>0</v>
      </c>
      <c r="AC44" s="239"/>
      <c r="AD44" s="239"/>
      <c r="AE44" s="387"/>
      <c r="AF44" s="391">
        <f t="shared" si="13"/>
        <v>0</v>
      </c>
      <c r="AG44" s="387"/>
      <c r="AH44" s="396">
        <f t="shared" si="16"/>
        <v>3105.04</v>
      </c>
      <c r="AI44" s="248"/>
      <c r="AJ44" s="294"/>
      <c r="AK44" s="296">
        <f>VLOOKUP(C44,[14]一线员工!$C$3:$CI$400,60,0)</f>
        <v>3105.04</v>
      </c>
      <c r="AL44" s="296">
        <f t="shared" si="18"/>
        <v>0</v>
      </c>
      <c r="AM44" s="296" t="s">
        <v>475</v>
      </c>
      <c r="AN44" s="207" t="str">
        <f>VLOOKUP(C44,[13]一线员工!$C$3:$CK$500,66,0)</f>
        <v>合同工</v>
      </c>
      <c r="AO44" s="214">
        <f t="shared" si="19"/>
        <v>728.28</v>
      </c>
      <c r="AP44" s="355" t="str">
        <f>_xlfn.XLOOKUP(C44,'[12]8月月报9.1'!$B$1:$B$65536,'[12]8月月报9.1'!$AF$1:$AF$65536,0,0)</f>
        <v>430219197407087017</v>
      </c>
      <c r="AQ44" s="355">
        <f t="shared" si="17"/>
        <v>0</v>
      </c>
      <c r="AR44" s="197" t="str">
        <f>_xlfn.XLOOKUP($C44,汇总!$C:$C,汇总!$C:$C)</f>
        <v>胡荣华</v>
      </c>
    </row>
    <row r="45" s="355" customFormat="1" ht="23" customHeight="1" spans="1:44">
      <c r="A45" s="248">
        <f t="shared" si="20"/>
        <v>41</v>
      </c>
      <c r="B45" s="248">
        <v>106</v>
      </c>
      <c r="C45" s="248" t="s">
        <v>134</v>
      </c>
      <c r="D45" s="248" t="s">
        <v>382</v>
      </c>
      <c r="E45" s="360">
        <v>41213</v>
      </c>
      <c r="F45" s="248" t="s">
        <v>464</v>
      </c>
      <c r="G45" s="360">
        <v>45901</v>
      </c>
      <c r="H45" s="361">
        <v>108</v>
      </c>
      <c r="I45" s="378">
        <v>279</v>
      </c>
      <c r="J45" s="361"/>
      <c r="K45" s="378">
        <v>-50</v>
      </c>
      <c r="L45" s="239">
        <v>3634.8</v>
      </c>
      <c r="M45" s="239">
        <v>420.8</v>
      </c>
      <c r="N45" s="239">
        <v>105.2</v>
      </c>
      <c r="O45" s="239">
        <v>15.78</v>
      </c>
      <c r="P45" s="239">
        <v>15</v>
      </c>
      <c r="Q45" s="239">
        <v>263</v>
      </c>
      <c r="R45" s="239">
        <v>1000</v>
      </c>
      <c r="S45" s="239"/>
      <c r="T45" s="239"/>
      <c r="U45" s="239"/>
      <c r="V45" s="239">
        <v>750</v>
      </c>
      <c r="W45" s="239"/>
      <c r="X45" s="387">
        <f t="shared" si="12"/>
        <v>1065.02</v>
      </c>
      <c r="Y45" s="239">
        <v>0</v>
      </c>
      <c r="Z45" s="239"/>
      <c r="AA45" s="248"/>
      <c r="AB45" s="248">
        <f t="shared" si="15"/>
        <v>1750</v>
      </c>
      <c r="AC45" s="239"/>
      <c r="AD45" s="239"/>
      <c r="AE45" s="387"/>
      <c r="AF45" s="391">
        <f t="shared" si="13"/>
        <v>0</v>
      </c>
      <c r="AG45" s="387"/>
      <c r="AH45" s="396">
        <f t="shared" si="16"/>
        <v>2815.02</v>
      </c>
      <c r="AI45" s="248"/>
      <c r="AJ45" s="294"/>
      <c r="AK45" s="296">
        <f>VLOOKUP(C45,[14]一线员工!$C$3:$CI$400,60,0)</f>
        <v>2815.02</v>
      </c>
      <c r="AL45" s="296">
        <f t="shared" si="18"/>
        <v>0</v>
      </c>
      <c r="AM45" s="296" t="s">
        <v>476</v>
      </c>
      <c r="AN45" s="207" t="str">
        <f>VLOOKUP(C45,[13]一线员工!$C$3:$CK$500,66,0)</f>
        <v>合同工</v>
      </c>
      <c r="AO45" s="214">
        <f t="shared" si="19"/>
        <v>804.78</v>
      </c>
      <c r="AP45" s="355" t="str">
        <f>_xlfn.XLOOKUP(C45,'[12]8月月报9.1'!$B$1:$B$65536,'[12]8月月报9.1'!$AF$1:$AF$65536,0,0)</f>
        <v>430221198105216510</v>
      </c>
      <c r="AQ45" s="355">
        <f t="shared" si="17"/>
        <v>0</v>
      </c>
      <c r="AR45" s="197" t="str">
        <f>_xlfn.XLOOKUP($C45,汇总!$C:$C,汇总!$C:$C)</f>
        <v>罗鹏</v>
      </c>
    </row>
    <row r="46" s="268" customFormat="1" ht="23" customHeight="1" spans="1:44">
      <c r="A46" s="248">
        <f t="shared" si="20"/>
        <v>42</v>
      </c>
      <c r="B46" s="248">
        <v>402</v>
      </c>
      <c r="C46" s="248" t="s">
        <v>138</v>
      </c>
      <c r="D46" s="248" t="s">
        <v>382</v>
      </c>
      <c r="E46" s="360">
        <v>42602</v>
      </c>
      <c r="F46" s="248" t="s">
        <v>477</v>
      </c>
      <c r="G46" s="360">
        <v>45901</v>
      </c>
      <c r="H46" s="361">
        <v>280</v>
      </c>
      <c r="I46" s="378">
        <v>273</v>
      </c>
      <c r="J46" s="361"/>
      <c r="K46" s="361"/>
      <c r="L46" s="239">
        <v>4942.03</v>
      </c>
      <c r="M46" s="239">
        <v>411.2</v>
      </c>
      <c r="N46" s="239">
        <v>102.8</v>
      </c>
      <c r="O46" s="239">
        <v>15.42</v>
      </c>
      <c r="P46" s="239">
        <v>15</v>
      </c>
      <c r="Q46" s="239">
        <v>258</v>
      </c>
      <c r="R46" s="239">
        <v>0</v>
      </c>
      <c r="S46" s="239">
        <v>0</v>
      </c>
      <c r="T46" s="239">
        <v>0</v>
      </c>
      <c r="U46" s="239">
        <v>0</v>
      </c>
      <c r="V46" s="239">
        <v>3000</v>
      </c>
      <c r="W46" s="239"/>
      <c r="X46" s="387">
        <f t="shared" si="12"/>
        <v>1139.61</v>
      </c>
      <c r="Y46" s="239">
        <v>0</v>
      </c>
      <c r="Z46" s="239"/>
      <c r="AA46" s="248"/>
      <c r="AB46" s="248">
        <f t="shared" si="15"/>
        <v>3000</v>
      </c>
      <c r="AC46" s="239"/>
      <c r="AD46" s="239"/>
      <c r="AE46" s="387"/>
      <c r="AF46" s="391">
        <f t="shared" si="13"/>
        <v>0</v>
      </c>
      <c r="AG46" s="387"/>
      <c r="AH46" s="396">
        <f t="shared" si="16"/>
        <v>4139.61</v>
      </c>
      <c r="AI46" s="248"/>
      <c r="AJ46" s="294"/>
      <c r="AK46" s="296">
        <f>VLOOKUP(C46,[14]一线员工!$C$3:$CI$400,60,0)</f>
        <v>4139.61</v>
      </c>
      <c r="AL46" s="296">
        <f t="shared" si="18"/>
        <v>0</v>
      </c>
      <c r="AM46" s="296" t="s">
        <v>478</v>
      </c>
      <c r="AN46" s="207" t="str">
        <f>VLOOKUP(C46,[13]一线员工!$C$3:$CK$500,66,0)</f>
        <v>合同工</v>
      </c>
      <c r="AO46" s="214">
        <f t="shared" si="19"/>
        <v>787.42</v>
      </c>
      <c r="AP46" s="355" t="str">
        <f>_xlfn.XLOOKUP(C46,'[12]8月月报9.1'!$B$1:$B$65536,'[12]8月月报9.1'!$AF$1:$AF$65536,0,0)</f>
        <v>43032119801119001X</v>
      </c>
      <c r="AQ46" s="355" t="e">
        <f t="shared" si="17"/>
        <v>#VALUE!</v>
      </c>
      <c r="AR46" s="197" t="str">
        <f>_xlfn.XLOOKUP($C46,汇总!$C:$C,汇总!$C:$C)</f>
        <v>雍期望</v>
      </c>
    </row>
    <row r="47" s="268" customFormat="1" ht="23" customHeight="1" spans="1:44">
      <c r="A47" s="248">
        <f t="shared" si="20"/>
        <v>43</v>
      </c>
      <c r="B47" s="248">
        <v>281</v>
      </c>
      <c r="C47" s="248" t="s">
        <v>139</v>
      </c>
      <c r="D47" s="248" t="s">
        <v>382</v>
      </c>
      <c r="E47" s="360">
        <v>42262</v>
      </c>
      <c r="F47" s="248" t="s">
        <v>479</v>
      </c>
      <c r="G47" s="360">
        <v>45901</v>
      </c>
      <c r="H47" s="361">
        <v>332</v>
      </c>
      <c r="I47" s="378">
        <v>273</v>
      </c>
      <c r="J47" s="361"/>
      <c r="K47" s="361"/>
      <c r="L47" s="239">
        <v>7283.28</v>
      </c>
      <c r="M47" s="239">
        <v>494.4</v>
      </c>
      <c r="N47" s="239">
        <v>123.6</v>
      </c>
      <c r="O47" s="239">
        <v>18.54</v>
      </c>
      <c r="P47" s="239">
        <v>15</v>
      </c>
      <c r="Q47" s="239">
        <v>309</v>
      </c>
      <c r="R47" s="239">
        <v>0</v>
      </c>
      <c r="S47" s="239">
        <v>0</v>
      </c>
      <c r="T47" s="239">
        <v>1000</v>
      </c>
      <c r="U47" s="239">
        <v>0</v>
      </c>
      <c r="V47" s="239">
        <v>0</v>
      </c>
      <c r="W47" s="239"/>
      <c r="X47" s="387">
        <f t="shared" si="12"/>
        <v>5322.74</v>
      </c>
      <c r="Y47" s="239">
        <v>0</v>
      </c>
      <c r="Z47" s="239"/>
      <c r="AA47" s="248"/>
      <c r="AB47" s="248">
        <f t="shared" si="15"/>
        <v>1000</v>
      </c>
      <c r="AC47" s="239"/>
      <c r="AD47" s="239"/>
      <c r="AE47" s="387"/>
      <c r="AF47" s="391">
        <f t="shared" si="13"/>
        <v>0</v>
      </c>
      <c r="AG47" s="387"/>
      <c r="AH47" s="396">
        <f t="shared" si="16"/>
        <v>6322.74</v>
      </c>
      <c r="AI47" s="248"/>
      <c r="AJ47" s="294"/>
      <c r="AK47" s="296">
        <f>VLOOKUP(C47,[14]一线员工!$C$3:$CI$400,60,0)</f>
        <v>6322.74</v>
      </c>
      <c r="AL47" s="296">
        <f t="shared" si="18"/>
        <v>0</v>
      </c>
      <c r="AM47" s="296" t="s">
        <v>480</v>
      </c>
      <c r="AN47" s="207" t="str">
        <f>VLOOKUP(C47,[13]一线员工!$C$3:$CK$500,66,0)</f>
        <v>合同工</v>
      </c>
      <c r="AO47" s="214">
        <f t="shared" si="19"/>
        <v>945.54</v>
      </c>
      <c r="AP47" s="355" t="str">
        <f>_xlfn.XLOOKUP(C47,'[12]8月月报9.1'!$B$1:$B$65536,'[12]8月月报9.1'!$AF$1:$AF$65536,0,0)</f>
        <v>430221198907110814</v>
      </c>
      <c r="AQ47" s="355">
        <f t="shared" si="17"/>
        <v>0</v>
      </c>
      <c r="AR47" s="197" t="str">
        <f>_xlfn.XLOOKUP($C47,汇总!$C:$C,汇总!$C:$C)</f>
        <v>邹文祥</v>
      </c>
    </row>
    <row r="48" s="268" customFormat="1" ht="23" customHeight="1" spans="1:44">
      <c r="A48" s="248">
        <f t="shared" si="20"/>
        <v>44</v>
      </c>
      <c r="B48" s="248">
        <v>505</v>
      </c>
      <c r="C48" s="248" t="s">
        <v>140</v>
      </c>
      <c r="D48" s="248" t="s">
        <v>382</v>
      </c>
      <c r="E48" s="360">
        <v>42664</v>
      </c>
      <c r="F48" s="248" t="s">
        <v>479</v>
      </c>
      <c r="G48" s="360">
        <v>45901</v>
      </c>
      <c r="H48" s="361">
        <v>284</v>
      </c>
      <c r="I48" s="378">
        <v>273</v>
      </c>
      <c r="J48" s="361"/>
      <c r="K48" s="361"/>
      <c r="L48" s="239">
        <v>6904.76</v>
      </c>
      <c r="M48" s="239">
        <v>505.6</v>
      </c>
      <c r="N48" s="239">
        <v>126.4</v>
      </c>
      <c r="O48" s="239">
        <v>18.96</v>
      </c>
      <c r="P48" s="239">
        <v>15</v>
      </c>
      <c r="Q48" s="239">
        <v>316</v>
      </c>
      <c r="R48" s="239"/>
      <c r="S48" s="239"/>
      <c r="T48" s="239"/>
      <c r="U48" s="239"/>
      <c r="V48" s="239"/>
      <c r="W48" s="239"/>
      <c r="X48" s="387">
        <f t="shared" si="12"/>
        <v>5922.8</v>
      </c>
      <c r="Y48" s="239">
        <v>28.13</v>
      </c>
      <c r="Z48" s="239"/>
      <c r="AA48" s="248"/>
      <c r="AB48" s="248">
        <f t="shared" si="15"/>
        <v>0</v>
      </c>
      <c r="AC48" s="239">
        <v>30.6</v>
      </c>
      <c r="AD48" s="239"/>
      <c r="AE48" s="387"/>
      <c r="AF48" s="391">
        <f t="shared" si="13"/>
        <v>0</v>
      </c>
      <c r="AG48" s="387"/>
      <c r="AH48" s="396">
        <f t="shared" si="16"/>
        <v>5864.07</v>
      </c>
      <c r="AI48" s="248"/>
      <c r="AJ48" s="294"/>
      <c r="AK48" s="296">
        <f>VLOOKUP(C48,[14]一线员工!$C$3:$CI$400,60,0)</f>
        <v>5864.07</v>
      </c>
      <c r="AL48" s="296">
        <f t="shared" si="18"/>
        <v>0</v>
      </c>
      <c r="AM48" s="296" t="s">
        <v>481</v>
      </c>
      <c r="AN48" s="207" t="str">
        <f>VLOOKUP(C48,[13]一线员工!$C$3:$CK$500,66,0)</f>
        <v>合同工</v>
      </c>
      <c r="AO48" s="214">
        <f t="shared" si="19"/>
        <v>966.96</v>
      </c>
      <c r="AP48" s="355" t="str">
        <f>_xlfn.XLOOKUP(C48,'[12]8月月报9.1'!$B$1:$B$65536,'[12]8月月报9.1'!$AF$1:$AF$65536,0,0)</f>
        <v>430321199908306237</v>
      </c>
      <c r="AQ48" s="355">
        <f t="shared" si="17"/>
        <v>0</v>
      </c>
      <c r="AR48" s="197" t="str">
        <f>_xlfn.XLOOKUP($C48,汇总!$C:$C,汇总!$C:$C)</f>
        <v>张周</v>
      </c>
    </row>
    <row r="49" s="268" customFormat="1" ht="23" customHeight="1" spans="1:44">
      <c r="A49" s="248">
        <f>ROW()-4</f>
        <v>45</v>
      </c>
      <c r="B49" s="248">
        <v>345</v>
      </c>
      <c r="C49" s="248" t="s">
        <v>141</v>
      </c>
      <c r="D49" s="248" t="s">
        <v>382</v>
      </c>
      <c r="E49" s="360">
        <v>41463</v>
      </c>
      <c r="F49" s="248" t="s">
        <v>479</v>
      </c>
      <c r="G49" s="360">
        <v>45901</v>
      </c>
      <c r="H49" s="361">
        <v>352</v>
      </c>
      <c r="I49" s="378">
        <v>267</v>
      </c>
      <c r="J49" s="361"/>
      <c r="K49" s="361"/>
      <c r="L49" s="239">
        <v>6560.01</v>
      </c>
      <c r="M49" s="239">
        <v>459.2</v>
      </c>
      <c r="N49" s="239">
        <v>114.8</v>
      </c>
      <c r="O49" s="239">
        <v>17.22</v>
      </c>
      <c r="P49" s="239">
        <v>15</v>
      </c>
      <c r="Q49" s="239">
        <v>287</v>
      </c>
      <c r="R49" s="239">
        <v>0</v>
      </c>
      <c r="S49" s="239">
        <v>0</v>
      </c>
      <c r="T49" s="239">
        <v>0</v>
      </c>
      <c r="U49" s="239">
        <v>0</v>
      </c>
      <c r="V49" s="239">
        <v>0</v>
      </c>
      <c r="W49" s="239"/>
      <c r="X49" s="387">
        <f t="shared" si="12"/>
        <v>5666.79</v>
      </c>
      <c r="Y49" s="239">
        <v>0</v>
      </c>
      <c r="Z49" s="239"/>
      <c r="AA49" s="248"/>
      <c r="AB49" s="248">
        <f t="shared" si="15"/>
        <v>0</v>
      </c>
      <c r="AC49" s="239"/>
      <c r="AD49" s="239"/>
      <c r="AE49" s="387"/>
      <c r="AF49" s="391">
        <f t="shared" si="13"/>
        <v>0</v>
      </c>
      <c r="AG49" s="387"/>
      <c r="AH49" s="396">
        <f t="shared" si="16"/>
        <v>5666.79</v>
      </c>
      <c r="AI49" s="248"/>
      <c r="AJ49" s="294"/>
      <c r="AK49" s="296">
        <f>VLOOKUP(C49,[14]一线员工!$C$3:$CI$400,60,0)</f>
        <v>5666.79</v>
      </c>
      <c r="AL49" s="296">
        <f t="shared" si="18"/>
        <v>0</v>
      </c>
      <c r="AM49" s="296" t="s">
        <v>482</v>
      </c>
      <c r="AN49" s="207" t="str">
        <f>VLOOKUP(C49,[13]一线员工!$C$3:$CK$500,66,0)</f>
        <v>合同工</v>
      </c>
      <c r="AO49" s="214">
        <f t="shared" si="19"/>
        <v>878.22</v>
      </c>
      <c r="AP49" s="355" t="str">
        <f>_xlfn.XLOOKUP(C49,'[12]8月月报9.1'!$B$1:$B$65536,'[12]8月月报9.1'!$AF$1:$AF$65536,0,0)</f>
        <v>230834197309170879</v>
      </c>
      <c r="AQ49" s="355">
        <f t="shared" si="17"/>
        <v>0</v>
      </c>
      <c r="AR49" s="197" t="str">
        <f>_xlfn.XLOOKUP($C49,汇总!$C:$C,汇总!$C:$C)</f>
        <v>霍海涛</v>
      </c>
    </row>
    <row r="50" s="268" customFormat="1" ht="23" customHeight="1" spans="1:44">
      <c r="A50" s="248">
        <f>ROW()-4</f>
        <v>46</v>
      </c>
      <c r="B50" s="248">
        <v>416</v>
      </c>
      <c r="C50" s="248" t="s">
        <v>142</v>
      </c>
      <c r="D50" s="248" t="s">
        <v>382</v>
      </c>
      <c r="E50" s="360">
        <v>43292</v>
      </c>
      <c r="F50" s="248" t="s">
        <v>479</v>
      </c>
      <c r="G50" s="360">
        <v>45901</v>
      </c>
      <c r="H50" s="361">
        <v>296</v>
      </c>
      <c r="I50" s="378">
        <v>273</v>
      </c>
      <c r="J50" s="361"/>
      <c r="K50" s="361"/>
      <c r="L50" s="239">
        <v>6766.45</v>
      </c>
      <c r="M50" s="239">
        <v>465.6</v>
      </c>
      <c r="N50" s="239">
        <v>116.4</v>
      </c>
      <c r="O50" s="239">
        <v>17.46</v>
      </c>
      <c r="P50" s="239">
        <v>15</v>
      </c>
      <c r="Q50" s="239">
        <v>291</v>
      </c>
      <c r="R50" s="239"/>
      <c r="S50" s="239"/>
      <c r="T50" s="239"/>
      <c r="U50" s="239"/>
      <c r="V50" s="239"/>
      <c r="W50" s="239"/>
      <c r="X50" s="387">
        <f t="shared" si="12"/>
        <v>5860.99</v>
      </c>
      <c r="Y50" s="239">
        <v>21.64</v>
      </c>
      <c r="Z50" s="239"/>
      <c r="AA50" s="248"/>
      <c r="AB50" s="248">
        <f t="shared" si="15"/>
        <v>0</v>
      </c>
      <c r="AC50" s="239"/>
      <c r="AD50" s="239"/>
      <c r="AE50" s="387"/>
      <c r="AF50" s="391">
        <f t="shared" si="13"/>
        <v>0</v>
      </c>
      <c r="AG50" s="387"/>
      <c r="AH50" s="396">
        <f t="shared" si="16"/>
        <v>5839.35</v>
      </c>
      <c r="AI50" s="248"/>
      <c r="AJ50" s="294"/>
      <c r="AK50" s="296">
        <f>VLOOKUP(C50,[14]一线员工!$C$3:$CI$400,60,0)</f>
        <v>5839.35</v>
      </c>
      <c r="AL50" s="296">
        <f t="shared" si="18"/>
        <v>0</v>
      </c>
      <c r="AM50" s="296" t="s">
        <v>483</v>
      </c>
      <c r="AN50" s="207" t="str">
        <f>VLOOKUP(C50,[13]一线员工!$C$3:$CK$500,66,0)</f>
        <v>合同工</v>
      </c>
      <c r="AO50" s="214">
        <f t="shared" si="19"/>
        <v>890.46</v>
      </c>
      <c r="AP50" s="355" t="str">
        <f>_xlfn.XLOOKUP(C50,'[12]8月月报9.1'!$B$1:$B$65536,'[12]8月月报9.1'!$AF$1:$AF$65536,0,0)</f>
        <v>430223199310026510</v>
      </c>
      <c r="AQ50" s="355">
        <f t="shared" si="17"/>
        <v>0</v>
      </c>
      <c r="AR50" s="197" t="str">
        <f>_xlfn.XLOOKUP($C50,汇总!$C:$C,汇总!$C:$C)</f>
        <v>谭刚</v>
      </c>
    </row>
    <row r="51" s="268" customFormat="1" ht="23" customHeight="1" spans="1:44">
      <c r="A51" s="248">
        <f>ROW()-4</f>
        <v>47</v>
      </c>
      <c r="B51" s="248">
        <v>994</v>
      </c>
      <c r="C51" s="248" t="s">
        <v>148</v>
      </c>
      <c r="D51" s="248" t="s">
        <v>382</v>
      </c>
      <c r="E51" s="360">
        <v>44730</v>
      </c>
      <c r="F51" s="248" t="s">
        <v>477</v>
      </c>
      <c r="G51" s="360">
        <v>45901</v>
      </c>
      <c r="H51" s="361">
        <v>352</v>
      </c>
      <c r="I51" s="378">
        <v>267</v>
      </c>
      <c r="J51" s="361"/>
      <c r="K51" s="361"/>
      <c r="L51" s="239">
        <v>5154.22</v>
      </c>
      <c r="M51" s="239">
        <v>344.64</v>
      </c>
      <c r="N51" s="239">
        <v>81.06</v>
      </c>
      <c r="O51" s="239">
        <v>12.92</v>
      </c>
      <c r="P51" s="239">
        <v>15</v>
      </c>
      <c r="Q51" s="239"/>
      <c r="R51" s="239"/>
      <c r="S51" s="239"/>
      <c r="T51" s="239"/>
      <c r="U51" s="239"/>
      <c r="V51" s="239"/>
      <c r="W51" s="239"/>
      <c r="X51" s="387">
        <f t="shared" si="12"/>
        <v>4700.6</v>
      </c>
      <c r="Y51" s="239">
        <v>0</v>
      </c>
      <c r="Z51" s="239"/>
      <c r="AA51" s="248"/>
      <c r="AB51" s="248">
        <f t="shared" si="15"/>
        <v>0</v>
      </c>
      <c r="AC51" s="239"/>
      <c r="AD51" s="239"/>
      <c r="AE51" s="387"/>
      <c r="AF51" s="391">
        <f t="shared" si="13"/>
        <v>0</v>
      </c>
      <c r="AG51" s="387"/>
      <c r="AH51" s="396">
        <f t="shared" si="16"/>
        <v>4700.6</v>
      </c>
      <c r="AI51" s="248"/>
      <c r="AJ51" s="294"/>
      <c r="AK51" s="296">
        <f>VLOOKUP(C51,[14]一线员工!$C$3:$CI$400,60,0)</f>
        <v>4700.6</v>
      </c>
      <c r="AL51" s="296">
        <f t="shared" si="18"/>
        <v>0</v>
      </c>
      <c r="AM51" s="296" t="s">
        <v>484</v>
      </c>
      <c r="AN51" s="207" t="str">
        <f>VLOOKUP(C51,[13]一线员工!$C$3:$CK$500,66,0)</f>
        <v>劳务工</v>
      </c>
      <c r="AO51" s="214">
        <f t="shared" si="19"/>
        <v>438.62</v>
      </c>
      <c r="AP51" s="355" t="str">
        <f>_xlfn.XLOOKUP(C51,'[12]8月月报9.1'!$B$1:$B$65536,'[12]8月月报9.1'!$AF$1:$AF$65536,0,0)</f>
        <v>430221198201177136</v>
      </c>
      <c r="AQ51" s="355">
        <f t="shared" si="17"/>
        <v>0</v>
      </c>
      <c r="AR51" s="197" t="str">
        <f>_xlfn.XLOOKUP($C51,汇总!$C:$C,汇总!$C:$C)</f>
        <v>吴朗</v>
      </c>
    </row>
    <row r="52" s="268" customFormat="1" ht="23" customHeight="1" spans="1:44">
      <c r="A52" s="248">
        <f>ROW()-4</f>
        <v>48</v>
      </c>
      <c r="B52" s="248">
        <v>21</v>
      </c>
      <c r="C52" s="248" t="s">
        <v>151</v>
      </c>
      <c r="D52" s="248" t="s">
        <v>374</v>
      </c>
      <c r="E52" s="360">
        <v>41197</v>
      </c>
      <c r="F52" s="248" t="s">
        <v>485</v>
      </c>
      <c r="G52" s="360">
        <v>45901</v>
      </c>
      <c r="H52" s="361">
        <v>348</v>
      </c>
      <c r="I52" s="378"/>
      <c r="J52" s="361"/>
      <c r="K52" s="361"/>
      <c r="L52" s="239">
        <v>3593.31</v>
      </c>
      <c r="M52" s="239">
        <v>0</v>
      </c>
      <c r="N52" s="239">
        <v>0</v>
      </c>
      <c r="O52" s="239">
        <v>0</v>
      </c>
      <c r="P52" s="239">
        <v>0</v>
      </c>
      <c r="Q52" s="239"/>
      <c r="R52" s="239"/>
      <c r="S52" s="239"/>
      <c r="T52" s="239"/>
      <c r="U52" s="239"/>
      <c r="V52" s="239"/>
      <c r="W52" s="239"/>
      <c r="X52" s="387">
        <f t="shared" si="12"/>
        <v>3593.31</v>
      </c>
      <c r="Y52" s="239">
        <v>0</v>
      </c>
      <c r="Z52" s="239"/>
      <c r="AA52" s="248"/>
      <c r="AB52" s="248">
        <f t="shared" si="15"/>
        <v>0</v>
      </c>
      <c r="AC52" s="239"/>
      <c r="AD52" s="239"/>
      <c r="AE52" s="387"/>
      <c r="AF52" s="391">
        <f t="shared" si="13"/>
        <v>0</v>
      </c>
      <c r="AG52" s="387"/>
      <c r="AH52" s="396">
        <f t="shared" si="16"/>
        <v>3593.31</v>
      </c>
      <c r="AI52" s="248"/>
      <c r="AJ52" s="294"/>
      <c r="AK52" s="296">
        <f>VLOOKUP(C52,[14]一线员工!$C$3:$CI$400,60,0)</f>
        <v>3593.31</v>
      </c>
      <c r="AL52" s="296">
        <f t="shared" si="18"/>
        <v>0</v>
      </c>
      <c r="AM52" s="296" t="s">
        <v>486</v>
      </c>
      <c r="AN52" s="207" t="str">
        <f>VLOOKUP(C52,[13]一线员工!$C$3:$CK$500,66,0)</f>
        <v>劳务工</v>
      </c>
      <c r="AO52" s="214">
        <f t="shared" si="19"/>
        <v>0</v>
      </c>
      <c r="AP52" s="355" t="str">
        <f>_xlfn.XLOOKUP(C52,'[12]8月月报9.1'!$B$1:$B$65536,'[12]8月月报9.1'!$AF$1:$AF$65536,0,0)</f>
        <v>430221196712026824</v>
      </c>
      <c r="AQ52" s="355">
        <f t="shared" si="17"/>
        <v>0</v>
      </c>
      <c r="AR52" s="197" t="str">
        <f>_xlfn.XLOOKUP($C52,汇总!$C:$C,汇总!$C:$C)</f>
        <v>黄清梅</v>
      </c>
    </row>
    <row r="53" s="268" customFormat="1" ht="23" customHeight="1" spans="1:44">
      <c r="A53" s="248">
        <f>ROW()-4</f>
        <v>49</v>
      </c>
      <c r="B53" s="248"/>
      <c r="C53" s="248" t="s">
        <v>155</v>
      </c>
      <c r="D53" s="248"/>
      <c r="E53" s="360">
        <v>45309</v>
      </c>
      <c r="F53" s="248"/>
      <c r="G53" s="360">
        <v>45901</v>
      </c>
      <c r="H53" s="361">
        <v>0</v>
      </c>
      <c r="I53" s="378"/>
      <c r="J53" s="361"/>
      <c r="K53" s="361"/>
      <c r="L53" s="239">
        <v>2658.72</v>
      </c>
      <c r="M53" s="239">
        <v>344.64</v>
      </c>
      <c r="N53" s="239">
        <v>86.16</v>
      </c>
      <c r="O53" s="239">
        <v>12.92</v>
      </c>
      <c r="P53" s="239">
        <v>15</v>
      </c>
      <c r="Q53" s="239"/>
      <c r="R53" s="239"/>
      <c r="S53" s="239"/>
      <c r="T53" s="239"/>
      <c r="U53" s="239"/>
      <c r="V53" s="239"/>
      <c r="W53" s="239"/>
      <c r="X53" s="387">
        <f t="shared" si="12"/>
        <v>2200</v>
      </c>
      <c r="Y53" s="239">
        <v>0</v>
      </c>
      <c r="Z53" s="239"/>
      <c r="AA53" s="248"/>
      <c r="AB53" s="248">
        <f t="shared" si="15"/>
        <v>0</v>
      </c>
      <c r="AC53" s="239"/>
      <c r="AD53" s="239"/>
      <c r="AE53" s="387"/>
      <c r="AF53" s="391">
        <f t="shared" si="13"/>
        <v>0</v>
      </c>
      <c r="AG53" s="387"/>
      <c r="AH53" s="396">
        <f t="shared" si="16"/>
        <v>2200</v>
      </c>
      <c r="AI53" s="248"/>
      <c r="AJ53" s="294" t="s">
        <v>487</v>
      </c>
      <c r="AK53" s="296">
        <f>VLOOKUP(C53,[14]一线员工!$C$3:$CI$400,60,0)</f>
        <v>2200</v>
      </c>
      <c r="AL53" s="296">
        <f t="shared" si="18"/>
        <v>0</v>
      </c>
      <c r="AM53" s="474" t="s">
        <v>488</v>
      </c>
      <c r="AN53" s="207" t="str">
        <f>VLOOKUP(C53,[13]一线员工!$C$3:$CK$500,66,0)</f>
        <v>合同工</v>
      </c>
      <c r="AO53" s="214">
        <f t="shared" si="19"/>
        <v>443.72</v>
      </c>
      <c r="AP53" s="355" t="str">
        <f>_xlfn.XLOOKUP(C53,'[12]8月月报9.1'!$B$1:$B$65536,'[12]8月月报9.1'!$AF$1:$AF$65536,0,0)</f>
        <v>430124198511037116</v>
      </c>
      <c r="AQ53" s="355">
        <f t="shared" si="17"/>
        <v>0</v>
      </c>
      <c r="AR53" s="197" t="str">
        <f>_xlfn.XLOOKUP($C53,汇总!$C:$C,汇总!$C:$C)</f>
        <v>高万</v>
      </c>
    </row>
    <row r="54" s="174" customFormat="1" ht="24" customHeight="1" spans="1:41">
      <c r="A54" s="264" t="s">
        <v>14</v>
      </c>
      <c r="B54" s="264" t="s">
        <v>14</v>
      </c>
      <c r="C54" s="264" t="s">
        <v>14</v>
      </c>
      <c r="D54" s="362"/>
      <c r="E54" s="362"/>
      <c r="F54" s="362"/>
      <c r="G54" s="362"/>
      <c r="H54" s="363">
        <f>SUM(H5:H53)</f>
        <v>18468</v>
      </c>
      <c r="I54" s="363">
        <f t="shared" ref="I54:AH54" si="21">SUM(I5:I53)</f>
        <v>14692.1666666667</v>
      </c>
      <c r="J54" s="363">
        <f t="shared" si="21"/>
        <v>0</v>
      </c>
      <c r="K54" s="363">
        <f t="shared" si="21"/>
        <v>-150</v>
      </c>
      <c r="L54" s="363">
        <f>SUM(L5:L53)</f>
        <v>277827.76</v>
      </c>
      <c r="M54" s="363">
        <f t="shared" si="21"/>
        <v>17923.52</v>
      </c>
      <c r="N54" s="363">
        <f t="shared" si="21"/>
        <v>4455.8</v>
      </c>
      <c r="O54" s="363">
        <f t="shared" si="21"/>
        <v>672.06</v>
      </c>
      <c r="P54" s="363">
        <f t="shared" si="21"/>
        <v>705</v>
      </c>
      <c r="Q54" s="363">
        <f t="shared" si="21"/>
        <v>6787</v>
      </c>
      <c r="R54" s="363">
        <f t="shared" si="21"/>
        <v>5000</v>
      </c>
      <c r="S54" s="363">
        <f t="shared" si="21"/>
        <v>0</v>
      </c>
      <c r="T54" s="363">
        <f t="shared" si="21"/>
        <v>1500</v>
      </c>
      <c r="U54" s="363">
        <f t="shared" si="21"/>
        <v>0</v>
      </c>
      <c r="V54" s="363">
        <f t="shared" si="21"/>
        <v>5250</v>
      </c>
      <c r="W54" s="363">
        <f t="shared" si="21"/>
        <v>0</v>
      </c>
      <c r="X54" s="363">
        <f t="shared" si="21"/>
        <v>235534.38</v>
      </c>
      <c r="Y54" s="363">
        <f t="shared" si="21"/>
        <v>792.61</v>
      </c>
      <c r="Z54" s="363">
        <f t="shared" si="21"/>
        <v>0</v>
      </c>
      <c r="AA54" s="363">
        <f t="shared" si="21"/>
        <v>0</v>
      </c>
      <c r="AB54" s="363">
        <f t="shared" si="21"/>
        <v>11750</v>
      </c>
      <c r="AC54" s="363">
        <f t="shared" si="21"/>
        <v>617.79</v>
      </c>
      <c r="AD54" s="363">
        <f t="shared" si="21"/>
        <v>0</v>
      </c>
      <c r="AE54" s="363">
        <f t="shared" si="21"/>
        <v>0</v>
      </c>
      <c r="AF54" s="363">
        <f t="shared" si="21"/>
        <v>0</v>
      </c>
      <c r="AG54" s="363">
        <f t="shared" si="21"/>
        <v>0</v>
      </c>
      <c r="AH54" s="363">
        <f t="shared" si="21"/>
        <v>245873.98</v>
      </c>
      <c r="AI54" s="206"/>
      <c r="AJ54" s="256"/>
      <c r="AK54" s="395"/>
      <c r="AL54" s="395"/>
      <c r="AO54" s="174">
        <f>SUM(AO5:AO53)</f>
        <v>29838.38</v>
      </c>
    </row>
    <row r="55" s="268" customFormat="1" ht="20" customHeight="1" spans="1:34">
      <c r="A55" s="364">
        <v>10.13</v>
      </c>
      <c r="B55" s="268" t="s">
        <v>489</v>
      </c>
      <c r="H55" s="365">
        <v>46468</v>
      </c>
      <c r="I55" s="365"/>
      <c r="J55" s="365"/>
      <c r="K55" s="365"/>
      <c r="L55" s="379">
        <v>600229.59</v>
      </c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>
        <v>557936.21</v>
      </c>
      <c r="Y55" s="365"/>
      <c r="Z55" s="365"/>
      <c r="AA55" s="365"/>
      <c r="AB55" s="365"/>
      <c r="AC55" s="368">
        <v>2046</v>
      </c>
      <c r="AD55" s="368">
        <f t="shared" ref="AD55:AG55" si="22">AD54+AD58</f>
        <v>0</v>
      </c>
      <c r="AE55" s="368">
        <f t="shared" si="22"/>
        <v>0</v>
      </c>
      <c r="AF55" s="368">
        <v>33400</v>
      </c>
      <c r="AG55" s="368">
        <f t="shared" si="22"/>
        <v>0</v>
      </c>
      <c r="AH55" s="368">
        <v>566847.6</v>
      </c>
    </row>
    <row r="56" s="268" customFormat="1" spans="8:34">
      <c r="H56" s="365"/>
      <c r="I56" s="365"/>
      <c r="J56" s="365"/>
      <c r="K56" s="365"/>
      <c r="L56" s="365">
        <f>SUBTOTAL(9,L5:L53)</f>
        <v>277827.76</v>
      </c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</row>
    <row r="57" s="268" customFormat="1" ht="18" customHeight="1" spans="1:41">
      <c r="A57" s="207"/>
      <c r="B57" s="207"/>
      <c r="C57" s="207"/>
      <c r="D57" s="207"/>
      <c r="E57" s="228"/>
      <c r="F57" s="207"/>
      <c r="G57" s="207"/>
      <c r="H57" s="366"/>
      <c r="I57" s="366"/>
      <c r="J57" s="366"/>
      <c r="K57" s="380"/>
      <c r="L57" s="381"/>
      <c r="M57" s="382"/>
      <c r="N57" s="382"/>
      <c r="O57" s="383"/>
      <c r="P57" s="382"/>
      <c r="Q57" s="382"/>
      <c r="R57" s="382"/>
      <c r="S57" s="382"/>
      <c r="T57" s="382"/>
      <c r="U57" s="382"/>
      <c r="V57" s="382"/>
      <c r="W57" s="382"/>
      <c r="X57" s="381"/>
      <c r="Y57" s="381"/>
      <c r="Z57" s="381"/>
      <c r="AA57" s="382"/>
      <c r="AB57" s="382"/>
      <c r="AC57" s="381"/>
      <c r="AD57" s="381"/>
      <c r="AE57" s="382"/>
      <c r="AF57" s="366"/>
      <c r="AG57" s="382"/>
      <c r="AH57" s="397"/>
      <c r="AI57" s="207"/>
      <c r="AJ57" s="398"/>
      <c r="AK57" s="398"/>
      <c r="AL57" s="398"/>
      <c r="AM57" s="174"/>
      <c r="AN57" s="174"/>
      <c r="AO57" s="214"/>
    </row>
    <row r="58" s="268" customFormat="1" spans="2:34">
      <c r="B58" s="268" t="s">
        <v>490</v>
      </c>
      <c r="H58" s="365">
        <v>28000</v>
      </c>
      <c r="I58" s="365"/>
      <c r="J58" s="365"/>
      <c r="K58" s="365"/>
      <c r="L58" s="365">
        <v>322401.83</v>
      </c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>
        <v>322401.83</v>
      </c>
      <c r="Y58" s="365"/>
      <c r="Z58" s="365"/>
      <c r="AA58" s="365"/>
      <c r="AB58" s="365"/>
      <c r="AC58" s="365">
        <v>1428.21</v>
      </c>
      <c r="AD58" s="365"/>
      <c r="AE58" s="365"/>
      <c r="AF58" s="365">
        <v>12000</v>
      </c>
      <c r="AG58" s="365"/>
      <c r="AH58" s="365">
        <v>320973.62</v>
      </c>
    </row>
    <row r="59" s="268" customFormat="1" spans="8:34">
      <c r="H59" s="365">
        <f>H55-H54-H58</f>
        <v>0</v>
      </c>
      <c r="I59" s="365"/>
      <c r="J59" s="365"/>
      <c r="K59" s="365"/>
      <c r="L59" s="384">
        <f>L55-L54-L58</f>
        <v>0</v>
      </c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88">
        <f>X55-X54-X58</f>
        <v>0</v>
      </c>
      <c r="Y59" s="365"/>
      <c r="Z59" s="365"/>
      <c r="AA59" s="365"/>
      <c r="AB59" s="365"/>
      <c r="AC59" s="365"/>
      <c r="AD59" s="365">
        <f t="shared" ref="AD59:AH59" si="23">AD55-AD54-AD58</f>
        <v>0</v>
      </c>
      <c r="AE59" s="365">
        <f t="shared" si="23"/>
        <v>0</v>
      </c>
      <c r="AF59" s="365">
        <f t="shared" si="23"/>
        <v>21400</v>
      </c>
      <c r="AG59" s="365">
        <f t="shared" si="23"/>
        <v>0</v>
      </c>
      <c r="AH59" s="384">
        <f t="shared" si="23"/>
        <v>0</v>
      </c>
    </row>
    <row r="60" s="268" customFormat="1" spans="1:36">
      <c r="A60" s="367"/>
      <c r="B60" s="367" t="s">
        <v>491</v>
      </c>
      <c r="C60" s="367"/>
      <c r="D60" s="367"/>
      <c r="E60" s="367"/>
      <c r="F60" s="367"/>
      <c r="G60" s="367"/>
      <c r="H60" s="368">
        <f>H55-H54</f>
        <v>28000</v>
      </c>
      <c r="I60" s="368"/>
      <c r="J60" s="368"/>
      <c r="K60" s="368"/>
      <c r="L60" s="385">
        <f>L55-L54</f>
        <v>322401.83</v>
      </c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85">
        <f>X55-X54</f>
        <v>322401.83</v>
      </c>
      <c r="Y60" s="368"/>
      <c r="Z60" s="368"/>
      <c r="AA60" s="368"/>
      <c r="AB60" s="368"/>
      <c r="AC60" s="368">
        <f t="shared" ref="AC60:AG60" si="24">AC55-AC54-AC58</f>
        <v>0</v>
      </c>
      <c r="AD60" s="368">
        <f t="shared" si="24"/>
        <v>0</v>
      </c>
      <c r="AE60" s="368">
        <f t="shared" si="24"/>
        <v>0</v>
      </c>
      <c r="AF60" s="368">
        <f t="shared" si="24"/>
        <v>21400</v>
      </c>
      <c r="AG60" s="368">
        <f t="shared" si="24"/>
        <v>0</v>
      </c>
      <c r="AH60" s="368">
        <f>AH55-AH54</f>
        <v>320973.62</v>
      </c>
      <c r="AI60" s="367"/>
      <c r="AJ60" s="367"/>
    </row>
  </sheetData>
  <autoFilter ref="A4:AR55">
    <extLst/>
  </autoFilter>
  <mergeCells count="30">
    <mergeCell ref="A2:AI2"/>
    <mergeCell ref="M3:Q3"/>
    <mergeCell ref="R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R3:AR4"/>
  </mergeCells>
  <pageMargins left="0.275" right="0.314583333333333" top="0.314583333333333" bottom="0.432638888888889" header="0.156944444444444" footer="0.0784722222222222"/>
  <pageSetup paperSize="9" orientation="landscape" horizontalDpi="600"/>
  <headerFooter>
    <oddHeader>&amp;R&amp;P/&amp;N</oddHeader>
    <oddFooter>&amp;L编制：曾琼                &amp;C
  财务审核：                        审批：                                         &amp;R                                                                   日期：2025-10-13</oddFooter>
  </headerFooter>
  <rowBreaks count="2" manualBreakCount="2">
    <brk id="24" max="35" man="1"/>
    <brk id="44" max="35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>
    <tabColor rgb="FFFFFF00"/>
    <pageSetUpPr fitToPage="1"/>
  </sheetPr>
  <dimension ref="A1:HR23"/>
  <sheetViews>
    <sheetView view="pageBreakPreview" zoomScale="90" zoomScaleNormal="90" workbookViewId="0">
      <pane xSplit="7" ySplit="4" topLeftCell="X9" activePane="bottomRight" state="frozen"/>
      <selection/>
      <selection pane="topRight"/>
      <selection pane="bottomLeft"/>
      <selection pane="bottomRight" activeCell="AK12" sqref="AK12"/>
    </sheetView>
  </sheetViews>
  <sheetFormatPr defaultColWidth="9" defaultRowHeight="12"/>
  <cols>
    <col min="1" max="2" width="4.48148148148148" style="198" customWidth="1"/>
    <col min="3" max="3" width="5.62962962962963" style="198" customWidth="1"/>
    <col min="4" max="4" width="6.4537037037037" style="198" customWidth="1"/>
    <col min="5" max="5" width="6.75" style="198" customWidth="1"/>
    <col min="6" max="6" width="6.62962962962963" style="198" customWidth="1"/>
    <col min="7" max="7" width="5.69444444444444" style="198" customWidth="1"/>
    <col min="8" max="8" width="4.5" style="198" customWidth="1"/>
    <col min="9" max="9" width="5.5462962962963" style="198" customWidth="1"/>
    <col min="10" max="10" width="4.5" style="198" hidden="1" customWidth="1"/>
    <col min="11" max="11" width="5" style="198" customWidth="1"/>
    <col min="12" max="12" width="8.62962962962963" style="198" customWidth="1"/>
    <col min="13" max="16" width="6.87962962962963" style="198" customWidth="1"/>
    <col min="17" max="23" width="5" style="198" customWidth="1"/>
    <col min="24" max="24" width="7.62962962962963" style="198" customWidth="1"/>
    <col min="25" max="25" width="5" style="198" customWidth="1"/>
    <col min="26" max="27" width="5" style="198" hidden="1" customWidth="1"/>
    <col min="28" max="28" width="5" style="198" customWidth="1"/>
    <col min="29" max="29" width="3.43518518518518" style="198" customWidth="1"/>
    <col min="30" max="30" width="3.43518518518518" style="198" hidden="1" customWidth="1"/>
    <col min="31" max="31" width="4.62962962962963" style="198" hidden="1" customWidth="1"/>
    <col min="32" max="32" width="5" style="198" hidden="1" customWidth="1"/>
    <col min="33" max="33" width="9.46296296296296" style="198" customWidth="1"/>
    <col min="34" max="36" width="7.88888888888889" style="198" customWidth="1"/>
    <col min="37" max="37" width="15.8611111111111" style="198" customWidth="1"/>
    <col min="38" max="38" width="16.0925925925926" style="198" customWidth="1"/>
    <col min="39" max="39" width="8.0462962962963" style="198" customWidth="1"/>
    <col min="40" max="16384" width="9" style="198"/>
  </cols>
  <sheetData>
    <row r="1" s="198" customFormat="1" spans="1:39">
      <c r="A1" s="260"/>
      <c r="B1" s="260"/>
      <c r="C1" s="260"/>
      <c r="D1" s="260"/>
      <c r="E1" s="310"/>
      <c r="F1" s="260"/>
      <c r="G1" s="260"/>
      <c r="H1" s="260"/>
      <c r="I1" s="260"/>
      <c r="J1" s="260"/>
      <c r="K1" s="327"/>
      <c r="L1" s="328"/>
      <c r="M1" s="260"/>
      <c r="N1" s="260"/>
      <c r="O1" s="329"/>
      <c r="P1" s="260"/>
      <c r="Q1" s="260"/>
      <c r="R1" s="260"/>
      <c r="S1" s="260"/>
      <c r="T1" s="260"/>
      <c r="U1" s="260"/>
      <c r="V1" s="260"/>
      <c r="W1" s="260"/>
      <c r="X1" s="260"/>
      <c r="Y1" s="328"/>
      <c r="Z1" s="328"/>
      <c r="AA1" s="260"/>
      <c r="AB1" s="260"/>
      <c r="AC1" s="328"/>
      <c r="AD1" s="328"/>
      <c r="AE1" s="260"/>
      <c r="AF1" s="260"/>
      <c r="AG1" s="345"/>
      <c r="AH1" s="259"/>
      <c r="AI1" s="259"/>
      <c r="AJ1" s="259"/>
      <c r="AK1" s="259"/>
      <c r="AM1" s="260"/>
    </row>
    <row r="2" s="198" customFormat="1" ht="28" customHeight="1" spans="1:39">
      <c r="A2" s="311" t="s">
        <v>492</v>
      </c>
      <c r="B2" s="311"/>
      <c r="C2" s="311"/>
      <c r="D2" s="311"/>
      <c r="E2" s="312"/>
      <c r="F2" s="311"/>
      <c r="G2" s="311"/>
      <c r="H2" s="311"/>
      <c r="I2" s="311"/>
      <c r="J2" s="311"/>
      <c r="K2" s="330"/>
      <c r="L2" s="33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30"/>
      <c r="Z2" s="330"/>
      <c r="AA2" s="311"/>
      <c r="AB2" s="311"/>
      <c r="AC2" s="341"/>
      <c r="AD2" s="341"/>
      <c r="AE2" s="311"/>
      <c r="AF2" s="311"/>
      <c r="AG2" s="311"/>
      <c r="AH2" s="331"/>
      <c r="AI2" s="259"/>
      <c r="AJ2" s="259"/>
      <c r="AK2" s="259"/>
      <c r="AM2" s="260"/>
    </row>
    <row r="3" s="198" customFormat="1" ht="30" customHeight="1" spans="1:42">
      <c r="A3" s="216" t="s">
        <v>0</v>
      </c>
      <c r="B3" s="216" t="s">
        <v>335</v>
      </c>
      <c r="C3" s="216" t="s">
        <v>2</v>
      </c>
      <c r="D3" s="313" t="s">
        <v>1</v>
      </c>
      <c r="E3" s="314" t="s">
        <v>336</v>
      </c>
      <c r="F3" s="313" t="s">
        <v>3</v>
      </c>
      <c r="G3" s="315" t="s">
        <v>337</v>
      </c>
      <c r="H3" s="316" t="s">
        <v>338</v>
      </c>
      <c r="I3" s="332" t="s">
        <v>421</v>
      </c>
      <c r="J3" s="232" t="s">
        <v>340</v>
      </c>
      <c r="K3" s="233" t="s">
        <v>341</v>
      </c>
      <c r="L3" s="333" t="s">
        <v>342</v>
      </c>
      <c r="M3" s="334" t="s">
        <v>422</v>
      </c>
      <c r="N3" s="334"/>
      <c r="O3" s="334"/>
      <c r="P3" s="334"/>
      <c r="Q3" s="334"/>
      <c r="R3" s="216" t="s">
        <v>344</v>
      </c>
      <c r="S3" s="216"/>
      <c r="T3" s="216"/>
      <c r="U3" s="216"/>
      <c r="V3" s="216"/>
      <c r="W3" s="246"/>
      <c r="X3" s="216" t="s">
        <v>345</v>
      </c>
      <c r="Y3" s="342" t="s">
        <v>346</v>
      </c>
      <c r="Z3" s="216" t="s">
        <v>493</v>
      </c>
      <c r="AA3" s="216" t="s">
        <v>424</v>
      </c>
      <c r="AB3" s="216" t="s">
        <v>349</v>
      </c>
      <c r="AC3" s="253" t="s">
        <v>350</v>
      </c>
      <c r="AD3" s="253" t="s">
        <v>351</v>
      </c>
      <c r="AE3" s="232" t="s">
        <v>340</v>
      </c>
      <c r="AF3" s="216" t="s">
        <v>425</v>
      </c>
      <c r="AG3" s="346" t="s">
        <v>353</v>
      </c>
      <c r="AH3" s="235" t="s">
        <v>312</v>
      </c>
      <c r="AI3" s="347">
        <v>10.13</v>
      </c>
      <c r="AJ3" s="259"/>
      <c r="AK3" s="259"/>
      <c r="AL3" s="260"/>
      <c r="AP3" s="267" t="s">
        <v>355</v>
      </c>
    </row>
    <row r="4" s="198" customFormat="1" ht="39" customHeight="1" spans="1:44">
      <c r="A4" s="216"/>
      <c r="B4" s="216"/>
      <c r="C4" s="216"/>
      <c r="D4" s="247"/>
      <c r="E4" s="317"/>
      <c r="F4" s="247"/>
      <c r="G4" s="315"/>
      <c r="H4" s="316"/>
      <c r="I4" s="335"/>
      <c r="J4" s="232"/>
      <c r="K4" s="233"/>
      <c r="L4" s="333"/>
      <c r="M4" s="233" t="s">
        <v>9</v>
      </c>
      <c r="N4" s="233" t="s">
        <v>11</v>
      </c>
      <c r="O4" s="336" t="s">
        <v>10</v>
      </c>
      <c r="P4" s="233" t="s">
        <v>356</v>
      </c>
      <c r="Q4" s="216" t="s">
        <v>426</v>
      </c>
      <c r="R4" s="216" t="s">
        <v>358</v>
      </c>
      <c r="S4" s="216" t="s">
        <v>359</v>
      </c>
      <c r="T4" s="216" t="s">
        <v>360</v>
      </c>
      <c r="U4" s="216" t="s">
        <v>361</v>
      </c>
      <c r="V4" s="216" t="s">
        <v>362</v>
      </c>
      <c r="W4" s="216" t="s">
        <v>363</v>
      </c>
      <c r="X4" s="216"/>
      <c r="Y4" s="342"/>
      <c r="Z4" s="216"/>
      <c r="AA4" s="216"/>
      <c r="AB4" s="216"/>
      <c r="AC4" s="253"/>
      <c r="AD4" s="253"/>
      <c r="AE4" s="232"/>
      <c r="AF4" s="216"/>
      <c r="AG4" s="346"/>
      <c r="AH4" s="235"/>
      <c r="AI4" s="347"/>
      <c r="AJ4" s="259"/>
      <c r="AK4" s="259" t="s">
        <v>364</v>
      </c>
      <c r="AL4" s="260" t="s">
        <v>365</v>
      </c>
      <c r="AM4" s="260"/>
      <c r="AN4" s="260"/>
      <c r="AO4" s="260"/>
      <c r="AP4" s="267"/>
      <c r="AQ4" s="260"/>
      <c r="AR4" s="260"/>
    </row>
    <row r="5" s="198" customFormat="1" ht="40" customHeight="1" spans="1:226">
      <c r="A5" s="315">
        <f>ROW()-4</f>
        <v>1</v>
      </c>
      <c r="B5" s="318">
        <v>866</v>
      </c>
      <c r="C5" s="318" t="s">
        <v>65</v>
      </c>
      <c r="D5" s="319" t="s">
        <v>494</v>
      </c>
      <c r="E5" s="320">
        <v>43698</v>
      </c>
      <c r="F5" s="319" t="s">
        <v>495</v>
      </c>
      <c r="G5" s="321">
        <v>45901</v>
      </c>
      <c r="H5" s="315">
        <v>276</v>
      </c>
      <c r="I5" s="318">
        <v>1042.2</v>
      </c>
      <c r="J5" s="315"/>
      <c r="K5" s="318"/>
      <c r="L5" s="210">
        <v>5758.2</v>
      </c>
      <c r="M5" s="337">
        <v>368</v>
      </c>
      <c r="N5" s="210">
        <v>92</v>
      </c>
      <c r="O5" s="210">
        <v>13.8</v>
      </c>
      <c r="P5" s="210">
        <v>15</v>
      </c>
      <c r="Q5" s="319">
        <v>230</v>
      </c>
      <c r="R5" s="319"/>
      <c r="S5" s="319"/>
      <c r="T5" s="319"/>
      <c r="U5" s="319"/>
      <c r="V5" s="319"/>
      <c r="W5" s="319"/>
      <c r="X5" s="211">
        <f>L5-M5-N5-O5-P5-Q5-R5-S5-T5-U5-V5-W5</f>
        <v>5039.4</v>
      </c>
      <c r="Y5" s="210">
        <v>0</v>
      </c>
      <c r="Z5" s="210"/>
      <c r="AA5" s="319">
        <v>0</v>
      </c>
      <c r="AB5" s="319">
        <f>SUM(R5:W5)</f>
        <v>0</v>
      </c>
      <c r="AC5" s="343"/>
      <c r="AD5" s="343"/>
      <c r="AE5" s="235">
        <f>J5</f>
        <v>0</v>
      </c>
      <c r="AF5" s="211"/>
      <c r="AG5" s="348">
        <f>X5-Y5-AA5-AC5-AD5-AE5-AF5+AB5-Z5</f>
        <v>5039.4</v>
      </c>
      <c r="AH5" s="349"/>
      <c r="AI5" s="350">
        <f>VLOOKUP(C5,[14]销售人员!$C$3:$BW$400,56,0)</f>
        <v>5039.4</v>
      </c>
      <c r="AJ5" s="350">
        <f>AI5-AG5</f>
        <v>0</v>
      </c>
      <c r="AK5" s="198" t="s">
        <v>496</v>
      </c>
      <c r="AL5" s="260" t="s">
        <v>369</v>
      </c>
      <c r="AM5" s="198">
        <f>+M5+N5+O5+Q5</f>
        <v>703.8</v>
      </c>
      <c r="AO5" s="268"/>
      <c r="AP5" s="197" t="str">
        <f>_xlfn.XLOOKUP($C5,汇总!$C:$C,汇总!$C:$C)</f>
        <v>肖玲</v>
      </c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</row>
    <row r="6" s="198" customFormat="1" ht="40" customHeight="1" spans="1:226">
      <c r="A6" s="315">
        <f t="shared" ref="A6:A12" si="0">ROW()-4</f>
        <v>2</v>
      </c>
      <c r="B6" s="322">
        <v>667</v>
      </c>
      <c r="C6" s="318" t="s">
        <v>67</v>
      </c>
      <c r="D6" s="319" t="s">
        <v>494</v>
      </c>
      <c r="E6" s="320">
        <v>43290</v>
      </c>
      <c r="F6" s="319" t="s">
        <v>497</v>
      </c>
      <c r="G6" s="321">
        <f>G5</f>
        <v>45901</v>
      </c>
      <c r="H6" s="315">
        <v>264</v>
      </c>
      <c r="I6" s="318">
        <v>1372.5</v>
      </c>
      <c r="J6" s="315"/>
      <c r="K6" s="318"/>
      <c r="L6" s="210">
        <v>8776.5</v>
      </c>
      <c r="M6" s="337">
        <v>380.8</v>
      </c>
      <c r="N6" s="210">
        <v>95.2</v>
      </c>
      <c r="O6" s="210">
        <v>14.28</v>
      </c>
      <c r="P6" s="210">
        <v>15</v>
      </c>
      <c r="Q6" s="319">
        <v>325</v>
      </c>
      <c r="R6" s="340">
        <v>0</v>
      </c>
      <c r="S6" s="319"/>
      <c r="T6" s="319"/>
      <c r="U6" s="319"/>
      <c r="V6" s="319"/>
      <c r="W6" s="319"/>
      <c r="X6" s="211">
        <f t="shared" ref="X6:X12" si="1">L6-M6-N6-O6-P6-Q6-R6-S6-T6-U6-V6-W6</f>
        <v>7946.22</v>
      </c>
      <c r="Y6" s="210">
        <v>0</v>
      </c>
      <c r="Z6" s="210"/>
      <c r="AA6" s="319">
        <v>0</v>
      </c>
      <c r="AB6" s="319">
        <f>SUM(R6:W6)</f>
        <v>0</v>
      </c>
      <c r="AC6" s="343"/>
      <c r="AD6" s="343"/>
      <c r="AE6" s="235">
        <f>J6</f>
        <v>0</v>
      </c>
      <c r="AF6" s="211"/>
      <c r="AG6" s="348">
        <f>X6-Y6-AA6-AC6-AD6-AE6-AF6+AB6-Z6</f>
        <v>7946.22</v>
      </c>
      <c r="AH6" s="349"/>
      <c r="AI6" s="350">
        <f>VLOOKUP(C6,[14]销售人员!$C$3:$BW$400,56,0)</f>
        <v>7946.22</v>
      </c>
      <c r="AJ6" s="350">
        <f t="shared" ref="AJ6:AJ13" si="2">AI6-AG6</f>
        <v>0</v>
      </c>
      <c r="AK6" s="198" t="s">
        <v>498</v>
      </c>
      <c r="AL6" s="260" t="s">
        <v>369</v>
      </c>
      <c r="AM6" s="198">
        <f t="shared" ref="AM6:AM13" si="3">+M6+N6+O6+Q6</f>
        <v>815.28</v>
      </c>
      <c r="AO6" s="268"/>
      <c r="AP6" s="197" t="str">
        <f>_xlfn.XLOOKUP($C6,汇总!$C:$C,汇总!$C:$C)</f>
        <v>赵五祥</v>
      </c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</row>
    <row r="7" s="198" customFormat="1" ht="40" customHeight="1" spans="1:226">
      <c r="A7" s="315">
        <f t="shared" si="0"/>
        <v>3</v>
      </c>
      <c r="B7" s="322">
        <v>84</v>
      </c>
      <c r="C7" s="318" t="s">
        <v>69</v>
      </c>
      <c r="D7" s="319" t="s">
        <v>494</v>
      </c>
      <c r="E7" s="320">
        <v>41286</v>
      </c>
      <c r="F7" s="319" t="s">
        <v>499</v>
      </c>
      <c r="G7" s="321">
        <f t="shared" ref="G7:G12" si="4">G6</f>
        <v>45901</v>
      </c>
      <c r="H7" s="315">
        <v>264</v>
      </c>
      <c r="I7" s="318">
        <v>350</v>
      </c>
      <c r="J7" s="315"/>
      <c r="K7" s="318"/>
      <c r="L7" s="210">
        <v>5064</v>
      </c>
      <c r="M7" s="337">
        <v>344.64</v>
      </c>
      <c r="N7" s="210">
        <v>86.16</v>
      </c>
      <c r="O7" s="210">
        <v>12.92</v>
      </c>
      <c r="P7" s="210">
        <v>15</v>
      </c>
      <c r="Q7" s="319">
        <v>203</v>
      </c>
      <c r="R7" s="319"/>
      <c r="S7" s="319"/>
      <c r="T7" s="319"/>
      <c r="U7" s="319"/>
      <c r="V7" s="319"/>
      <c r="W7" s="319"/>
      <c r="X7" s="211">
        <f t="shared" si="1"/>
        <v>4402.28</v>
      </c>
      <c r="Y7" s="210">
        <v>0</v>
      </c>
      <c r="Z7" s="210"/>
      <c r="AA7" s="318">
        <v>0</v>
      </c>
      <c r="AB7" s="319">
        <f t="shared" ref="AB7:AB12" si="5">SUM(R7:W7)</f>
        <v>0</v>
      </c>
      <c r="AC7" s="343"/>
      <c r="AD7" s="343"/>
      <c r="AE7" s="235">
        <f>J7</f>
        <v>0</v>
      </c>
      <c r="AF7" s="211"/>
      <c r="AG7" s="348">
        <f t="shared" ref="AG7:AG12" si="6">X7-Y7-AA7-AC7-AD7-AE7-AF7+AB7-Z7</f>
        <v>4402.28</v>
      </c>
      <c r="AH7" s="349"/>
      <c r="AI7" s="350">
        <f>VLOOKUP(C7,[14]销售人员!$C$3:$BW$400,56,0)</f>
        <v>4402.28</v>
      </c>
      <c r="AJ7" s="350">
        <f t="shared" si="2"/>
        <v>0</v>
      </c>
      <c r="AK7" s="198" t="s">
        <v>500</v>
      </c>
      <c r="AL7" s="260" t="s">
        <v>369</v>
      </c>
      <c r="AM7" s="198">
        <f t="shared" si="3"/>
        <v>646.72</v>
      </c>
      <c r="AO7" s="268"/>
      <c r="AP7" s="197" t="str">
        <f>_xlfn.XLOOKUP($C7,汇总!$C:$C,汇总!$C:$C)</f>
        <v>文洪亮</v>
      </c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</row>
    <row r="8" s="198" customFormat="1" ht="40" customHeight="1" spans="1:226">
      <c r="A8" s="315">
        <f t="shared" si="0"/>
        <v>4</v>
      </c>
      <c r="B8" s="271">
        <v>84</v>
      </c>
      <c r="C8" s="318" t="s">
        <v>73</v>
      </c>
      <c r="D8" s="319" t="s">
        <v>494</v>
      </c>
      <c r="E8" s="320">
        <v>44994</v>
      </c>
      <c r="F8" s="319" t="s">
        <v>501</v>
      </c>
      <c r="G8" s="321">
        <f t="shared" si="4"/>
        <v>45901</v>
      </c>
      <c r="H8" s="315">
        <v>600</v>
      </c>
      <c r="I8" s="318">
        <v>350</v>
      </c>
      <c r="J8" s="315"/>
      <c r="K8" s="318"/>
      <c r="L8" s="210">
        <v>7028.46</v>
      </c>
      <c r="M8" s="337">
        <v>344.64</v>
      </c>
      <c r="N8" s="210">
        <v>86.16</v>
      </c>
      <c r="O8" s="210">
        <v>12.92</v>
      </c>
      <c r="P8" s="210">
        <v>15</v>
      </c>
      <c r="Q8" s="319"/>
      <c r="R8" s="319"/>
      <c r="S8" s="319"/>
      <c r="T8" s="319"/>
      <c r="U8" s="319"/>
      <c r="V8" s="319"/>
      <c r="W8" s="319"/>
      <c r="X8" s="211">
        <f t="shared" si="1"/>
        <v>6569.74</v>
      </c>
      <c r="Y8" s="210">
        <v>47.54</v>
      </c>
      <c r="Z8" s="210"/>
      <c r="AA8" s="318">
        <v>0</v>
      </c>
      <c r="AB8" s="319">
        <f t="shared" si="5"/>
        <v>0</v>
      </c>
      <c r="AC8" s="343"/>
      <c r="AD8" s="343"/>
      <c r="AE8" s="235">
        <f>J8</f>
        <v>0</v>
      </c>
      <c r="AF8" s="211"/>
      <c r="AG8" s="348">
        <f t="shared" si="6"/>
        <v>6522.2</v>
      </c>
      <c r="AH8" s="349" t="s">
        <v>502</v>
      </c>
      <c r="AI8" s="350">
        <f>VLOOKUP(C8,[14]销售人员!$C$3:$BW$400,56,0)</f>
        <v>6522.2</v>
      </c>
      <c r="AJ8" s="350">
        <f t="shared" si="2"/>
        <v>0</v>
      </c>
      <c r="AK8" s="198" t="s">
        <v>503</v>
      </c>
      <c r="AL8" s="260" t="s">
        <v>369</v>
      </c>
      <c r="AM8" s="198">
        <f t="shared" si="3"/>
        <v>443.72</v>
      </c>
      <c r="AO8" s="268"/>
      <c r="AP8" s="197" t="str">
        <f>_xlfn.XLOOKUP($C8,汇总!$C:$C,汇总!$C:$C)</f>
        <v>李松辉</v>
      </c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</row>
    <row r="9" s="198" customFormat="1" ht="40" customHeight="1" spans="1:226">
      <c r="A9" s="315">
        <f t="shared" si="0"/>
        <v>5</v>
      </c>
      <c r="B9" s="271"/>
      <c r="C9" s="319" t="s">
        <v>75</v>
      </c>
      <c r="D9" s="319" t="s">
        <v>494</v>
      </c>
      <c r="E9" s="320">
        <v>45718</v>
      </c>
      <c r="F9" s="319" t="s">
        <v>501</v>
      </c>
      <c r="G9" s="321">
        <f t="shared" si="4"/>
        <v>45901</v>
      </c>
      <c r="H9" s="315">
        <v>600</v>
      </c>
      <c r="I9" s="318">
        <v>350</v>
      </c>
      <c r="J9" s="315"/>
      <c r="K9" s="318"/>
      <c r="L9" s="210">
        <v>6988.46</v>
      </c>
      <c r="M9" s="337">
        <v>0</v>
      </c>
      <c r="N9" s="210">
        <v>0</v>
      </c>
      <c r="O9" s="210">
        <v>0</v>
      </c>
      <c r="P9" s="210">
        <v>0</v>
      </c>
      <c r="Q9" s="319"/>
      <c r="R9" s="319"/>
      <c r="S9" s="319"/>
      <c r="T9" s="319"/>
      <c r="U9" s="319"/>
      <c r="V9" s="319"/>
      <c r="W9" s="319"/>
      <c r="X9" s="211">
        <f t="shared" si="1"/>
        <v>6988.46</v>
      </c>
      <c r="Y9" s="210">
        <v>59.66</v>
      </c>
      <c r="Z9" s="210"/>
      <c r="AA9" s="318">
        <v>0</v>
      </c>
      <c r="AB9" s="319">
        <f t="shared" si="5"/>
        <v>0</v>
      </c>
      <c r="AC9" s="343"/>
      <c r="AD9" s="343"/>
      <c r="AE9" s="235">
        <f>J9</f>
        <v>0</v>
      </c>
      <c r="AF9" s="211"/>
      <c r="AG9" s="348">
        <f t="shared" si="6"/>
        <v>6928.8</v>
      </c>
      <c r="AH9" s="351" t="s">
        <v>502</v>
      </c>
      <c r="AI9" s="350">
        <f>VLOOKUP(C9,[14]销售人员!$C$3:$BW$400,56,0)</f>
        <v>6928.8</v>
      </c>
      <c r="AJ9" s="350">
        <f t="shared" si="2"/>
        <v>0</v>
      </c>
      <c r="AK9" s="198" t="s">
        <v>504</v>
      </c>
      <c r="AL9" s="260" t="s">
        <v>369</v>
      </c>
      <c r="AM9" s="198">
        <f t="shared" si="3"/>
        <v>0</v>
      </c>
      <c r="AO9" s="268"/>
      <c r="AP9" s="197" t="str">
        <f>_xlfn.XLOOKUP($C9,汇总!$C:$C,汇总!$C:$C)</f>
        <v>黄龙</v>
      </c>
      <c r="AQ9" s="268"/>
      <c r="AR9" s="268"/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</row>
    <row r="10" s="198" customFormat="1" ht="40" customHeight="1" spans="1:226">
      <c r="A10" s="315">
        <f t="shared" si="0"/>
        <v>6</v>
      </c>
      <c r="B10" s="271"/>
      <c r="C10" s="319" t="s">
        <v>79</v>
      </c>
      <c r="D10" s="319" t="s">
        <v>494</v>
      </c>
      <c r="E10" s="320">
        <v>45845</v>
      </c>
      <c r="F10" s="319" t="s">
        <v>501</v>
      </c>
      <c r="G10" s="321">
        <f t="shared" si="4"/>
        <v>45901</v>
      </c>
      <c r="H10" s="315">
        <v>600</v>
      </c>
      <c r="I10" s="318">
        <v>350</v>
      </c>
      <c r="J10" s="315"/>
      <c r="K10" s="318"/>
      <c r="L10" s="210">
        <v>6988.46</v>
      </c>
      <c r="M10" s="337"/>
      <c r="N10" s="210"/>
      <c r="O10" s="210"/>
      <c r="P10" s="210"/>
      <c r="Q10" s="319"/>
      <c r="R10" s="319"/>
      <c r="S10" s="319"/>
      <c r="T10" s="319"/>
      <c r="U10" s="319"/>
      <c r="V10" s="319"/>
      <c r="W10" s="319"/>
      <c r="X10" s="211">
        <f t="shared" si="1"/>
        <v>6988.46</v>
      </c>
      <c r="Y10" s="210">
        <v>58.3</v>
      </c>
      <c r="Z10" s="210"/>
      <c r="AA10" s="318"/>
      <c r="AB10" s="319">
        <f t="shared" si="5"/>
        <v>0</v>
      </c>
      <c r="AC10" s="343"/>
      <c r="AD10" s="343"/>
      <c r="AE10" s="235"/>
      <c r="AF10" s="211"/>
      <c r="AG10" s="348">
        <f t="shared" si="6"/>
        <v>6930.16</v>
      </c>
      <c r="AH10" s="351" t="s">
        <v>502</v>
      </c>
      <c r="AI10" s="350">
        <f>VLOOKUP(C10,[14]销售人员!$C$3:$BW$400,56,0)</f>
        <v>6930.16</v>
      </c>
      <c r="AJ10" s="350">
        <f t="shared" si="2"/>
        <v>0</v>
      </c>
      <c r="AK10" s="475" t="s">
        <v>505</v>
      </c>
      <c r="AL10" s="260" t="s">
        <v>369</v>
      </c>
      <c r="AM10" s="198">
        <f t="shared" si="3"/>
        <v>0</v>
      </c>
      <c r="AO10" s="268"/>
      <c r="AP10" s="197" t="str">
        <f>_xlfn.XLOOKUP($C10,汇总!$C:$C,汇总!$C:$C)</f>
        <v>盛鹏威</v>
      </c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</row>
    <row r="11" s="198" customFormat="1" ht="40" customHeight="1" spans="1:226">
      <c r="A11" s="315">
        <f t="shared" si="0"/>
        <v>7</v>
      </c>
      <c r="B11" s="319">
        <v>1290</v>
      </c>
      <c r="C11" s="319" t="s">
        <v>77</v>
      </c>
      <c r="D11" s="319" t="s">
        <v>494</v>
      </c>
      <c r="E11" s="320">
        <v>45231</v>
      </c>
      <c r="F11" s="319" t="s">
        <v>506</v>
      </c>
      <c r="G11" s="321">
        <f t="shared" si="4"/>
        <v>45901</v>
      </c>
      <c r="H11" s="315">
        <v>312</v>
      </c>
      <c r="I11" s="318">
        <v>350</v>
      </c>
      <c r="J11" s="315"/>
      <c r="K11" s="318"/>
      <c r="L11" s="210">
        <v>3962</v>
      </c>
      <c r="M11" s="337">
        <v>344.64</v>
      </c>
      <c r="N11" s="210">
        <v>81.06</v>
      </c>
      <c r="O11" s="210">
        <v>12.92</v>
      </c>
      <c r="P11" s="210">
        <v>15</v>
      </c>
      <c r="Q11" s="319"/>
      <c r="R11" s="319"/>
      <c r="S11" s="319"/>
      <c r="T11" s="319"/>
      <c r="U11" s="319"/>
      <c r="V11" s="319"/>
      <c r="W11" s="319"/>
      <c r="X11" s="211">
        <f t="shared" si="1"/>
        <v>3508.38</v>
      </c>
      <c r="Y11" s="210">
        <v>0</v>
      </c>
      <c r="Z11" s="210"/>
      <c r="AA11" s="318"/>
      <c r="AB11" s="319">
        <f t="shared" si="5"/>
        <v>0</v>
      </c>
      <c r="AC11" s="343"/>
      <c r="AD11" s="343"/>
      <c r="AE11" s="235">
        <f>J11</f>
        <v>0</v>
      </c>
      <c r="AF11" s="211"/>
      <c r="AG11" s="348">
        <f t="shared" si="6"/>
        <v>3508.38</v>
      </c>
      <c r="AH11" s="351" t="s">
        <v>506</v>
      </c>
      <c r="AI11" s="350">
        <f>VLOOKUP(C11,[14]销售人员!$C$3:$BW$400,56,0)</f>
        <v>3508.38</v>
      </c>
      <c r="AJ11" s="350">
        <f t="shared" si="2"/>
        <v>0</v>
      </c>
      <c r="AK11" s="198" t="s">
        <v>507</v>
      </c>
      <c r="AL11" s="260" t="s">
        <v>369</v>
      </c>
      <c r="AM11" s="198">
        <f t="shared" si="3"/>
        <v>438.62</v>
      </c>
      <c r="AO11" s="268"/>
      <c r="AP11" s="197" t="str">
        <f>_xlfn.XLOOKUP($C11,汇总!$C:$C,汇总!$C:$C)</f>
        <v>谭建文</v>
      </c>
      <c r="AQ11" s="268"/>
      <c r="AR11" s="268"/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</row>
    <row r="12" s="198" customFormat="1" ht="40" customHeight="1" spans="1:226">
      <c r="A12" s="315">
        <f t="shared" si="0"/>
        <v>8</v>
      </c>
      <c r="B12" s="271"/>
      <c r="C12" s="319" t="s">
        <v>71</v>
      </c>
      <c r="D12" s="319" t="s">
        <v>494</v>
      </c>
      <c r="E12" s="320"/>
      <c r="F12" s="319" t="s">
        <v>508</v>
      </c>
      <c r="G12" s="321">
        <f t="shared" si="4"/>
        <v>45901</v>
      </c>
      <c r="H12" s="315"/>
      <c r="I12" s="318"/>
      <c r="J12" s="315"/>
      <c r="K12" s="318"/>
      <c r="L12" s="210">
        <v>7020</v>
      </c>
      <c r="M12" s="337"/>
      <c r="N12" s="210"/>
      <c r="O12" s="210"/>
      <c r="P12" s="210"/>
      <c r="Q12" s="319"/>
      <c r="R12" s="319"/>
      <c r="S12" s="319"/>
      <c r="T12" s="319"/>
      <c r="U12" s="319"/>
      <c r="V12" s="319"/>
      <c r="W12" s="319"/>
      <c r="X12" s="211">
        <f t="shared" si="1"/>
        <v>7020</v>
      </c>
      <c r="Y12" s="210">
        <v>0</v>
      </c>
      <c r="Z12" s="210"/>
      <c r="AA12" s="318"/>
      <c r="AB12" s="319">
        <f t="shared" si="5"/>
        <v>0</v>
      </c>
      <c r="AC12" s="343"/>
      <c r="AD12" s="343"/>
      <c r="AE12" s="235">
        <f>J12</f>
        <v>0</v>
      </c>
      <c r="AF12" s="211"/>
      <c r="AG12" s="348">
        <f t="shared" si="6"/>
        <v>7020</v>
      </c>
      <c r="AH12" s="351" t="s">
        <v>508</v>
      </c>
      <c r="AI12" s="350">
        <f>VLOOKUP(C12,[14]销售人员!$C$3:$BW$400,56,0)</f>
        <v>7020</v>
      </c>
      <c r="AJ12" s="350">
        <f t="shared" si="2"/>
        <v>0</v>
      </c>
      <c r="AK12" s="198" t="s">
        <v>509</v>
      </c>
      <c r="AL12" s="260" t="s">
        <v>369</v>
      </c>
      <c r="AM12" s="198">
        <f t="shared" si="3"/>
        <v>0</v>
      </c>
      <c r="AO12" s="268"/>
      <c r="AP12" s="197" t="str">
        <f>_xlfn.XLOOKUP($C12,汇总!$C:$C,汇总!$C:$C)</f>
        <v>赵平</v>
      </c>
      <c r="AQ12" s="268"/>
      <c r="AR12" s="268"/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</row>
    <row r="13" s="198" customFormat="1" ht="30" customHeight="1" spans="1:226">
      <c r="A13" s="323" t="s">
        <v>14</v>
      </c>
      <c r="B13" s="323" t="s">
        <v>14</v>
      </c>
      <c r="C13" s="323" t="s">
        <v>14</v>
      </c>
      <c r="D13" s="323"/>
      <c r="E13" s="323"/>
      <c r="F13" s="323"/>
      <c r="G13" s="323"/>
      <c r="H13" s="324">
        <f>SUM(H5:H12)</f>
        <v>2916</v>
      </c>
      <c r="I13" s="324">
        <f>SUM(I5:I12)</f>
        <v>4164.7</v>
      </c>
      <c r="J13" s="324">
        <f>SUM(J5:J12)</f>
        <v>0</v>
      </c>
      <c r="K13" s="324">
        <f>SUM(K5:K12)</f>
        <v>0</v>
      </c>
      <c r="L13" s="324">
        <f>SUM(L5:L12)</f>
        <v>51586.08</v>
      </c>
      <c r="M13" s="324">
        <f t="shared" ref="M13:AG13" si="7">SUM(M5:M12)</f>
        <v>1782.72</v>
      </c>
      <c r="N13" s="324">
        <f t="shared" si="7"/>
        <v>440.58</v>
      </c>
      <c r="O13" s="324">
        <f t="shared" si="7"/>
        <v>66.84</v>
      </c>
      <c r="P13" s="324">
        <f t="shared" si="7"/>
        <v>75</v>
      </c>
      <c r="Q13" s="324">
        <f t="shared" si="7"/>
        <v>758</v>
      </c>
      <c r="R13" s="324">
        <f t="shared" si="7"/>
        <v>0</v>
      </c>
      <c r="S13" s="324">
        <f t="shared" si="7"/>
        <v>0</v>
      </c>
      <c r="T13" s="324">
        <f t="shared" si="7"/>
        <v>0</v>
      </c>
      <c r="U13" s="324">
        <f t="shared" si="7"/>
        <v>0</v>
      </c>
      <c r="V13" s="324">
        <f t="shared" si="7"/>
        <v>0</v>
      </c>
      <c r="W13" s="324">
        <f t="shared" si="7"/>
        <v>0</v>
      </c>
      <c r="X13" s="324">
        <f t="shared" si="7"/>
        <v>48462.94</v>
      </c>
      <c r="Y13" s="324">
        <f t="shared" si="7"/>
        <v>165.5</v>
      </c>
      <c r="Z13" s="324">
        <f t="shared" si="7"/>
        <v>0</v>
      </c>
      <c r="AA13" s="324">
        <f t="shared" si="7"/>
        <v>0</v>
      </c>
      <c r="AB13" s="324">
        <f t="shared" si="7"/>
        <v>0</v>
      </c>
      <c r="AC13" s="324">
        <f t="shared" si="7"/>
        <v>0</v>
      </c>
      <c r="AD13" s="324">
        <f t="shared" si="7"/>
        <v>0</v>
      </c>
      <c r="AE13" s="324">
        <f t="shared" si="7"/>
        <v>0</v>
      </c>
      <c r="AF13" s="324">
        <f t="shared" si="7"/>
        <v>0</v>
      </c>
      <c r="AG13" s="324">
        <f t="shared" si="7"/>
        <v>48297.44</v>
      </c>
      <c r="AH13" s="352"/>
      <c r="AI13" s="350">
        <f>VLOOKUP(C13,[14]销售人员!$C$3:$BW$400,56,0)</f>
        <v>48297.44</v>
      </c>
      <c r="AJ13" s="350">
        <f t="shared" si="2"/>
        <v>0</v>
      </c>
      <c r="AK13" s="198">
        <f>_xlfn.XLOOKUP(C13,[8]销售人员!$C$1:$C$65536,[8]销售人员!$BH$1:$BH$65536,0,0)</f>
        <v>0</v>
      </c>
      <c r="AL13" s="260" t="s">
        <v>369</v>
      </c>
      <c r="AM13" s="198">
        <f t="shared" si="3"/>
        <v>3048.14</v>
      </c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</row>
    <row r="14" s="198" customFormat="1" ht="17" customHeight="1" spans="1:39">
      <c r="A14" s="260"/>
      <c r="B14" s="260"/>
      <c r="C14" s="260"/>
      <c r="D14" s="260"/>
      <c r="E14" s="310"/>
      <c r="F14" s="260"/>
      <c r="G14" s="260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M14" s="260"/>
    </row>
    <row r="15" s="198" customFormat="1" ht="17" customHeight="1" spans="1:39">
      <c r="A15" s="260"/>
      <c r="B15" s="260"/>
      <c r="C15" s="260"/>
      <c r="D15" s="260"/>
      <c r="E15" s="310"/>
      <c r="F15" s="260"/>
      <c r="G15" s="260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M15" s="260"/>
    </row>
    <row r="16" s="198" customFormat="1" ht="17" customHeight="1" spans="1:39">
      <c r="A16" s="260"/>
      <c r="B16" s="260"/>
      <c r="C16" s="260"/>
      <c r="D16" s="260"/>
      <c r="E16" s="310"/>
      <c r="F16" s="260"/>
      <c r="G16" s="260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M16" s="260"/>
    </row>
    <row r="17" s="198" customFormat="1" ht="17" customHeight="1" spans="1:39">
      <c r="A17" s="260"/>
      <c r="B17" s="260"/>
      <c r="C17" s="260"/>
      <c r="D17" s="260"/>
      <c r="E17" s="310"/>
      <c r="F17" s="260"/>
      <c r="G17" s="260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M17" s="260"/>
    </row>
    <row r="18" s="198" customFormat="1" ht="17" customHeight="1" spans="1:39">
      <c r="A18" s="260"/>
      <c r="B18" s="260"/>
      <c r="C18" s="260"/>
      <c r="D18" s="260"/>
      <c r="E18" s="310"/>
      <c r="F18" s="260"/>
      <c r="G18" s="260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M18" s="260"/>
    </row>
    <row r="19" s="174" customFormat="1" ht="20" customHeight="1" spans="1:37">
      <c r="A19" s="198" t="s">
        <v>510</v>
      </c>
      <c r="B19" s="198"/>
      <c r="C19" s="198"/>
      <c r="D19" s="198"/>
      <c r="E19" s="326"/>
      <c r="F19" s="198"/>
      <c r="G19" s="198"/>
      <c r="H19" s="260"/>
      <c r="I19" s="260"/>
      <c r="J19" s="260"/>
      <c r="K19" s="338"/>
      <c r="L19" s="338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198"/>
      <c r="X19" s="198"/>
      <c r="Y19" s="198"/>
      <c r="Z19" s="198"/>
      <c r="AA19" s="198"/>
      <c r="AB19" s="344"/>
      <c r="AC19" s="344"/>
      <c r="AD19" s="198"/>
      <c r="AE19" s="338"/>
      <c r="AF19" s="198"/>
      <c r="AG19" s="198"/>
      <c r="AH19" s="353"/>
      <c r="AI19" s="353"/>
      <c r="AJ19" s="353"/>
      <c r="AK19" s="354"/>
    </row>
    <row r="21" s="198" customFormat="1" spans="9:12">
      <c r="I21" s="339">
        <f>I5</f>
        <v>1042.2</v>
      </c>
      <c r="L21" s="198">
        <f>SUBTOTAL(9,L8:L11)</f>
        <v>24967.38</v>
      </c>
    </row>
    <row r="23" s="198" customFormat="1" spans="12:12">
      <c r="L23" s="198">
        <f>SUM(L8:L11)</f>
        <v>24967.38</v>
      </c>
    </row>
  </sheetData>
  <autoFilter ref="A4:HR13">
    <extLst/>
  </autoFilter>
  <mergeCells count="29">
    <mergeCell ref="A2:AH2"/>
    <mergeCell ref="M3:Q3"/>
    <mergeCell ref="R3:W3"/>
    <mergeCell ref="A19:AH19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P3:AP4"/>
  </mergeCells>
  <pageMargins left="0.275" right="0.156944444444444" top="0.354166666666667" bottom="0.275" header="0.236111111111111" footer="0.196527777777778"/>
  <pageSetup paperSize="9" scale="88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rgb="FFFFFF00"/>
    <pageSetUpPr fitToPage="1"/>
  </sheetPr>
  <dimension ref="A1:AD96"/>
  <sheetViews>
    <sheetView workbookViewId="0">
      <pane xSplit="5" ySplit="3" topLeftCell="K66" activePane="bottomRight" state="frozen"/>
      <selection/>
      <selection pane="topRight"/>
      <selection pane="bottomLeft"/>
      <selection pane="bottomRight" activeCell="P67" sqref="P67"/>
    </sheetView>
  </sheetViews>
  <sheetFormatPr defaultColWidth="9" defaultRowHeight="13.2"/>
  <cols>
    <col min="1" max="1" width="4.87962962962963" style="207" customWidth="1"/>
    <col min="2" max="2" width="5.5" style="207" hidden="1" customWidth="1"/>
    <col min="3" max="3" width="8.25" style="207" customWidth="1"/>
    <col min="4" max="4" width="11.1296296296296" style="207" customWidth="1"/>
    <col min="5" max="5" width="9.25" style="207" customWidth="1"/>
    <col min="6" max="6" width="6.62962962962963" style="207" customWidth="1"/>
    <col min="7" max="7" width="7.37962962962963" style="207" customWidth="1"/>
    <col min="8" max="8" width="10.6296296296296" style="207" customWidth="1"/>
    <col min="9" max="9" width="10.25" style="207" customWidth="1"/>
    <col min="10" max="10" width="8.37962962962963" style="207" customWidth="1"/>
    <col min="11" max="11" width="10" style="269" customWidth="1"/>
    <col min="12" max="12" width="8.12962962962963" style="207" customWidth="1"/>
    <col min="13" max="13" width="7.62962962962963" style="207" customWidth="1"/>
    <col min="14" max="14" width="7.37962962962963" style="207" customWidth="1"/>
    <col min="15" max="15" width="8.12962962962963" style="207" customWidth="1"/>
    <col min="16" max="16" width="11.75" style="207" customWidth="1"/>
    <col min="17" max="17" width="8.25" style="207" customWidth="1"/>
    <col min="18" max="18" width="12.6296296296296" style="207" customWidth="1"/>
    <col min="19" max="19" width="9.25" style="174" customWidth="1"/>
    <col min="20" max="22" width="9" style="174" customWidth="1"/>
    <col min="23" max="23" width="12.6296296296296" style="174"/>
    <col min="24" max="24" width="13.75" style="174"/>
    <col min="25" max="25" width="14.1296296296296" style="174"/>
    <col min="26" max="26" width="9" style="174"/>
    <col min="27" max="27" width="12.5" style="174" customWidth="1"/>
    <col min="28" max="28" width="9" style="174"/>
    <col min="29" max="29" width="11.1296296296296" style="174"/>
    <col min="30" max="30" width="10.1296296296296" style="174"/>
    <col min="31" max="16384" width="9" style="174"/>
  </cols>
  <sheetData>
    <row r="1" ht="9" customHeight="1"/>
    <row r="2" s="174" customFormat="1" ht="27" customHeight="1" spans="1:21">
      <c r="A2" s="260" t="s">
        <v>511</v>
      </c>
      <c r="B2" s="270"/>
      <c r="C2" s="270"/>
      <c r="D2" s="260"/>
      <c r="E2" s="260"/>
      <c r="F2" s="260"/>
      <c r="G2" s="260"/>
      <c r="H2" s="260"/>
      <c r="I2" s="260"/>
      <c r="J2" s="260"/>
      <c r="K2" s="269"/>
      <c r="L2" s="260"/>
      <c r="M2" s="260"/>
      <c r="N2" s="260"/>
      <c r="O2" s="260"/>
      <c r="P2" s="260"/>
      <c r="Q2" s="260"/>
      <c r="R2" s="260"/>
      <c r="S2" s="260"/>
      <c r="T2" s="260"/>
      <c r="U2" s="174">
        <v>10.13</v>
      </c>
    </row>
    <row r="3" s="198" customFormat="1" ht="42" customHeight="1" spans="1:27">
      <c r="A3" s="271" t="s">
        <v>0</v>
      </c>
      <c r="B3" s="271" t="s">
        <v>335</v>
      </c>
      <c r="C3" s="271" t="s">
        <v>2</v>
      </c>
      <c r="D3" s="271" t="s">
        <v>512</v>
      </c>
      <c r="E3" s="271" t="s">
        <v>3</v>
      </c>
      <c r="F3" s="271" t="s">
        <v>513</v>
      </c>
      <c r="G3" s="271" t="s">
        <v>514</v>
      </c>
      <c r="H3" s="271" t="s">
        <v>515</v>
      </c>
      <c r="I3" s="271" t="s">
        <v>516</v>
      </c>
      <c r="J3" s="271" t="s">
        <v>517</v>
      </c>
      <c r="K3" s="279" t="s">
        <v>518</v>
      </c>
      <c r="L3" s="271" t="s">
        <v>519</v>
      </c>
      <c r="M3" s="271" t="s">
        <v>520</v>
      </c>
      <c r="N3" s="271" t="s">
        <v>521</v>
      </c>
      <c r="O3" s="271" t="s">
        <v>522</v>
      </c>
      <c r="P3" s="280" t="s">
        <v>342</v>
      </c>
      <c r="Q3" s="271" t="s">
        <v>523</v>
      </c>
      <c r="R3" s="289" t="s">
        <v>524</v>
      </c>
      <c r="S3" s="246" t="s">
        <v>312</v>
      </c>
      <c r="T3" s="290" t="s">
        <v>525</v>
      </c>
      <c r="U3" s="198" t="s">
        <v>526</v>
      </c>
      <c r="W3" s="291" t="s">
        <v>527</v>
      </c>
      <c r="X3" s="198" t="s">
        <v>528</v>
      </c>
      <c r="AA3" s="197" t="s">
        <v>529</v>
      </c>
    </row>
    <row r="4" s="174" customFormat="1" ht="23" customHeight="1" spans="1:30">
      <c r="A4" s="217">
        <f>ROW()-3</f>
        <v>1</v>
      </c>
      <c r="B4" s="217"/>
      <c r="C4" s="272" t="s">
        <v>210</v>
      </c>
      <c r="D4" s="273">
        <v>45814</v>
      </c>
      <c r="E4" s="274" t="s">
        <v>173</v>
      </c>
      <c r="F4" s="272">
        <v>24</v>
      </c>
      <c r="G4" s="272">
        <v>28</v>
      </c>
      <c r="H4" s="275">
        <v>2100</v>
      </c>
      <c r="I4" s="281">
        <v>1230</v>
      </c>
      <c r="J4" s="282">
        <v>660</v>
      </c>
      <c r="K4" s="275">
        <v>1025.5</v>
      </c>
      <c r="L4" s="283">
        <v>520</v>
      </c>
      <c r="M4" s="283"/>
      <c r="N4" s="284"/>
      <c r="O4" s="285"/>
      <c r="P4" s="286">
        <v>5535.5</v>
      </c>
      <c r="Q4" s="292"/>
      <c r="R4" s="293">
        <f>P4-Q4</f>
        <v>5535.5</v>
      </c>
      <c r="S4" s="294"/>
      <c r="T4" s="295" t="str">
        <f>VLOOKUP(C4,'[19]2025.09'!$B$3:$CM$500,38,0)</f>
        <v>湘潭宏顺</v>
      </c>
      <c r="U4" s="296">
        <f>VLOOKUP(C4,[14]一线员工!$C$3:$CI$400,60,0)</f>
        <v>5535.5</v>
      </c>
      <c r="V4" s="174">
        <f>U4-R4</f>
        <v>0</v>
      </c>
      <c r="W4" s="243">
        <f>SUM(H4:O4)</f>
        <v>5535.5</v>
      </c>
      <c r="X4" s="243">
        <f>P4-W4</f>
        <v>0</v>
      </c>
      <c r="Y4" s="174">
        <f>R4/G4</f>
        <v>197.696428571429</v>
      </c>
      <c r="AA4" s="197" t="str">
        <f>_xlfn.XLOOKUP($C4,汇总!$C:$C,汇总!$C:$C)</f>
        <v>赵亮</v>
      </c>
      <c r="AC4" s="198" t="s">
        <v>530</v>
      </c>
      <c r="AD4" s="198"/>
    </row>
    <row r="5" s="174" customFormat="1" ht="23" customHeight="1" spans="1:30">
      <c r="A5" s="217">
        <f t="shared" ref="A5:A14" si="0">ROW()-3</f>
        <v>2</v>
      </c>
      <c r="B5" s="217"/>
      <c r="C5" s="272" t="s">
        <v>213</v>
      </c>
      <c r="D5" s="273">
        <v>45809</v>
      </c>
      <c r="E5" s="274" t="s">
        <v>173</v>
      </c>
      <c r="F5" s="272">
        <v>24</v>
      </c>
      <c r="G5" s="272">
        <v>30</v>
      </c>
      <c r="H5" s="275">
        <v>2100</v>
      </c>
      <c r="I5" s="281">
        <v>1230</v>
      </c>
      <c r="J5" s="282">
        <v>660</v>
      </c>
      <c r="K5" s="275">
        <v>1416.5</v>
      </c>
      <c r="L5" s="283">
        <v>592</v>
      </c>
      <c r="M5" s="283"/>
      <c r="N5" s="284"/>
      <c r="O5" s="285"/>
      <c r="P5" s="286">
        <v>5998.5</v>
      </c>
      <c r="Q5" s="292">
        <v>116.45</v>
      </c>
      <c r="R5" s="293">
        <f t="shared" ref="R5:R36" si="1">P5-Q5</f>
        <v>5882.05</v>
      </c>
      <c r="S5" s="294"/>
      <c r="T5" s="295" t="str">
        <f>VLOOKUP(C5,'[19]2025.09'!$B$3:$CM$500,38,0)</f>
        <v>湘潭宏顺</v>
      </c>
      <c r="U5" s="296">
        <f>VLOOKUP(C5,[14]一线员工!$C$3:$CI$400,60,0)</f>
        <v>5882.05</v>
      </c>
      <c r="V5" s="174">
        <f t="shared" ref="V5:V36" si="2">U5-R5</f>
        <v>0</v>
      </c>
      <c r="W5" s="243">
        <f t="shared" ref="W5:W36" si="3">SUM(H5:O5)</f>
        <v>5998.5</v>
      </c>
      <c r="X5" s="243">
        <f t="shared" ref="X5:X36" si="4">P5-W5</f>
        <v>0</v>
      </c>
      <c r="Y5" s="174">
        <f t="shared" ref="Y5:Y36" si="5">R5/G5</f>
        <v>196.068333333333</v>
      </c>
      <c r="AA5" s="197" t="str">
        <f>_xlfn.XLOOKUP($C5,汇总!$C:$C,汇总!$C:$C)</f>
        <v>王启明</v>
      </c>
      <c r="AC5" s="198" t="s">
        <v>530</v>
      </c>
      <c r="AD5" s="198"/>
    </row>
    <row r="6" s="174" customFormat="1" ht="23" customHeight="1" spans="1:30">
      <c r="A6" s="217">
        <f t="shared" si="0"/>
        <v>3</v>
      </c>
      <c r="B6" s="217"/>
      <c r="C6" s="274" t="s">
        <v>214</v>
      </c>
      <c r="D6" s="273">
        <v>45802</v>
      </c>
      <c r="E6" s="274" t="s">
        <v>215</v>
      </c>
      <c r="F6" s="272">
        <v>24</v>
      </c>
      <c r="G6" s="272">
        <v>13</v>
      </c>
      <c r="H6" s="275">
        <v>1083.33333333333</v>
      </c>
      <c r="I6" s="285">
        <v>1462.5</v>
      </c>
      <c r="J6" s="284">
        <v>270.833333333333</v>
      </c>
      <c r="K6" s="275">
        <v>89.6533333333336</v>
      </c>
      <c r="L6" s="283">
        <v>260</v>
      </c>
      <c r="M6" s="283"/>
      <c r="N6" s="284"/>
      <c r="O6" s="285"/>
      <c r="P6" s="286">
        <v>3166.32</v>
      </c>
      <c r="Q6" s="292"/>
      <c r="R6" s="293">
        <f t="shared" si="1"/>
        <v>3166.32</v>
      </c>
      <c r="S6" s="294"/>
      <c r="T6" s="295" t="str">
        <f>VLOOKUP(C6,'[19]2025.09'!$B$3:$CM$500,38,0)</f>
        <v>湘潭宏顺</v>
      </c>
      <c r="U6" s="296">
        <f>VLOOKUP(C6,[14]一线员工!$C$3:$CI$400,60,0)</f>
        <v>3166.32</v>
      </c>
      <c r="V6" s="174">
        <f t="shared" si="2"/>
        <v>0</v>
      </c>
      <c r="W6" s="243">
        <f t="shared" si="3"/>
        <v>3166.32</v>
      </c>
      <c r="X6" s="243">
        <f t="shared" si="4"/>
        <v>0</v>
      </c>
      <c r="Y6" s="174">
        <f t="shared" si="5"/>
        <v>243.563076923077</v>
      </c>
      <c r="AA6" s="197" t="str">
        <f>_xlfn.XLOOKUP($C6,汇总!$C:$C,汇总!$C:$C)</f>
        <v>周建华</v>
      </c>
      <c r="AC6" s="198" t="s">
        <v>530</v>
      </c>
      <c r="AD6" s="198"/>
    </row>
    <row r="7" s="174" customFormat="1" ht="23" customHeight="1" spans="1:30">
      <c r="A7" s="217">
        <f t="shared" si="0"/>
        <v>4</v>
      </c>
      <c r="B7" s="217"/>
      <c r="C7" s="272" t="s">
        <v>256</v>
      </c>
      <c r="D7" s="276">
        <v>45810</v>
      </c>
      <c r="E7" s="274" t="s">
        <v>215</v>
      </c>
      <c r="F7" s="272">
        <v>24</v>
      </c>
      <c r="G7" s="272">
        <v>26</v>
      </c>
      <c r="H7" s="275">
        <v>2166.66666666667</v>
      </c>
      <c r="I7" s="285">
        <v>2925</v>
      </c>
      <c r="J7" s="284">
        <v>541.666666666667</v>
      </c>
      <c r="K7" s="275">
        <v>149.996666666667</v>
      </c>
      <c r="L7" s="283">
        <v>520</v>
      </c>
      <c r="M7" s="283"/>
      <c r="N7" s="284"/>
      <c r="O7" s="285">
        <v>0</v>
      </c>
      <c r="P7" s="286">
        <v>6303.33</v>
      </c>
      <c r="Q7" s="292">
        <v>56.25</v>
      </c>
      <c r="R7" s="293">
        <f t="shared" si="1"/>
        <v>6247.08</v>
      </c>
      <c r="S7" s="294"/>
      <c r="T7" s="295" t="str">
        <f>VLOOKUP(C7,'[19]2025.09'!$B$3:$CM$500,38,0)</f>
        <v>湘潭宏顺</v>
      </c>
      <c r="U7" s="296">
        <f>VLOOKUP(C7,[14]一线员工!$C$3:$CI$400,60,0)</f>
        <v>6247.08</v>
      </c>
      <c r="V7" s="174">
        <f t="shared" si="2"/>
        <v>0</v>
      </c>
      <c r="W7" s="243">
        <f t="shared" si="3"/>
        <v>6303.33</v>
      </c>
      <c r="X7" s="243">
        <f t="shared" si="4"/>
        <v>0</v>
      </c>
      <c r="Y7" s="174">
        <f t="shared" si="5"/>
        <v>240.272307692308</v>
      </c>
      <c r="AA7" s="197" t="str">
        <f>_xlfn.XLOOKUP($C7,汇总!$C:$C,汇总!$C:$C)</f>
        <v>赖金龙</v>
      </c>
      <c r="AC7" s="198" t="s">
        <v>530</v>
      </c>
      <c r="AD7" s="198"/>
    </row>
    <row r="8" s="174" customFormat="1" ht="23" customHeight="1" spans="1:30">
      <c r="A8" s="217">
        <f t="shared" si="0"/>
        <v>5</v>
      </c>
      <c r="B8" s="217"/>
      <c r="C8" s="273" t="s">
        <v>175</v>
      </c>
      <c r="D8" s="273">
        <v>45573</v>
      </c>
      <c r="E8" s="274" t="s">
        <v>176</v>
      </c>
      <c r="F8" s="272">
        <v>26</v>
      </c>
      <c r="G8" s="272">
        <v>25</v>
      </c>
      <c r="H8" s="275">
        <v>1432.69230769231</v>
      </c>
      <c r="I8" s="285">
        <v>2181.87658</v>
      </c>
      <c r="J8" s="287">
        <v>270</v>
      </c>
      <c r="K8" s="288">
        <v>1200.00111230769</v>
      </c>
      <c r="L8" s="283">
        <v>500</v>
      </c>
      <c r="M8" s="283"/>
      <c r="N8" s="284">
        <v>-20</v>
      </c>
      <c r="O8" s="285">
        <v>300</v>
      </c>
      <c r="P8" s="286">
        <v>5864.57</v>
      </c>
      <c r="Q8" s="292">
        <v>139.17</v>
      </c>
      <c r="R8" s="293">
        <f t="shared" si="1"/>
        <v>5725.4</v>
      </c>
      <c r="S8" s="294"/>
      <c r="T8" s="295" t="str">
        <f>VLOOKUP(C8,'[19]2025.09'!$B$3:$CM$500,38,0)</f>
        <v>湖南诚展</v>
      </c>
      <c r="U8" s="296">
        <f>VLOOKUP(C8,[14]一线员工!$C$3:$CI$400,60,0)</f>
        <v>5725.4</v>
      </c>
      <c r="V8" s="174">
        <f t="shared" si="2"/>
        <v>0</v>
      </c>
      <c r="W8" s="243">
        <f t="shared" si="3"/>
        <v>5864.57</v>
      </c>
      <c r="X8" s="243">
        <f t="shared" si="4"/>
        <v>0</v>
      </c>
      <c r="Y8" s="174">
        <f t="shared" si="5"/>
        <v>229.016</v>
      </c>
      <c r="AA8" s="197" t="str">
        <f>_xlfn.XLOOKUP($C8,汇总!$C:$C,汇总!$C:$C)</f>
        <v>史双宇</v>
      </c>
      <c r="AC8" s="198" t="s">
        <v>530</v>
      </c>
      <c r="AD8" s="198"/>
    </row>
    <row r="9" s="174" customFormat="1" ht="23" customHeight="1" spans="1:30">
      <c r="A9" s="217">
        <f t="shared" si="0"/>
        <v>6</v>
      </c>
      <c r="B9" s="217"/>
      <c r="C9" s="273" t="s">
        <v>177</v>
      </c>
      <c r="D9" s="273">
        <v>45579</v>
      </c>
      <c r="E9" s="274" t="s">
        <v>176</v>
      </c>
      <c r="F9" s="272">
        <v>26</v>
      </c>
      <c r="G9" s="272">
        <v>29</v>
      </c>
      <c r="H9" s="275">
        <v>1661.92307692308</v>
      </c>
      <c r="I9" s="285">
        <v>2899.688592</v>
      </c>
      <c r="J9" s="287">
        <v>270</v>
      </c>
      <c r="K9" s="288">
        <v>681.998331076923</v>
      </c>
      <c r="L9" s="283">
        <v>580</v>
      </c>
      <c r="M9" s="283"/>
      <c r="N9" s="284">
        <v>-20</v>
      </c>
      <c r="O9" s="285">
        <v>300</v>
      </c>
      <c r="P9" s="286">
        <v>6373.61</v>
      </c>
      <c r="Q9" s="292"/>
      <c r="R9" s="293">
        <f t="shared" si="1"/>
        <v>6373.61</v>
      </c>
      <c r="S9" s="294"/>
      <c r="T9" s="295" t="str">
        <f>VLOOKUP(C9,'[19]2025.09'!$B$3:$CM$500,38,0)</f>
        <v>湖南诚展</v>
      </c>
      <c r="U9" s="296">
        <f>VLOOKUP(C9,[14]一线员工!$C$3:$CI$400,60,0)</f>
        <v>6373.61</v>
      </c>
      <c r="V9" s="174">
        <f t="shared" si="2"/>
        <v>0</v>
      </c>
      <c r="W9" s="243">
        <f t="shared" si="3"/>
        <v>6373.61</v>
      </c>
      <c r="X9" s="243">
        <f t="shared" si="4"/>
        <v>0</v>
      </c>
      <c r="Y9" s="174">
        <f t="shared" si="5"/>
        <v>219.779655172414</v>
      </c>
      <c r="AA9" s="197" t="str">
        <f>_xlfn.XLOOKUP($C9,汇总!$C:$C,汇总!$C:$C)</f>
        <v>谢桂华</v>
      </c>
      <c r="AC9" s="198" t="s">
        <v>530</v>
      </c>
      <c r="AD9" s="198"/>
    </row>
    <row r="10" s="174" customFormat="1" ht="23" customHeight="1" spans="1:30">
      <c r="A10" s="217">
        <f t="shared" si="0"/>
        <v>7</v>
      </c>
      <c r="B10" s="217"/>
      <c r="C10" s="273" t="s">
        <v>179</v>
      </c>
      <c r="D10" s="273">
        <v>45587</v>
      </c>
      <c r="E10" s="274" t="s">
        <v>176</v>
      </c>
      <c r="F10" s="272">
        <v>26</v>
      </c>
      <c r="G10" s="272">
        <v>26</v>
      </c>
      <c r="H10" s="275">
        <v>1490</v>
      </c>
      <c r="I10" s="285">
        <v>2957.0802</v>
      </c>
      <c r="J10" s="287">
        <v>291</v>
      </c>
      <c r="K10" s="288">
        <v>1357.9998</v>
      </c>
      <c r="L10" s="283">
        <v>520</v>
      </c>
      <c r="M10" s="283"/>
      <c r="N10" s="284"/>
      <c r="O10" s="285">
        <v>300</v>
      </c>
      <c r="P10" s="286">
        <v>6916.08</v>
      </c>
      <c r="Q10" s="292"/>
      <c r="R10" s="293">
        <f t="shared" si="1"/>
        <v>6916.08</v>
      </c>
      <c r="S10" s="294"/>
      <c r="T10" s="295" t="str">
        <f>VLOOKUP(C10,'[19]2025.09'!$B$3:$CM$500,38,0)</f>
        <v>湖南诚展</v>
      </c>
      <c r="U10" s="296">
        <f>VLOOKUP(C10,[14]一线员工!$C$3:$CI$400,60,0)</f>
        <v>6916.08</v>
      </c>
      <c r="V10" s="174">
        <f t="shared" si="2"/>
        <v>0</v>
      </c>
      <c r="W10" s="243">
        <f t="shared" si="3"/>
        <v>6916.08</v>
      </c>
      <c r="X10" s="243">
        <f t="shared" si="4"/>
        <v>0</v>
      </c>
      <c r="Y10" s="174">
        <f t="shared" si="5"/>
        <v>266.003076923077</v>
      </c>
      <c r="AA10" s="197" t="str">
        <f>_xlfn.XLOOKUP($C10,汇总!$C:$C,汇总!$C:$C)</f>
        <v>张忠宝</v>
      </c>
      <c r="AC10" s="198" t="s">
        <v>530</v>
      </c>
      <c r="AD10" s="198"/>
    </row>
    <row r="11" s="174" customFormat="1" ht="23" customHeight="1" spans="1:30">
      <c r="A11" s="217">
        <f t="shared" si="0"/>
        <v>8</v>
      </c>
      <c r="B11" s="217"/>
      <c r="C11" s="273" t="s">
        <v>181</v>
      </c>
      <c r="D11" s="273">
        <v>45643</v>
      </c>
      <c r="E11" s="274" t="s">
        <v>176</v>
      </c>
      <c r="F11" s="272">
        <v>26</v>
      </c>
      <c r="G11" s="272">
        <v>15</v>
      </c>
      <c r="H11" s="275">
        <v>859.615384615385</v>
      </c>
      <c r="I11" s="285">
        <v>1496.6286</v>
      </c>
      <c r="J11" s="287">
        <v>261</v>
      </c>
      <c r="K11" s="288">
        <v>1023.44601538462</v>
      </c>
      <c r="L11" s="283">
        <v>300</v>
      </c>
      <c r="M11" s="283"/>
      <c r="N11" s="284"/>
      <c r="O11" s="285">
        <v>0</v>
      </c>
      <c r="P11" s="286">
        <v>3940.69</v>
      </c>
      <c r="Q11" s="292"/>
      <c r="R11" s="293">
        <f t="shared" si="1"/>
        <v>3940.69</v>
      </c>
      <c r="S11" s="294" t="s">
        <v>531</v>
      </c>
      <c r="T11" s="295" t="str">
        <f>VLOOKUP(C11,'[19]2025.09'!$B$3:$CM$500,38,0)</f>
        <v>湖南诚展</v>
      </c>
      <c r="U11" s="296">
        <f>VLOOKUP(C11,[14]一线员工!$C$3:$CI$400,60,0)</f>
        <v>3940.69</v>
      </c>
      <c r="V11" s="174">
        <f t="shared" si="2"/>
        <v>0</v>
      </c>
      <c r="W11" s="243">
        <f t="shared" si="3"/>
        <v>3940.69</v>
      </c>
      <c r="X11" s="243">
        <f t="shared" si="4"/>
        <v>0</v>
      </c>
      <c r="Y11" s="174">
        <f t="shared" si="5"/>
        <v>262.712666666667</v>
      </c>
      <c r="AA11" s="197" t="str">
        <f>_xlfn.XLOOKUP($C11,汇总!$C:$C,汇总!$C:$C)</f>
        <v>李力争</v>
      </c>
      <c r="AC11" s="198" t="s">
        <v>530</v>
      </c>
      <c r="AD11" s="198"/>
    </row>
    <row r="12" s="174" customFormat="1" ht="23" customHeight="1" spans="1:30">
      <c r="A12" s="217">
        <f t="shared" si="0"/>
        <v>9</v>
      </c>
      <c r="B12" s="217"/>
      <c r="C12" s="273" t="s">
        <v>182</v>
      </c>
      <c r="D12" s="273">
        <v>45587</v>
      </c>
      <c r="E12" s="274" t="s">
        <v>176</v>
      </c>
      <c r="F12" s="272">
        <v>26</v>
      </c>
      <c r="G12" s="272">
        <v>30</v>
      </c>
      <c r="H12" s="275">
        <v>1719.23076923077</v>
      </c>
      <c r="I12" s="285">
        <v>3313.0172</v>
      </c>
      <c r="J12" s="287">
        <v>270</v>
      </c>
      <c r="K12" s="288">
        <v>1340.00203076923</v>
      </c>
      <c r="L12" s="283">
        <v>600</v>
      </c>
      <c r="M12" s="283"/>
      <c r="N12" s="284"/>
      <c r="O12" s="285">
        <v>300</v>
      </c>
      <c r="P12" s="286">
        <v>7542.25</v>
      </c>
      <c r="Q12" s="292"/>
      <c r="R12" s="293">
        <f t="shared" si="1"/>
        <v>7542.25</v>
      </c>
      <c r="S12" s="294"/>
      <c r="T12" s="295" t="str">
        <f>VLOOKUP(C12,'[19]2025.09'!$B$3:$CM$500,38,0)</f>
        <v>湖南诚展</v>
      </c>
      <c r="U12" s="296">
        <f>VLOOKUP(C12,[14]一线员工!$C$3:$CI$400,60,0)</f>
        <v>7542.25</v>
      </c>
      <c r="V12" s="174">
        <f t="shared" si="2"/>
        <v>0</v>
      </c>
      <c r="W12" s="243">
        <f t="shared" si="3"/>
        <v>7542.25</v>
      </c>
      <c r="X12" s="243">
        <f t="shared" si="4"/>
        <v>0</v>
      </c>
      <c r="Y12" s="174">
        <f t="shared" si="5"/>
        <v>251.408333333333</v>
      </c>
      <c r="AA12" s="197" t="str">
        <f>_xlfn.XLOOKUP($C12,汇总!$C:$C,汇总!$C:$C)</f>
        <v>唐亮</v>
      </c>
      <c r="AC12" s="198" t="s">
        <v>530</v>
      </c>
      <c r="AD12" s="198"/>
    </row>
    <row r="13" s="174" customFormat="1" ht="23" customHeight="1" spans="1:30">
      <c r="A13" s="217">
        <f t="shared" si="0"/>
        <v>10</v>
      </c>
      <c r="B13" s="217"/>
      <c r="C13" s="273" t="s">
        <v>184</v>
      </c>
      <c r="D13" s="273">
        <v>45703</v>
      </c>
      <c r="E13" s="274" t="s">
        <v>176</v>
      </c>
      <c r="F13" s="272">
        <v>26</v>
      </c>
      <c r="G13" s="272">
        <v>28</v>
      </c>
      <c r="H13" s="275">
        <v>1604.61538461538</v>
      </c>
      <c r="I13" s="285">
        <v>2767.4556</v>
      </c>
      <c r="J13" s="287">
        <v>270</v>
      </c>
      <c r="K13" s="288">
        <v>673.999015384615</v>
      </c>
      <c r="L13" s="283">
        <v>560</v>
      </c>
      <c r="M13" s="283"/>
      <c r="N13" s="284"/>
      <c r="O13" s="285">
        <v>300</v>
      </c>
      <c r="P13" s="286">
        <v>6176.07</v>
      </c>
      <c r="Q13" s="292"/>
      <c r="R13" s="293">
        <f t="shared" si="1"/>
        <v>6176.07</v>
      </c>
      <c r="S13" s="294"/>
      <c r="T13" s="295" t="str">
        <f>VLOOKUP(C13,'[19]2025.09'!$B$3:$CM$500,38,0)</f>
        <v>湖南诚展</v>
      </c>
      <c r="U13" s="296">
        <f>VLOOKUP(C13,[14]一线员工!$C$3:$CI$400,60,0)</f>
        <v>6176.07</v>
      </c>
      <c r="V13" s="174">
        <f t="shared" si="2"/>
        <v>0</v>
      </c>
      <c r="W13" s="243">
        <f t="shared" si="3"/>
        <v>6176.07</v>
      </c>
      <c r="X13" s="243">
        <f t="shared" si="4"/>
        <v>0</v>
      </c>
      <c r="Y13" s="174">
        <f t="shared" si="5"/>
        <v>220.573928571429</v>
      </c>
      <c r="AA13" s="197" t="str">
        <f>_xlfn.XLOOKUP($C13,汇总!$C:$C,汇总!$C:$C)</f>
        <v>谭金祥</v>
      </c>
      <c r="AC13" s="198" t="s">
        <v>530</v>
      </c>
      <c r="AD13" s="198"/>
    </row>
    <row r="14" s="174" customFormat="1" ht="23" customHeight="1" spans="1:30">
      <c r="A14" s="217">
        <f t="shared" si="0"/>
        <v>11</v>
      </c>
      <c r="B14" s="217"/>
      <c r="C14" s="274" t="s">
        <v>191</v>
      </c>
      <c r="D14" s="273">
        <v>45734</v>
      </c>
      <c r="E14" s="274" t="s">
        <v>176</v>
      </c>
      <c r="F14" s="272">
        <v>26</v>
      </c>
      <c r="G14" s="272">
        <v>28</v>
      </c>
      <c r="H14" s="275">
        <v>1604.61538461538</v>
      </c>
      <c r="I14" s="285">
        <v>3146.57872</v>
      </c>
      <c r="J14" s="287">
        <v>270</v>
      </c>
      <c r="K14" s="288">
        <v>873.995895384615</v>
      </c>
      <c r="L14" s="283">
        <v>560</v>
      </c>
      <c r="M14" s="283"/>
      <c r="N14" s="284"/>
      <c r="O14" s="285">
        <v>300</v>
      </c>
      <c r="P14" s="286">
        <v>6755.19</v>
      </c>
      <c r="Q14" s="292"/>
      <c r="R14" s="293">
        <f t="shared" si="1"/>
        <v>6755.19</v>
      </c>
      <c r="S14" s="294"/>
      <c r="T14" s="295" t="str">
        <f>VLOOKUP(C14,'[19]2025.09'!$B$3:$CM$500,38,0)</f>
        <v>湖南诚展</v>
      </c>
      <c r="U14" s="296">
        <f>VLOOKUP(C14,[14]一线员工!$C$3:$CI$400,60,0)</f>
        <v>6755.19</v>
      </c>
      <c r="V14" s="174">
        <f t="shared" si="2"/>
        <v>0</v>
      </c>
      <c r="W14" s="243">
        <f t="shared" si="3"/>
        <v>6755.19</v>
      </c>
      <c r="X14" s="243">
        <f t="shared" si="4"/>
        <v>0</v>
      </c>
      <c r="Y14" s="174">
        <f t="shared" si="5"/>
        <v>241.256785714286</v>
      </c>
      <c r="AA14" s="197" t="str">
        <f>_xlfn.XLOOKUP($C14,汇总!$C:$C,汇总!$C:$C)</f>
        <v>李水平</v>
      </c>
      <c r="AC14" s="198" t="s">
        <v>530</v>
      </c>
      <c r="AD14" s="198"/>
    </row>
    <row r="15" s="174" customFormat="1" ht="23" customHeight="1" spans="1:30">
      <c r="A15" s="217">
        <f t="shared" ref="A15:A24" si="6">ROW()-3</f>
        <v>12</v>
      </c>
      <c r="B15" s="217"/>
      <c r="C15" s="274" t="s">
        <v>192</v>
      </c>
      <c r="D15" s="273">
        <v>45736</v>
      </c>
      <c r="E15" s="274" t="s">
        <v>176</v>
      </c>
      <c r="F15" s="272">
        <v>26</v>
      </c>
      <c r="G15" s="272">
        <v>27</v>
      </c>
      <c r="H15" s="275">
        <v>1547.30769230769</v>
      </c>
      <c r="I15" s="285">
        <v>3048.53948</v>
      </c>
      <c r="J15" s="287">
        <v>282</v>
      </c>
      <c r="K15" s="288">
        <v>866.002827692308</v>
      </c>
      <c r="L15" s="283">
        <v>540</v>
      </c>
      <c r="M15" s="283"/>
      <c r="N15" s="284">
        <v>-10</v>
      </c>
      <c r="O15" s="285">
        <v>200</v>
      </c>
      <c r="P15" s="286">
        <v>6473.85</v>
      </c>
      <c r="Q15" s="292"/>
      <c r="R15" s="293">
        <f t="shared" si="1"/>
        <v>6473.85</v>
      </c>
      <c r="S15" s="294"/>
      <c r="T15" s="295" t="str">
        <f>VLOOKUP(C15,'[19]2025.09'!$B$3:$CM$500,38,0)</f>
        <v>湖南诚展</v>
      </c>
      <c r="U15" s="296">
        <f>VLOOKUP(C15,[14]一线员工!$C$3:$CI$400,60,0)</f>
        <v>6473.85</v>
      </c>
      <c r="V15" s="174">
        <f t="shared" si="2"/>
        <v>0</v>
      </c>
      <c r="W15" s="243">
        <f t="shared" si="3"/>
        <v>6473.85</v>
      </c>
      <c r="X15" s="243">
        <f t="shared" si="4"/>
        <v>0</v>
      </c>
      <c r="Y15" s="174">
        <f t="shared" si="5"/>
        <v>239.772222222222</v>
      </c>
      <c r="AA15" s="197" t="str">
        <f>_xlfn.XLOOKUP($C15,汇总!$C:$C,汇总!$C:$C)</f>
        <v>吴明贵</v>
      </c>
      <c r="AC15" s="198" t="s">
        <v>530</v>
      </c>
      <c r="AD15" s="198"/>
    </row>
    <row r="16" s="174" customFormat="1" ht="23" customHeight="1" spans="1:30">
      <c r="A16" s="217">
        <f t="shared" si="6"/>
        <v>13</v>
      </c>
      <c r="B16" s="217"/>
      <c r="C16" s="274" t="s">
        <v>193</v>
      </c>
      <c r="D16" s="273">
        <v>45727</v>
      </c>
      <c r="E16" s="274" t="s">
        <v>176</v>
      </c>
      <c r="F16" s="272">
        <v>26</v>
      </c>
      <c r="G16" s="272">
        <v>14</v>
      </c>
      <c r="H16" s="275">
        <v>802.307692307692</v>
      </c>
      <c r="I16" s="285">
        <v>1359.06936</v>
      </c>
      <c r="J16" s="287">
        <v>237</v>
      </c>
      <c r="K16" s="288">
        <v>370.092947692308</v>
      </c>
      <c r="L16" s="283">
        <v>280</v>
      </c>
      <c r="M16" s="283"/>
      <c r="N16" s="284"/>
      <c r="O16" s="285">
        <v>0</v>
      </c>
      <c r="P16" s="286">
        <v>3048.47</v>
      </c>
      <c r="Q16" s="292">
        <v>101.21</v>
      </c>
      <c r="R16" s="293">
        <f t="shared" si="1"/>
        <v>2947.26</v>
      </c>
      <c r="S16" s="294" t="s">
        <v>532</v>
      </c>
      <c r="T16" s="297" t="s">
        <v>211</v>
      </c>
      <c r="U16" s="296">
        <f>VLOOKUP(C16,[14]一线员工!$C$3:$CI$400,60,0)</f>
        <v>2947.26</v>
      </c>
      <c r="V16" s="174">
        <f t="shared" si="2"/>
        <v>0</v>
      </c>
      <c r="W16" s="243">
        <f t="shared" si="3"/>
        <v>3048.47</v>
      </c>
      <c r="X16" s="243">
        <f t="shared" si="4"/>
        <v>0</v>
      </c>
      <c r="Y16" s="174">
        <f t="shared" si="5"/>
        <v>210.518571428571</v>
      </c>
      <c r="AA16" s="197" t="str">
        <f>_xlfn.XLOOKUP($C16,汇总!$C:$C,汇总!$C:$C)</f>
        <v>刘俊杰</v>
      </c>
      <c r="AC16" s="198" t="s">
        <v>530</v>
      </c>
      <c r="AD16" s="198"/>
    </row>
    <row r="17" s="174" customFormat="1" ht="23" customHeight="1" spans="1:30">
      <c r="A17" s="217">
        <f t="shared" si="6"/>
        <v>14</v>
      </c>
      <c r="B17" s="217"/>
      <c r="C17" s="274" t="s">
        <v>194</v>
      </c>
      <c r="D17" s="273">
        <v>45727</v>
      </c>
      <c r="E17" s="274" t="s">
        <v>176</v>
      </c>
      <c r="F17" s="272">
        <v>26</v>
      </c>
      <c r="G17" s="272">
        <v>28.25</v>
      </c>
      <c r="H17" s="275">
        <v>1618.94230769231</v>
      </c>
      <c r="I17" s="285">
        <v>3170.135592</v>
      </c>
      <c r="J17" s="287">
        <v>270</v>
      </c>
      <c r="K17" s="288">
        <v>676.002100307693</v>
      </c>
      <c r="L17" s="283">
        <v>552</v>
      </c>
      <c r="M17" s="283"/>
      <c r="N17" s="284"/>
      <c r="O17" s="285">
        <v>300</v>
      </c>
      <c r="P17" s="286">
        <v>6587.08</v>
      </c>
      <c r="Q17" s="292"/>
      <c r="R17" s="293">
        <f t="shared" si="1"/>
        <v>6587.08</v>
      </c>
      <c r="S17" s="294"/>
      <c r="T17" s="295" t="str">
        <f>VLOOKUP(C17,'[19]2025.09'!$B$3:$CM$500,38,0)</f>
        <v>湘潭思泉</v>
      </c>
      <c r="U17" s="296">
        <f>VLOOKUP(C17,[14]一线员工!$C$3:$CI$400,60,0)</f>
        <v>6587.08</v>
      </c>
      <c r="V17" s="174">
        <f t="shared" si="2"/>
        <v>0</v>
      </c>
      <c r="W17" s="243">
        <f t="shared" si="3"/>
        <v>6587.08</v>
      </c>
      <c r="X17" s="243">
        <f t="shared" si="4"/>
        <v>0</v>
      </c>
      <c r="Y17" s="174">
        <f t="shared" si="5"/>
        <v>233.170973451327</v>
      </c>
      <c r="AA17" s="197" t="str">
        <f>_xlfn.XLOOKUP($C17,汇总!$C:$C,汇总!$C:$C)</f>
        <v>瞿芬</v>
      </c>
      <c r="AC17" s="198" t="s">
        <v>530</v>
      </c>
      <c r="AD17" s="198"/>
    </row>
    <row r="18" s="174" customFormat="1" ht="23" customHeight="1" spans="1:30">
      <c r="A18" s="217">
        <f t="shared" si="6"/>
        <v>15</v>
      </c>
      <c r="B18" s="217"/>
      <c r="C18" s="274" t="s">
        <v>195</v>
      </c>
      <c r="D18" s="273">
        <v>45727</v>
      </c>
      <c r="E18" s="274" t="s">
        <v>176</v>
      </c>
      <c r="F18" s="272">
        <v>26</v>
      </c>
      <c r="G18" s="272">
        <v>28.25</v>
      </c>
      <c r="H18" s="275">
        <v>1618.94230769231</v>
      </c>
      <c r="I18" s="285">
        <v>2794.8518448</v>
      </c>
      <c r="J18" s="287">
        <v>270</v>
      </c>
      <c r="K18" s="288">
        <v>675.995847507692</v>
      </c>
      <c r="L18" s="283">
        <v>552</v>
      </c>
      <c r="M18" s="283"/>
      <c r="N18" s="284">
        <v>-20</v>
      </c>
      <c r="O18" s="285">
        <v>300</v>
      </c>
      <c r="P18" s="286">
        <v>6191.79</v>
      </c>
      <c r="Q18" s="292"/>
      <c r="R18" s="293">
        <f t="shared" si="1"/>
        <v>6191.79</v>
      </c>
      <c r="S18" s="294"/>
      <c r="T18" s="295" t="str">
        <f>VLOOKUP(C18,'[19]2025.09'!$B$3:$CM$500,38,0)</f>
        <v>湘潭思泉</v>
      </c>
      <c r="U18" s="296">
        <f>VLOOKUP(C18,[14]一线员工!$C$3:$CI$400,60,0)</f>
        <v>6191.79</v>
      </c>
      <c r="V18" s="174">
        <f t="shared" si="2"/>
        <v>0</v>
      </c>
      <c r="W18" s="243">
        <f t="shared" si="3"/>
        <v>6191.79</v>
      </c>
      <c r="X18" s="243">
        <f t="shared" si="4"/>
        <v>0</v>
      </c>
      <c r="Y18" s="174">
        <f t="shared" si="5"/>
        <v>219.178407079646</v>
      </c>
      <c r="AA18" s="197" t="str">
        <f>_xlfn.XLOOKUP($C18,汇总!$C:$C,汇总!$C:$C)</f>
        <v>瞿欢</v>
      </c>
      <c r="AC18" s="198" t="s">
        <v>530</v>
      </c>
      <c r="AD18" s="198"/>
    </row>
    <row r="19" s="174" customFormat="1" ht="23" customHeight="1" spans="1:30">
      <c r="A19" s="217">
        <f t="shared" si="6"/>
        <v>16</v>
      </c>
      <c r="B19" s="217"/>
      <c r="C19" s="274" t="s">
        <v>197</v>
      </c>
      <c r="D19" s="273">
        <v>45729</v>
      </c>
      <c r="E19" s="274" t="s">
        <v>176</v>
      </c>
      <c r="F19" s="272">
        <v>26</v>
      </c>
      <c r="G19" s="272">
        <v>30</v>
      </c>
      <c r="H19" s="275">
        <v>1719.23076923077</v>
      </c>
      <c r="I19" s="285">
        <v>3295.693</v>
      </c>
      <c r="J19" s="287">
        <v>249</v>
      </c>
      <c r="K19" s="288">
        <v>639.996230769231</v>
      </c>
      <c r="L19" s="283">
        <v>600</v>
      </c>
      <c r="M19" s="283"/>
      <c r="N19" s="284"/>
      <c r="O19" s="285">
        <v>300</v>
      </c>
      <c r="P19" s="286">
        <v>6803.92</v>
      </c>
      <c r="Q19" s="292"/>
      <c r="R19" s="293">
        <f t="shared" si="1"/>
        <v>6803.92</v>
      </c>
      <c r="S19" s="294"/>
      <c r="T19" s="295" t="str">
        <f>VLOOKUP(C19,'[19]2025.09'!$B$3:$CM$500,38,0)</f>
        <v>东方人才</v>
      </c>
      <c r="U19" s="296">
        <f>VLOOKUP(C19,[14]一线员工!$C$3:$CI$400,60,0)</f>
        <v>6803.92</v>
      </c>
      <c r="V19" s="174">
        <f t="shared" si="2"/>
        <v>0</v>
      </c>
      <c r="W19" s="243">
        <f t="shared" si="3"/>
        <v>6803.92</v>
      </c>
      <c r="X19" s="243">
        <f t="shared" si="4"/>
        <v>0</v>
      </c>
      <c r="Y19" s="174">
        <f t="shared" si="5"/>
        <v>226.797333333333</v>
      </c>
      <c r="AA19" s="197" t="str">
        <f>_xlfn.XLOOKUP($C19,汇总!$C:$C,汇总!$C:$C)</f>
        <v>周孝勇</v>
      </c>
      <c r="AC19" s="198" t="s">
        <v>530</v>
      </c>
      <c r="AD19" s="198"/>
    </row>
    <row r="20" s="174" customFormat="1" ht="23" customHeight="1" spans="1:30">
      <c r="A20" s="217">
        <f t="shared" si="6"/>
        <v>17</v>
      </c>
      <c r="B20" s="217"/>
      <c r="C20" s="272" t="s">
        <v>207</v>
      </c>
      <c r="D20" s="273">
        <v>45777</v>
      </c>
      <c r="E20" s="274" t="s">
        <v>176</v>
      </c>
      <c r="F20" s="272">
        <v>26</v>
      </c>
      <c r="G20" s="272">
        <v>26</v>
      </c>
      <c r="H20" s="275">
        <v>1490</v>
      </c>
      <c r="I20" s="285">
        <v>2881.34024</v>
      </c>
      <c r="J20" s="287">
        <v>276</v>
      </c>
      <c r="K20" s="288">
        <v>607.999760000001</v>
      </c>
      <c r="L20" s="283">
        <v>520</v>
      </c>
      <c r="M20" s="283"/>
      <c r="N20" s="284">
        <v>-20</v>
      </c>
      <c r="O20" s="285">
        <v>300</v>
      </c>
      <c r="P20" s="286">
        <v>6055.34</v>
      </c>
      <c r="Q20" s="292">
        <v>56.25</v>
      </c>
      <c r="R20" s="293">
        <f t="shared" si="1"/>
        <v>5999.09</v>
      </c>
      <c r="S20" s="294"/>
      <c r="T20" s="295" t="str">
        <f>VLOOKUP(C20,'[19]2025.09'!$B$3:$CM$500,38,0)</f>
        <v>湖南诚展</v>
      </c>
      <c r="U20" s="296">
        <f>VLOOKUP(C20,[14]一线员工!$C$3:$CI$400,60,0)</f>
        <v>5999.09</v>
      </c>
      <c r="V20" s="174">
        <f t="shared" si="2"/>
        <v>0</v>
      </c>
      <c r="W20" s="243">
        <f t="shared" si="3"/>
        <v>6055.34</v>
      </c>
      <c r="X20" s="243">
        <f t="shared" si="4"/>
        <v>0</v>
      </c>
      <c r="Y20" s="174">
        <f t="shared" si="5"/>
        <v>230.734230769231</v>
      </c>
      <c r="AA20" s="197" t="str">
        <f>_xlfn.XLOOKUP($C20,汇总!$C:$C,汇总!$C:$C)</f>
        <v>刘顺新</v>
      </c>
      <c r="AC20" s="198" t="s">
        <v>530</v>
      </c>
      <c r="AD20" s="198"/>
    </row>
    <row r="21" s="174" customFormat="1" ht="23" customHeight="1" spans="1:30">
      <c r="A21" s="217">
        <f t="shared" si="6"/>
        <v>18</v>
      </c>
      <c r="B21" s="217"/>
      <c r="C21" s="272" t="s">
        <v>216</v>
      </c>
      <c r="D21" s="276">
        <v>45739</v>
      </c>
      <c r="E21" s="274" t="s">
        <v>176</v>
      </c>
      <c r="F21" s="272">
        <v>26</v>
      </c>
      <c r="G21" s="272">
        <v>27</v>
      </c>
      <c r="H21" s="275">
        <v>1547.30769230769</v>
      </c>
      <c r="I21" s="285">
        <v>2649.4179</v>
      </c>
      <c r="J21" s="287">
        <v>276</v>
      </c>
      <c r="K21" s="288">
        <v>766.004407692308</v>
      </c>
      <c r="L21" s="283">
        <v>540</v>
      </c>
      <c r="M21" s="283"/>
      <c r="N21" s="284">
        <v>-10</v>
      </c>
      <c r="O21" s="285">
        <v>300</v>
      </c>
      <c r="P21" s="286">
        <v>6068.73</v>
      </c>
      <c r="Q21" s="292"/>
      <c r="R21" s="293">
        <f t="shared" si="1"/>
        <v>6068.73</v>
      </c>
      <c r="S21" s="294"/>
      <c r="T21" s="295" t="str">
        <f>VLOOKUP(C21,'[19]2025.09'!$B$3:$CM$500,38,0)</f>
        <v>德顺</v>
      </c>
      <c r="U21" s="296">
        <f>VLOOKUP(C21,[14]一线员工!$C$3:$CI$400,60,0)</f>
        <v>6068.73</v>
      </c>
      <c r="V21" s="174">
        <f t="shared" si="2"/>
        <v>0</v>
      </c>
      <c r="W21" s="243">
        <f t="shared" si="3"/>
        <v>6068.73</v>
      </c>
      <c r="X21" s="243">
        <f t="shared" si="4"/>
        <v>0</v>
      </c>
      <c r="Y21" s="174">
        <f t="shared" si="5"/>
        <v>224.767777777778</v>
      </c>
      <c r="AA21" s="197" t="str">
        <f>_xlfn.XLOOKUP($C21,汇总!$C:$C,汇总!$C:$C)</f>
        <v>贺翌昂</v>
      </c>
      <c r="AC21" s="198" t="s">
        <v>530</v>
      </c>
      <c r="AD21" s="198"/>
    </row>
    <row r="22" s="174" customFormat="1" ht="23" customHeight="1" spans="1:30">
      <c r="A22" s="217">
        <f t="shared" si="6"/>
        <v>19</v>
      </c>
      <c r="B22" s="217"/>
      <c r="C22" s="272" t="s">
        <v>166</v>
      </c>
      <c r="D22" s="276">
        <v>45739</v>
      </c>
      <c r="E22" s="274" t="s">
        <v>176</v>
      </c>
      <c r="F22" s="272">
        <v>26</v>
      </c>
      <c r="G22" s="272">
        <v>28.8</v>
      </c>
      <c r="H22" s="275">
        <v>1650.46153846154</v>
      </c>
      <c r="I22" s="285">
        <v>2484.998005</v>
      </c>
      <c r="J22" s="287">
        <v>276</v>
      </c>
      <c r="K22" s="288">
        <v>630.400456538461</v>
      </c>
      <c r="L22" s="283">
        <v>572</v>
      </c>
      <c r="M22" s="283"/>
      <c r="N22" s="284"/>
      <c r="O22" s="285">
        <v>300</v>
      </c>
      <c r="P22" s="286">
        <v>5913.86</v>
      </c>
      <c r="Q22" s="292">
        <v>93.55</v>
      </c>
      <c r="R22" s="293">
        <f t="shared" si="1"/>
        <v>5820.31</v>
      </c>
      <c r="S22" s="294"/>
      <c r="T22" s="295" t="str">
        <f>VLOOKUP(C22,'[19]2025.09'!$B$3:$CM$500,38,0)</f>
        <v>德顺</v>
      </c>
      <c r="U22" s="296">
        <f>VLOOKUP(C22,[14]一线员工!$C$3:$CI$400,60,0)</f>
        <v>5820.31</v>
      </c>
      <c r="V22" s="174">
        <f t="shared" si="2"/>
        <v>0</v>
      </c>
      <c r="W22" s="243">
        <f t="shared" si="3"/>
        <v>5913.86</v>
      </c>
      <c r="X22" s="243">
        <f t="shared" si="4"/>
        <v>0</v>
      </c>
      <c r="Y22" s="174">
        <f t="shared" si="5"/>
        <v>202.094097222222</v>
      </c>
      <c r="AA22" s="197" t="str">
        <f>_xlfn.XLOOKUP($C22,汇总!$C:$C,汇总!$C:$C)</f>
        <v>袁珊珊</v>
      </c>
      <c r="AC22" s="198" t="s">
        <v>530</v>
      </c>
      <c r="AD22" s="198"/>
    </row>
    <row r="23" s="174" customFormat="1" ht="23" customHeight="1" spans="1:30">
      <c r="A23" s="217">
        <f t="shared" si="6"/>
        <v>20</v>
      </c>
      <c r="B23" s="217"/>
      <c r="C23" s="272" t="s">
        <v>217</v>
      </c>
      <c r="D23" s="276">
        <v>45790</v>
      </c>
      <c r="E23" s="274" t="s">
        <v>176</v>
      </c>
      <c r="F23" s="272">
        <v>26</v>
      </c>
      <c r="G23" s="272">
        <v>29</v>
      </c>
      <c r="H23" s="275">
        <v>1661.92307692308</v>
      </c>
      <c r="I23" s="285">
        <v>2885.4933</v>
      </c>
      <c r="J23" s="287">
        <v>264</v>
      </c>
      <c r="K23" s="288">
        <v>1182.00362307692</v>
      </c>
      <c r="L23" s="283">
        <v>580</v>
      </c>
      <c r="M23" s="283"/>
      <c r="N23" s="284"/>
      <c r="O23" s="285">
        <v>300</v>
      </c>
      <c r="P23" s="286">
        <v>6873.42</v>
      </c>
      <c r="Q23" s="292"/>
      <c r="R23" s="293">
        <f t="shared" si="1"/>
        <v>6873.42</v>
      </c>
      <c r="S23" s="294"/>
      <c r="T23" s="295" t="str">
        <f>VLOOKUP(C23,'[19]2025.09'!$B$3:$CM$500,38,0)</f>
        <v>湖南诚展</v>
      </c>
      <c r="U23" s="296">
        <f>VLOOKUP(C23,[14]一线员工!$C$3:$CI$400,60,0)</f>
        <v>6873.42</v>
      </c>
      <c r="V23" s="174">
        <f t="shared" si="2"/>
        <v>0</v>
      </c>
      <c r="W23" s="243">
        <f t="shared" si="3"/>
        <v>6873.42</v>
      </c>
      <c r="X23" s="243">
        <f t="shared" si="4"/>
        <v>0</v>
      </c>
      <c r="Y23" s="174">
        <f t="shared" si="5"/>
        <v>237.014482758621</v>
      </c>
      <c r="AA23" s="197" t="str">
        <f>_xlfn.XLOOKUP($C23,汇总!$C:$C,汇总!$C:$C)</f>
        <v>龙意倩</v>
      </c>
      <c r="AC23" s="198" t="s">
        <v>530</v>
      </c>
      <c r="AD23" s="198"/>
    </row>
    <row r="24" s="174" customFormat="1" ht="23" customHeight="1" spans="1:30">
      <c r="A24" s="217">
        <f t="shared" si="6"/>
        <v>21</v>
      </c>
      <c r="B24" s="217"/>
      <c r="C24" s="272" t="s">
        <v>218</v>
      </c>
      <c r="D24" s="276">
        <v>45800</v>
      </c>
      <c r="E24" s="274" t="s">
        <v>176</v>
      </c>
      <c r="F24" s="272">
        <v>26</v>
      </c>
      <c r="G24" s="272">
        <v>28</v>
      </c>
      <c r="H24" s="275">
        <v>1604.61538461538</v>
      </c>
      <c r="I24" s="285">
        <v>3146.57872</v>
      </c>
      <c r="J24" s="287">
        <v>255</v>
      </c>
      <c r="K24" s="288">
        <v>1073.99589538462</v>
      </c>
      <c r="L24" s="283">
        <v>560</v>
      </c>
      <c r="M24" s="283"/>
      <c r="N24" s="284"/>
      <c r="O24" s="285">
        <v>300</v>
      </c>
      <c r="P24" s="286">
        <v>6940.19</v>
      </c>
      <c r="Q24" s="292"/>
      <c r="R24" s="293">
        <f t="shared" si="1"/>
        <v>6940.19</v>
      </c>
      <c r="S24" s="294"/>
      <c r="T24" s="295" t="str">
        <f>VLOOKUP(C24,'[19]2025.09'!$B$3:$CM$500,38,0)</f>
        <v>德顺</v>
      </c>
      <c r="U24" s="296">
        <f>VLOOKUP(C24,[14]一线员工!$C$3:$CI$400,60,0)</f>
        <v>6940.19</v>
      </c>
      <c r="V24" s="174">
        <f t="shared" si="2"/>
        <v>0</v>
      </c>
      <c r="W24" s="243">
        <f t="shared" si="3"/>
        <v>6940.19</v>
      </c>
      <c r="X24" s="243">
        <f t="shared" si="4"/>
        <v>0</v>
      </c>
      <c r="Y24" s="174">
        <f t="shared" si="5"/>
        <v>247.863928571429</v>
      </c>
      <c r="AA24" s="197" t="str">
        <f>_xlfn.XLOOKUP($C24,汇总!$C:$C,汇总!$C:$C)</f>
        <v>蒋鹏</v>
      </c>
      <c r="AC24" s="198" t="s">
        <v>530</v>
      </c>
      <c r="AD24" s="198"/>
    </row>
    <row r="25" s="174" customFormat="1" ht="23" customHeight="1" spans="1:30">
      <c r="A25" s="217">
        <f t="shared" ref="A25:A34" si="7">ROW()-3</f>
        <v>22</v>
      </c>
      <c r="B25" s="217"/>
      <c r="C25" s="272" t="s">
        <v>219</v>
      </c>
      <c r="D25" s="276">
        <v>45801</v>
      </c>
      <c r="E25" s="274" t="s">
        <v>176</v>
      </c>
      <c r="F25" s="272">
        <v>26</v>
      </c>
      <c r="G25" s="272">
        <v>29</v>
      </c>
      <c r="H25" s="275">
        <v>1661.92307692308</v>
      </c>
      <c r="I25" s="285">
        <v>2880.5433</v>
      </c>
      <c r="J25" s="287">
        <v>276</v>
      </c>
      <c r="K25" s="288">
        <v>782.003623076924</v>
      </c>
      <c r="L25" s="283">
        <v>580</v>
      </c>
      <c r="M25" s="283"/>
      <c r="N25" s="284">
        <v>-10</v>
      </c>
      <c r="O25" s="285">
        <v>300</v>
      </c>
      <c r="P25" s="286">
        <v>6470.47</v>
      </c>
      <c r="Q25" s="292"/>
      <c r="R25" s="293">
        <f t="shared" si="1"/>
        <v>6470.47</v>
      </c>
      <c r="S25" s="294"/>
      <c r="T25" s="295" t="str">
        <f>VLOOKUP(C25,'[19]2025.09'!$B$3:$CM$500,38,0)</f>
        <v>湘潭思泉</v>
      </c>
      <c r="U25" s="296">
        <f>VLOOKUP(C25,[14]一线员工!$C$3:$CI$400,60,0)</f>
        <v>6470.47</v>
      </c>
      <c r="V25" s="174">
        <f t="shared" si="2"/>
        <v>0</v>
      </c>
      <c r="W25" s="243">
        <f t="shared" si="3"/>
        <v>6470.47</v>
      </c>
      <c r="X25" s="243">
        <f t="shared" si="4"/>
        <v>0</v>
      </c>
      <c r="Y25" s="174">
        <f t="shared" si="5"/>
        <v>223.119655172414</v>
      </c>
      <c r="AA25" s="197" t="str">
        <f>_xlfn.XLOOKUP($C25,汇总!$C:$C,汇总!$C:$C)</f>
        <v>肖军奇</v>
      </c>
      <c r="AC25" s="198" t="s">
        <v>530</v>
      </c>
      <c r="AD25" s="198"/>
    </row>
    <row r="26" s="174" customFormat="1" ht="23" customHeight="1" spans="1:30">
      <c r="A26" s="217">
        <f t="shared" si="7"/>
        <v>23</v>
      </c>
      <c r="B26" s="217"/>
      <c r="C26" s="272" t="s">
        <v>223</v>
      </c>
      <c r="D26" s="276">
        <v>45806</v>
      </c>
      <c r="E26" s="274" t="s">
        <v>176</v>
      </c>
      <c r="F26" s="272">
        <v>26</v>
      </c>
      <c r="G26" s="272">
        <v>30</v>
      </c>
      <c r="H26" s="275">
        <v>1719.23076923077</v>
      </c>
      <c r="I26" s="285">
        <v>3495.140838</v>
      </c>
      <c r="J26" s="287">
        <v>264</v>
      </c>
      <c r="K26" s="288">
        <v>689.998392769231</v>
      </c>
      <c r="L26" s="283">
        <v>600</v>
      </c>
      <c r="M26" s="283"/>
      <c r="N26" s="284">
        <v>-10</v>
      </c>
      <c r="O26" s="285">
        <v>300</v>
      </c>
      <c r="P26" s="286">
        <v>7058.37</v>
      </c>
      <c r="Q26" s="292">
        <v>72.98</v>
      </c>
      <c r="R26" s="293">
        <f t="shared" si="1"/>
        <v>6985.39</v>
      </c>
      <c r="S26" s="294"/>
      <c r="T26" s="295" t="str">
        <f>VLOOKUP(C26,'[19]2025.09'!$B$3:$CM$500,38,0)</f>
        <v>湘潭宏顺</v>
      </c>
      <c r="U26" s="296">
        <f>VLOOKUP(C26,[14]一线员工!$C$3:$CI$400,60,0)</f>
        <v>6985.39</v>
      </c>
      <c r="V26" s="174">
        <f t="shared" si="2"/>
        <v>0</v>
      </c>
      <c r="W26" s="243">
        <f t="shared" si="3"/>
        <v>7058.37</v>
      </c>
      <c r="X26" s="243">
        <f t="shared" si="4"/>
        <v>0</v>
      </c>
      <c r="Y26" s="174">
        <f t="shared" si="5"/>
        <v>232.846333333333</v>
      </c>
      <c r="AA26" s="197" t="str">
        <f>_xlfn.XLOOKUP($C26,汇总!$C:$C,汇总!$C:$C)</f>
        <v>高玉霞</v>
      </c>
      <c r="AC26" s="198" t="s">
        <v>530</v>
      </c>
      <c r="AD26" s="198"/>
    </row>
    <row r="27" s="174" customFormat="1" ht="23" customHeight="1" spans="1:30">
      <c r="A27" s="217">
        <f t="shared" si="7"/>
        <v>24</v>
      </c>
      <c r="B27" s="217"/>
      <c r="C27" s="272" t="s">
        <v>226</v>
      </c>
      <c r="D27" s="276">
        <v>45802</v>
      </c>
      <c r="E27" s="274" t="s">
        <v>176</v>
      </c>
      <c r="F27" s="272">
        <v>26</v>
      </c>
      <c r="G27" s="272">
        <v>27</v>
      </c>
      <c r="H27" s="275">
        <v>1547.30769230769</v>
      </c>
      <c r="I27" s="285">
        <v>3055.3179</v>
      </c>
      <c r="J27" s="287">
        <v>258</v>
      </c>
      <c r="K27" s="288">
        <v>1316.00440769231</v>
      </c>
      <c r="L27" s="283">
        <v>540</v>
      </c>
      <c r="M27" s="283"/>
      <c r="N27" s="284"/>
      <c r="O27" s="285">
        <v>300</v>
      </c>
      <c r="P27" s="286">
        <v>7016.63</v>
      </c>
      <c r="Q27" s="292"/>
      <c r="R27" s="293">
        <f t="shared" si="1"/>
        <v>7016.63</v>
      </c>
      <c r="S27" s="294"/>
      <c r="T27" s="295" t="str">
        <f>VLOOKUP(C27,'[19]2025.09'!$B$3:$CM$500,38,0)</f>
        <v>湘潭宏顺</v>
      </c>
      <c r="U27" s="296">
        <f>VLOOKUP(C27,[14]一线员工!$C$3:$CI$400,60,0)</f>
        <v>7016.63</v>
      </c>
      <c r="V27" s="174">
        <f t="shared" si="2"/>
        <v>0</v>
      </c>
      <c r="W27" s="243">
        <f t="shared" si="3"/>
        <v>7016.63</v>
      </c>
      <c r="X27" s="243">
        <f t="shared" si="4"/>
        <v>0</v>
      </c>
      <c r="Y27" s="174">
        <f t="shared" si="5"/>
        <v>259.875185185185</v>
      </c>
      <c r="AA27" s="197" t="str">
        <f>_xlfn.XLOOKUP($C27,汇总!$C:$C,汇总!$C:$C)</f>
        <v>张永桂</v>
      </c>
      <c r="AC27" s="198" t="s">
        <v>530</v>
      </c>
      <c r="AD27" s="198"/>
    </row>
    <row r="28" s="174" customFormat="1" ht="23" customHeight="1" spans="1:30">
      <c r="A28" s="217">
        <f t="shared" si="7"/>
        <v>25</v>
      </c>
      <c r="B28" s="217"/>
      <c r="C28" s="272" t="s">
        <v>227</v>
      </c>
      <c r="D28" s="276">
        <v>45802</v>
      </c>
      <c r="E28" s="274" t="s">
        <v>176</v>
      </c>
      <c r="F28" s="272">
        <v>26</v>
      </c>
      <c r="G28" s="272">
        <v>22.3</v>
      </c>
      <c r="H28" s="275">
        <v>1277.96153846154</v>
      </c>
      <c r="I28" s="285">
        <v>2122.85571</v>
      </c>
      <c r="J28" s="287">
        <v>267</v>
      </c>
      <c r="K28" s="288">
        <v>628.402751538461</v>
      </c>
      <c r="L28" s="283">
        <v>440</v>
      </c>
      <c r="M28" s="283"/>
      <c r="N28" s="284"/>
      <c r="O28" s="285">
        <v>0</v>
      </c>
      <c r="P28" s="286">
        <v>4736.22</v>
      </c>
      <c r="Q28" s="292"/>
      <c r="R28" s="293">
        <f t="shared" si="1"/>
        <v>4736.22</v>
      </c>
      <c r="S28" s="294"/>
      <c r="T28" s="295" t="str">
        <f>VLOOKUP(C28,'[19]2025.09'!$B$3:$CM$500,38,0)</f>
        <v>湘潭宏顺</v>
      </c>
      <c r="U28" s="296">
        <f>VLOOKUP(C28,[14]一线员工!$C$3:$CI$400,60,0)</f>
        <v>4736.22</v>
      </c>
      <c r="V28" s="174">
        <f t="shared" si="2"/>
        <v>0</v>
      </c>
      <c r="W28" s="243">
        <f t="shared" si="3"/>
        <v>4736.22</v>
      </c>
      <c r="X28" s="243">
        <f t="shared" si="4"/>
        <v>0</v>
      </c>
      <c r="Y28" s="174">
        <f t="shared" si="5"/>
        <v>212.386547085202</v>
      </c>
      <c r="AA28" s="197" t="str">
        <f>_xlfn.XLOOKUP($C28,汇总!$C:$C,汇总!$C:$C)</f>
        <v>卢喜春</v>
      </c>
      <c r="AC28" s="198" t="s">
        <v>530</v>
      </c>
      <c r="AD28" s="198"/>
    </row>
    <row r="29" s="174" customFormat="1" ht="23" customHeight="1" spans="1:30">
      <c r="A29" s="217">
        <f t="shared" si="7"/>
        <v>26</v>
      </c>
      <c r="B29" s="217"/>
      <c r="C29" s="272" t="s">
        <v>228</v>
      </c>
      <c r="D29" s="276">
        <v>45804</v>
      </c>
      <c r="E29" s="274" t="s">
        <v>176</v>
      </c>
      <c r="F29" s="272">
        <v>26</v>
      </c>
      <c r="G29" s="272">
        <v>26</v>
      </c>
      <c r="H29" s="275">
        <v>1490</v>
      </c>
      <c r="I29" s="285">
        <v>2891.22024</v>
      </c>
      <c r="J29" s="287">
        <v>258</v>
      </c>
      <c r="K29" s="288">
        <v>1207.99976</v>
      </c>
      <c r="L29" s="283">
        <v>500</v>
      </c>
      <c r="M29" s="283"/>
      <c r="N29" s="284">
        <v>-20</v>
      </c>
      <c r="O29" s="285">
        <v>200</v>
      </c>
      <c r="P29" s="286">
        <v>6527.22</v>
      </c>
      <c r="Q29" s="292">
        <v>116.45</v>
      </c>
      <c r="R29" s="293">
        <f t="shared" si="1"/>
        <v>6410.77</v>
      </c>
      <c r="S29" s="294"/>
      <c r="T29" s="295" t="str">
        <f>VLOOKUP(C29,'[19]2025.09'!$B$3:$CM$500,38,0)</f>
        <v>湖南诚展</v>
      </c>
      <c r="U29" s="296">
        <f>VLOOKUP(C29,[14]一线员工!$C$3:$CI$400,60,0)</f>
        <v>6410.77</v>
      </c>
      <c r="V29" s="174">
        <f t="shared" si="2"/>
        <v>0</v>
      </c>
      <c r="W29" s="243">
        <f t="shared" si="3"/>
        <v>6527.22</v>
      </c>
      <c r="X29" s="243">
        <f t="shared" si="4"/>
        <v>0</v>
      </c>
      <c r="Y29" s="174">
        <f t="shared" si="5"/>
        <v>246.568076923077</v>
      </c>
      <c r="AA29" s="197" t="str">
        <f>_xlfn.XLOOKUP($C29,汇总!$C:$C,汇总!$C:$C)</f>
        <v>佘军</v>
      </c>
      <c r="AC29" s="198" t="s">
        <v>530</v>
      </c>
      <c r="AD29" s="198"/>
    </row>
    <row r="30" s="174" customFormat="1" ht="23" customHeight="1" spans="1:30">
      <c r="A30" s="217">
        <f t="shared" si="7"/>
        <v>27</v>
      </c>
      <c r="B30" s="217"/>
      <c r="C30" s="272" t="s">
        <v>229</v>
      </c>
      <c r="D30" s="276">
        <v>45805</v>
      </c>
      <c r="E30" s="274" t="s">
        <v>176</v>
      </c>
      <c r="F30" s="272">
        <v>26</v>
      </c>
      <c r="G30" s="272">
        <v>28</v>
      </c>
      <c r="H30" s="275">
        <v>1604.61538461538</v>
      </c>
      <c r="I30" s="285">
        <v>3146.57872</v>
      </c>
      <c r="J30" s="287">
        <v>270</v>
      </c>
      <c r="K30" s="288">
        <v>1273.99589538462</v>
      </c>
      <c r="L30" s="283">
        <v>560</v>
      </c>
      <c r="M30" s="283"/>
      <c r="N30" s="284"/>
      <c r="O30" s="285">
        <v>300</v>
      </c>
      <c r="P30" s="286">
        <v>7155.19</v>
      </c>
      <c r="Q30" s="292">
        <v>116.45</v>
      </c>
      <c r="R30" s="293">
        <f t="shared" si="1"/>
        <v>7038.74</v>
      </c>
      <c r="S30" s="294"/>
      <c r="T30" s="295" t="str">
        <f>VLOOKUP(C30,'[19]2025.09'!$B$3:$CM$500,38,0)</f>
        <v>湘潭思泉</v>
      </c>
      <c r="U30" s="296">
        <f>VLOOKUP(C30,[14]一线员工!$C$3:$CI$400,60,0)</f>
        <v>7038.74</v>
      </c>
      <c r="V30" s="174">
        <f t="shared" si="2"/>
        <v>0</v>
      </c>
      <c r="W30" s="243">
        <f t="shared" si="3"/>
        <v>7155.19</v>
      </c>
      <c r="X30" s="243">
        <f t="shared" si="4"/>
        <v>0</v>
      </c>
      <c r="Y30" s="174">
        <f t="shared" si="5"/>
        <v>251.383571428571</v>
      </c>
      <c r="AA30" s="197" t="str">
        <f>_xlfn.XLOOKUP($C30,汇总!$C:$C,汇总!$C:$C)</f>
        <v>刘爱国</v>
      </c>
      <c r="AC30" s="198" t="s">
        <v>530</v>
      </c>
      <c r="AD30" s="198"/>
    </row>
    <row r="31" s="174" customFormat="1" ht="23" customHeight="1" spans="1:30">
      <c r="A31" s="217">
        <f t="shared" si="7"/>
        <v>28</v>
      </c>
      <c r="B31" s="217"/>
      <c r="C31" s="272" t="s">
        <v>240</v>
      </c>
      <c r="D31" s="276">
        <v>45810</v>
      </c>
      <c r="E31" s="274" t="s">
        <v>176</v>
      </c>
      <c r="F31" s="272">
        <v>26</v>
      </c>
      <c r="G31" s="272">
        <v>28</v>
      </c>
      <c r="H31" s="275">
        <v>1604.61538461538</v>
      </c>
      <c r="I31" s="285">
        <v>2767.4556</v>
      </c>
      <c r="J31" s="287">
        <v>273</v>
      </c>
      <c r="K31" s="288">
        <v>673.999015384615</v>
      </c>
      <c r="L31" s="283">
        <v>560</v>
      </c>
      <c r="M31" s="283"/>
      <c r="N31" s="284"/>
      <c r="O31" s="285">
        <v>200</v>
      </c>
      <c r="P31" s="286">
        <v>6079.07</v>
      </c>
      <c r="Q31" s="292"/>
      <c r="R31" s="293">
        <f t="shared" si="1"/>
        <v>6079.07</v>
      </c>
      <c r="S31" s="294"/>
      <c r="T31" s="295" t="str">
        <f>VLOOKUP(C31,'[19]2025.09'!$B$3:$CM$500,38,0)</f>
        <v>湖南诚展</v>
      </c>
      <c r="U31" s="296">
        <f>VLOOKUP(C31,[14]一线员工!$C$3:$CI$400,60,0)</f>
        <v>6079.07</v>
      </c>
      <c r="V31" s="174">
        <f t="shared" si="2"/>
        <v>0</v>
      </c>
      <c r="W31" s="243">
        <f t="shared" si="3"/>
        <v>6079.07</v>
      </c>
      <c r="X31" s="243">
        <f t="shared" si="4"/>
        <v>0</v>
      </c>
      <c r="Y31" s="174">
        <f t="shared" si="5"/>
        <v>217.109642857143</v>
      </c>
      <c r="AA31" s="197" t="str">
        <f>_xlfn.XLOOKUP($C31,汇总!$C:$C,汇总!$C:$C)</f>
        <v>陶勇军</v>
      </c>
      <c r="AC31" s="198" t="s">
        <v>530</v>
      </c>
      <c r="AD31" s="198"/>
    </row>
    <row r="32" s="174" customFormat="1" ht="23" customHeight="1" spans="1:30">
      <c r="A32" s="217">
        <f t="shared" si="7"/>
        <v>29</v>
      </c>
      <c r="B32" s="217"/>
      <c r="C32" s="272" t="s">
        <v>242</v>
      </c>
      <c r="D32" s="276">
        <v>45814</v>
      </c>
      <c r="E32" s="274" t="s">
        <v>176</v>
      </c>
      <c r="F32" s="272">
        <v>26</v>
      </c>
      <c r="G32" s="272">
        <v>28</v>
      </c>
      <c r="H32" s="275">
        <v>1604.61538461538</v>
      </c>
      <c r="I32" s="285">
        <v>2767.4556</v>
      </c>
      <c r="J32" s="287">
        <v>264</v>
      </c>
      <c r="K32" s="288">
        <v>593.999015384615</v>
      </c>
      <c r="L32" s="283">
        <v>560</v>
      </c>
      <c r="M32" s="283"/>
      <c r="N32" s="284"/>
      <c r="O32" s="285">
        <v>300</v>
      </c>
      <c r="P32" s="286">
        <v>6090.07</v>
      </c>
      <c r="Q32" s="292"/>
      <c r="R32" s="293">
        <f t="shared" si="1"/>
        <v>6090.07</v>
      </c>
      <c r="S32" s="294"/>
      <c r="T32" s="295" t="str">
        <f>VLOOKUP(C32,'[19]2025.09'!$B$3:$CM$500,38,0)</f>
        <v>湘潭思泉</v>
      </c>
      <c r="U32" s="296">
        <f>VLOOKUP(C32,[14]一线员工!$C$3:$CI$400,60,0)</f>
        <v>6090.07</v>
      </c>
      <c r="V32" s="174">
        <f t="shared" si="2"/>
        <v>0</v>
      </c>
      <c r="W32" s="243">
        <f t="shared" si="3"/>
        <v>6090.07</v>
      </c>
      <c r="X32" s="243">
        <f t="shared" si="4"/>
        <v>0</v>
      </c>
      <c r="Y32" s="174">
        <f t="shared" si="5"/>
        <v>217.5025</v>
      </c>
      <c r="AA32" s="197" t="str">
        <f>_xlfn.XLOOKUP($C32,汇总!$C:$C,汇总!$C:$C)</f>
        <v>蔡建兵</v>
      </c>
      <c r="AC32" s="198" t="s">
        <v>530</v>
      </c>
      <c r="AD32" s="198"/>
    </row>
    <row r="33" s="174" customFormat="1" ht="23" customHeight="1" spans="1:30">
      <c r="A33" s="217">
        <f t="shared" si="7"/>
        <v>30</v>
      </c>
      <c r="B33" s="217"/>
      <c r="C33" s="272" t="s">
        <v>244</v>
      </c>
      <c r="D33" s="276">
        <v>45817</v>
      </c>
      <c r="E33" s="274" t="s">
        <v>176</v>
      </c>
      <c r="F33" s="272">
        <v>26</v>
      </c>
      <c r="G33" s="272">
        <v>28</v>
      </c>
      <c r="H33" s="275">
        <v>1604.61538461538</v>
      </c>
      <c r="I33" s="285">
        <v>3146.57872</v>
      </c>
      <c r="J33" s="287">
        <v>270</v>
      </c>
      <c r="K33" s="288">
        <v>723.995895384615</v>
      </c>
      <c r="L33" s="283">
        <v>560</v>
      </c>
      <c r="M33" s="283"/>
      <c r="N33" s="284">
        <v>-10</v>
      </c>
      <c r="O33" s="285">
        <v>300</v>
      </c>
      <c r="P33" s="286">
        <v>6595.19</v>
      </c>
      <c r="Q33" s="292"/>
      <c r="R33" s="293">
        <f t="shared" si="1"/>
        <v>6595.19</v>
      </c>
      <c r="S33" s="294"/>
      <c r="T33" s="295" t="str">
        <f>VLOOKUP(C33,'[19]2025.09'!$B$3:$CM$500,38,0)</f>
        <v>湘潭思泉</v>
      </c>
      <c r="U33" s="296">
        <f>VLOOKUP(C33,[14]一线员工!$C$3:$CI$400,60,0)</f>
        <v>6595.19</v>
      </c>
      <c r="V33" s="174">
        <f t="shared" si="2"/>
        <v>0</v>
      </c>
      <c r="W33" s="243">
        <f t="shared" si="3"/>
        <v>6595.19</v>
      </c>
      <c r="X33" s="243">
        <f t="shared" si="4"/>
        <v>0</v>
      </c>
      <c r="Y33" s="174">
        <f t="shared" si="5"/>
        <v>235.5425</v>
      </c>
      <c r="AA33" s="197" t="str">
        <f>_xlfn.XLOOKUP($C33,汇总!$C:$C,汇总!$C:$C)</f>
        <v>李先文</v>
      </c>
      <c r="AC33" s="198" t="s">
        <v>530</v>
      </c>
      <c r="AD33" s="198"/>
    </row>
    <row r="34" s="174" customFormat="1" ht="23" customHeight="1" spans="1:30">
      <c r="A34" s="217">
        <f t="shared" si="7"/>
        <v>31</v>
      </c>
      <c r="B34" s="217"/>
      <c r="C34" s="272" t="s">
        <v>248</v>
      </c>
      <c r="D34" s="276">
        <v>45826</v>
      </c>
      <c r="E34" s="274" t="s">
        <v>176</v>
      </c>
      <c r="F34" s="272">
        <v>26</v>
      </c>
      <c r="G34" s="272">
        <v>29</v>
      </c>
      <c r="H34" s="275">
        <v>1661.92307692308</v>
      </c>
      <c r="I34" s="285">
        <v>3254.49796</v>
      </c>
      <c r="J34" s="287">
        <v>270</v>
      </c>
      <c r="K34" s="288">
        <v>1331.99896307692</v>
      </c>
      <c r="L34" s="283">
        <v>580</v>
      </c>
      <c r="M34" s="283"/>
      <c r="N34" s="284"/>
      <c r="O34" s="285">
        <v>300</v>
      </c>
      <c r="P34" s="286">
        <v>7398.42</v>
      </c>
      <c r="Q34" s="292"/>
      <c r="R34" s="293">
        <f t="shared" si="1"/>
        <v>7398.42</v>
      </c>
      <c r="S34" s="294"/>
      <c r="T34" s="295" t="str">
        <f>VLOOKUP(C34,'[19]2025.09'!$B$3:$CM$500,38,0)</f>
        <v>湘潭思泉</v>
      </c>
      <c r="U34" s="296">
        <f>VLOOKUP(C34,[14]一线员工!$C$3:$CI$400,60,0)</f>
        <v>7398.42</v>
      </c>
      <c r="V34" s="174">
        <f t="shared" si="2"/>
        <v>0</v>
      </c>
      <c r="W34" s="243">
        <f t="shared" si="3"/>
        <v>7398.42</v>
      </c>
      <c r="X34" s="243">
        <f t="shared" si="4"/>
        <v>0</v>
      </c>
      <c r="Y34" s="174">
        <f t="shared" si="5"/>
        <v>255.117931034483</v>
      </c>
      <c r="AA34" s="197" t="str">
        <f>_xlfn.XLOOKUP($C34,汇总!$C:$C,汇总!$C:$C)</f>
        <v>王攀</v>
      </c>
      <c r="AC34" s="198" t="s">
        <v>530</v>
      </c>
      <c r="AD34" s="198"/>
    </row>
    <row r="35" s="174" customFormat="1" ht="23" customHeight="1" spans="1:30">
      <c r="A35" s="217">
        <f t="shared" ref="A35:A44" si="8">ROW()-3</f>
        <v>32</v>
      </c>
      <c r="B35" s="217"/>
      <c r="C35" s="272" t="s">
        <v>290</v>
      </c>
      <c r="D35" s="276">
        <v>45809</v>
      </c>
      <c r="E35" s="274" t="s">
        <v>176</v>
      </c>
      <c r="F35" s="272">
        <v>26</v>
      </c>
      <c r="G35" s="272">
        <v>29</v>
      </c>
      <c r="H35" s="275">
        <v>1661.92307692308</v>
      </c>
      <c r="I35" s="285">
        <v>2573.58189959909</v>
      </c>
      <c r="J35" s="287">
        <v>270</v>
      </c>
      <c r="K35" s="288">
        <v>631.995023477829</v>
      </c>
      <c r="L35" s="283">
        <v>580</v>
      </c>
      <c r="M35" s="283"/>
      <c r="N35" s="284"/>
      <c r="O35" s="285">
        <v>300</v>
      </c>
      <c r="P35" s="286">
        <v>6017.5</v>
      </c>
      <c r="Q35" s="292">
        <v>93.55</v>
      </c>
      <c r="R35" s="293">
        <f t="shared" si="1"/>
        <v>5923.95</v>
      </c>
      <c r="S35" s="294"/>
      <c r="T35" s="295" t="str">
        <f>VLOOKUP(C35,'[19]2025.09'!$B$3:$CM$500,38,0)</f>
        <v>湘潭宏顺</v>
      </c>
      <c r="U35" s="296">
        <f>VLOOKUP(C35,[14]一线员工!$C$3:$CI$400,60,0)</f>
        <v>5923.95</v>
      </c>
      <c r="V35" s="174">
        <f t="shared" si="2"/>
        <v>0</v>
      </c>
      <c r="W35" s="243">
        <f t="shared" si="3"/>
        <v>6017.5</v>
      </c>
      <c r="X35" s="243">
        <f t="shared" si="4"/>
        <v>0</v>
      </c>
      <c r="Y35" s="174">
        <f t="shared" si="5"/>
        <v>204.274137931034</v>
      </c>
      <c r="AA35" s="197" t="str">
        <f>_xlfn.XLOOKUP($C35,汇总!$C:$C,汇总!$C:$C)</f>
        <v>刘季香</v>
      </c>
      <c r="AC35" s="198" t="s">
        <v>530</v>
      </c>
      <c r="AD35" s="198"/>
    </row>
    <row r="36" s="174" customFormat="1" ht="23" customHeight="1" spans="1:30">
      <c r="A36" s="217">
        <f t="shared" si="8"/>
        <v>33</v>
      </c>
      <c r="B36" s="217"/>
      <c r="C36" s="272" t="s">
        <v>251</v>
      </c>
      <c r="D36" s="276">
        <v>45825</v>
      </c>
      <c r="E36" s="274" t="s">
        <v>176</v>
      </c>
      <c r="F36" s="272">
        <v>26</v>
      </c>
      <c r="G36" s="272">
        <v>30</v>
      </c>
      <c r="H36" s="275">
        <v>1719.23076923077</v>
      </c>
      <c r="I36" s="285">
        <v>3352.5372</v>
      </c>
      <c r="J36" s="287">
        <v>261</v>
      </c>
      <c r="K36" s="288">
        <v>840.002030769231</v>
      </c>
      <c r="L36" s="283">
        <v>600</v>
      </c>
      <c r="M36" s="283"/>
      <c r="N36" s="284">
        <v>-10</v>
      </c>
      <c r="O36" s="285">
        <v>300</v>
      </c>
      <c r="P36" s="286">
        <v>7062.77</v>
      </c>
      <c r="Q36" s="292"/>
      <c r="R36" s="293">
        <f t="shared" si="1"/>
        <v>7062.77</v>
      </c>
      <c r="S36" s="294"/>
      <c r="T36" s="295" t="str">
        <f>VLOOKUP(C36,'[19]2025.09'!$B$3:$CM$500,38,0)</f>
        <v>湘潭思泉</v>
      </c>
      <c r="U36" s="296">
        <f>VLOOKUP(C36,[14]一线员工!$C$3:$CI$400,60,0)</f>
        <v>7062.77</v>
      </c>
      <c r="V36" s="174">
        <f t="shared" si="2"/>
        <v>0</v>
      </c>
      <c r="W36" s="243">
        <f t="shared" si="3"/>
        <v>7062.77</v>
      </c>
      <c r="X36" s="243">
        <f t="shared" si="4"/>
        <v>0</v>
      </c>
      <c r="Y36" s="174">
        <f t="shared" si="5"/>
        <v>235.425666666667</v>
      </c>
      <c r="AA36" s="197" t="str">
        <f>_xlfn.XLOOKUP($C36,汇总!$C:$C,汇总!$C:$C)</f>
        <v>张波滔</v>
      </c>
      <c r="AC36" s="198" t="s">
        <v>530</v>
      </c>
      <c r="AD36" s="198"/>
    </row>
    <row r="37" s="174" customFormat="1" ht="23" customHeight="1" spans="1:30">
      <c r="A37" s="217">
        <f t="shared" si="8"/>
        <v>34</v>
      </c>
      <c r="B37" s="217"/>
      <c r="C37" s="272" t="s">
        <v>252</v>
      </c>
      <c r="D37" s="276">
        <v>45825</v>
      </c>
      <c r="E37" s="274" t="s">
        <v>176</v>
      </c>
      <c r="F37" s="272">
        <v>26</v>
      </c>
      <c r="G37" s="272">
        <v>2.5</v>
      </c>
      <c r="H37" s="275">
        <v>143.269230769231</v>
      </c>
      <c r="I37" s="285">
        <v>220.3981</v>
      </c>
      <c r="J37" s="287">
        <v>0</v>
      </c>
      <c r="K37" s="288">
        <v>337.242669230769</v>
      </c>
      <c r="L37" s="283">
        <v>40</v>
      </c>
      <c r="M37" s="283"/>
      <c r="N37" s="284"/>
      <c r="O37" s="285">
        <v>0</v>
      </c>
      <c r="P37" s="286">
        <v>740.91</v>
      </c>
      <c r="Q37" s="292"/>
      <c r="R37" s="293">
        <f t="shared" ref="R37:R68" si="9">P37-Q37</f>
        <v>740.91</v>
      </c>
      <c r="S37" s="294" t="s">
        <v>533</v>
      </c>
      <c r="T37" s="297" t="s">
        <v>211</v>
      </c>
      <c r="U37" s="296">
        <f>VLOOKUP(C37,[14]一线员工!$C$3:$CI$400,60,0)</f>
        <v>740.91</v>
      </c>
      <c r="V37" s="174">
        <f t="shared" ref="V37:V68" si="10">U37-R37</f>
        <v>0</v>
      </c>
      <c r="W37" s="243">
        <f t="shared" ref="W37:W68" si="11">SUM(H37:O37)</f>
        <v>740.91</v>
      </c>
      <c r="X37" s="243">
        <f t="shared" ref="X37:X68" si="12">P37-W37</f>
        <v>0</v>
      </c>
      <c r="Y37" s="174">
        <f t="shared" ref="Y37:Y68" si="13">R37/G37</f>
        <v>296.364</v>
      </c>
      <c r="AA37" s="197" t="str">
        <f>_xlfn.XLOOKUP($C37,汇总!$C:$C,汇总!$C:$C)</f>
        <v>谭哲</v>
      </c>
      <c r="AC37" s="198" t="s">
        <v>530</v>
      </c>
      <c r="AD37" s="198"/>
    </row>
    <row r="38" s="174" customFormat="1" ht="23" customHeight="1" spans="1:30">
      <c r="A38" s="217">
        <f t="shared" si="8"/>
        <v>35</v>
      </c>
      <c r="B38" s="217"/>
      <c r="C38" s="272" t="s">
        <v>253</v>
      </c>
      <c r="D38" s="276">
        <v>45811</v>
      </c>
      <c r="E38" s="274" t="s">
        <v>176</v>
      </c>
      <c r="F38" s="272">
        <v>26</v>
      </c>
      <c r="G38" s="272">
        <v>29</v>
      </c>
      <c r="H38" s="275">
        <v>1661.92307692308</v>
      </c>
      <c r="I38" s="285">
        <v>3254.49796</v>
      </c>
      <c r="J38" s="287">
        <v>270</v>
      </c>
      <c r="K38" s="288">
        <v>731.998963076923</v>
      </c>
      <c r="L38" s="283">
        <v>580</v>
      </c>
      <c r="M38" s="283"/>
      <c r="N38" s="284">
        <v>-10</v>
      </c>
      <c r="O38" s="285">
        <v>300</v>
      </c>
      <c r="P38" s="286">
        <v>6788.42</v>
      </c>
      <c r="Q38" s="292">
        <v>93.55</v>
      </c>
      <c r="R38" s="293">
        <f t="shared" si="9"/>
        <v>6694.87</v>
      </c>
      <c r="S38" s="294"/>
      <c r="T38" s="295" t="str">
        <f>VLOOKUP(C38,'[19]2025.09'!$B$3:$CM$500,38,0)</f>
        <v>湘潭宏顺</v>
      </c>
      <c r="U38" s="296">
        <f>VLOOKUP(C38,[14]一线员工!$C$3:$CI$400,60,0)</f>
        <v>6694.87</v>
      </c>
      <c r="V38" s="174">
        <f t="shared" si="10"/>
        <v>0</v>
      </c>
      <c r="W38" s="243">
        <f t="shared" si="11"/>
        <v>6788.42</v>
      </c>
      <c r="X38" s="243">
        <f t="shared" si="12"/>
        <v>0</v>
      </c>
      <c r="Y38" s="174">
        <f t="shared" si="13"/>
        <v>230.857586206897</v>
      </c>
      <c r="AA38" s="197" t="str">
        <f>_xlfn.XLOOKUP($C38,汇总!$C:$C,汇总!$C:$C)</f>
        <v>黄翠兰</v>
      </c>
      <c r="AC38" s="198" t="s">
        <v>530</v>
      </c>
      <c r="AD38" s="198"/>
    </row>
    <row r="39" s="174" customFormat="1" ht="23" customHeight="1" spans="1:30">
      <c r="A39" s="217">
        <f t="shared" si="8"/>
        <v>36</v>
      </c>
      <c r="B39" s="217"/>
      <c r="C39" s="274" t="s">
        <v>289</v>
      </c>
      <c r="D39" s="273">
        <v>45897</v>
      </c>
      <c r="E39" s="274" t="s">
        <v>176</v>
      </c>
      <c r="F39" s="272">
        <v>26</v>
      </c>
      <c r="G39" s="272">
        <v>29</v>
      </c>
      <c r="H39" s="275">
        <v>1661.92307692308</v>
      </c>
      <c r="I39" s="285">
        <v>2879.05796</v>
      </c>
      <c r="J39" s="287">
        <v>252</v>
      </c>
      <c r="K39" s="288">
        <v>631.998963076922</v>
      </c>
      <c r="L39" s="283">
        <v>580</v>
      </c>
      <c r="M39" s="283"/>
      <c r="N39" s="284"/>
      <c r="O39" s="285">
        <v>300</v>
      </c>
      <c r="P39" s="286">
        <v>6304.98</v>
      </c>
      <c r="Q39" s="292"/>
      <c r="R39" s="293">
        <f t="shared" si="9"/>
        <v>6304.98</v>
      </c>
      <c r="S39" s="294"/>
      <c r="T39" s="295" t="str">
        <f>VLOOKUP(C39,'[19]2025.09'!$B$3:$CM$500,38,0)</f>
        <v>湘潭思泉</v>
      </c>
      <c r="U39" s="296">
        <f>VLOOKUP(C39,[14]一线员工!$C$3:$CI$400,60,0)</f>
        <v>6304.98</v>
      </c>
      <c r="V39" s="174">
        <f t="shared" si="10"/>
        <v>0</v>
      </c>
      <c r="W39" s="243">
        <f t="shared" si="11"/>
        <v>6304.98</v>
      </c>
      <c r="X39" s="243">
        <f t="shared" si="12"/>
        <v>0</v>
      </c>
      <c r="Y39" s="174">
        <f t="shared" si="13"/>
        <v>217.413103448276</v>
      </c>
      <c r="AA39" s="197" t="str">
        <f>_xlfn.XLOOKUP($C39,汇总!$C:$C,汇总!$C:$C)</f>
        <v>杨兰方</v>
      </c>
      <c r="AC39" s="198" t="s">
        <v>530</v>
      </c>
      <c r="AD39" s="198"/>
    </row>
    <row r="40" s="174" customFormat="1" ht="23" customHeight="1" spans="1:30">
      <c r="A40" s="217">
        <f t="shared" si="8"/>
        <v>37</v>
      </c>
      <c r="B40" s="217"/>
      <c r="C40" s="272" t="s">
        <v>180</v>
      </c>
      <c r="D40" s="273">
        <v>45900</v>
      </c>
      <c r="E40" s="274" t="s">
        <v>176</v>
      </c>
      <c r="F40" s="272">
        <v>26</v>
      </c>
      <c r="G40" s="277">
        <v>28.8</v>
      </c>
      <c r="H40" s="275">
        <v>1650.46153846154</v>
      </c>
      <c r="I40" s="285">
        <v>3232.914112</v>
      </c>
      <c r="J40" s="287">
        <v>264</v>
      </c>
      <c r="K40" s="288">
        <v>730.404349538462</v>
      </c>
      <c r="L40" s="283">
        <v>572</v>
      </c>
      <c r="M40" s="283"/>
      <c r="N40" s="284"/>
      <c r="O40" s="285">
        <v>300</v>
      </c>
      <c r="P40" s="286">
        <v>6749.78</v>
      </c>
      <c r="Q40" s="292">
        <v>56.25</v>
      </c>
      <c r="R40" s="293">
        <f t="shared" si="9"/>
        <v>6693.53</v>
      </c>
      <c r="S40" s="294"/>
      <c r="T40" s="295" t="str">
        <f>VLOOKUP(C40,'[19]2025.09'!$B$3:$CM$500,38,0)</f>
        <v>湘潭思泉</v>
      </c>
      <c r="U40" s="296">
        <f>VLOOKUP(C40,[14]一线员工!$C$3:$CI$400,60,0)</f>
        <v>6693.53</v>
      </c>
      <c r="V40" s="174">
        <f t="shared" si="10"/>
        <v>0</v>
      </c>
      <c r="W40" s="243">
        <f t="shared" si="11"/>
        <v>6749.78</v>
      </c>
      <c r="X40" s="243">
        <f t="shared" si="12"/>
        <v>0</v>
      </c>
      <c r="Y40" s="174">
        <f t="shared" si="13"/>
        <v>232.414236111111</v>
      </c>
      <c r="AA40" s="197" t="str">
        <f>_xlfn.XLOOKUP($C40,汇总!$C:$C,汇总!$C:$C)</f>
        <v>刘湘宇</v>
      </c>
      <c r="AC40" s="198" t="s">
        <v>530</v>
      </c>
      <c r="AD40" s="198"/>
    </row>
    <row r="41" s="174" customFormat="1" ht="23" customHeight="1" spans="1:30">
      <c r="A41" s="217">
        <f t="shared" si="8"/>
        <v>38</v>
      </c>
      <c r="B41" s="217"/>
      <c r="C41" s="272" t="s">
        <v>534</v>
      </c>
      <c r="D41" s="273">
        <v>45901</v>
      </c>
      <c r="E41" s="274" t="s">
        <v>176</v>
      </c>
      <c r="F41" s="272">
        <v>26</v>
      </c>
      <c r="G41" s="272">
        <v>28</v>
      </c>
      <c r="H41" s="275">
        <v>1604.61538461538</v>
      </c>
      <c r="I41" s="285">
        <v>3146.57872</v>
      </c>
      <c r="J41" s="287">
        <v>270</v>
      </c>
      <c r="K41" s="288">
        <v>723.995895384615</v>
      </c>
      <c r="L41" s="283">
        <v>560</v>
      </c>
      <c r="M41" s="283"/>
      <c r="N41" s="284"/>
      <c r="O41" s="285">
        <v>300</v>
      </c>
      <c r="P41" s="286">
        <v>6605.19</v>
      </c>
      <c r="Q41" s="292"/>
      <c r="R41" s="293">
        <f t="shared" si="9"/>
        <v>6605.19</v>
      </c>
      <c r="S41" s="294"/>
      <c r="T41" s="295" t="str">
        <f>VLOOKUP(C41,'[19]2025.09'!$B$3:$CM$500,38,0)</f>
        <v>湘潭思泉</v>
      </c>
      <c r="U41" s="296">
        <f>VLOOKUP(C41,[14]一线员工!$C$3:$CI$400,60,0)</f>
        <v>6605.19</v>
      </c>
      <c r="V41" s="174">
        <f t="shared" si="10"/>
        <v>0</v>
      </c>
      <c r="W41" s="243">
        <f t="shared" si="11"/>
        <v>6605.19</v>
      </c>
      <c r="X41" s="243">
        <f t="shared" si="12"/>
        <v>0</v>
      </c>
      <c r="Y41" s="174">
        <f t="shared" si="13"/>
        <v>235.899642857143</v>
      </c>
      <c r="AA41" s="197" t="e">
        <f>_xlfn.XLOOKUP($C41,汇总!$C:$C,汇总!$C:$C)</f>
        <v>#N/A</v>
      </c>
      <c r="AC41" s="198" t="s">
        <v>530</v>
      </c>
      <c r="AD41" s="198"/>
    </row>
    <row r="42" s="174" customFormat="1" ht="23" customHeight="1" spans="1:30">
      <c r="A42" s="217">
        <f t="shared" si="8"/>
        <v>39</v>
      </c>
      <c r="B42" s="217"/>
      <c r="C42" s="272" t="s">
        <v>535</v>
      </c>
      <c r="D42" s="273">
        <v>45903</v>
      </c>
      <c r="E42" s="274" t="s">
        <v>176</v>
      </c>
      <c r="F42" s="272">
        <v>26</v>
      </c>
      <c r="G42" s="272">
        <v>24.5</v>
      </c>
      <c r="H42" s="275">
        <v>1404.03846153846</v>
      </c>
      <c r="I42" s="285">
        <v>2455.741456</v>
      </c>
      <c r="J42" s="287">
        <v>246</v>
      </c>
      <c r="K42" s="288">
        <v>628.69008246154</v>
      </c>
      <c r="L42" s="283">
        <v>480</v>
      </c>
      <c r="M42" s="283"/>
      <c r="N42" s="284">
        <v>-10</v>
      </c>
      <c r="O42" s="285">
        <v>0</v>
      </c>
      <c r="P42" s="286">
        <v>5204.47</v>
      </c>
      <c r="Q42" s="292"/>
      <c r="R42" s="293">
        <f t="shared" si="9"/>
        <v>5204.47</v>
      </c>
      <c r="S42" s="294"/>
      <c r="T42" s="295" t="str">
        <f>VLOOKUP(C42,'[19]2025.09'!$B$3:$CM$500,38,0)</f>
        <v>湘潭思泉</v>
      </c>
      <c r="U42" s="296">
        <f>VLOOKUP(C42,[14]一线员工!$C$3:$CI$400,60,0)</f>
        <v>5204.47</v>
      </c>
      <c r="V42" s="174">
        <f t="shared" si="10"/>
        <v>0</v>
      </c>
      <c r="W42" s="243">
        <f t="shared" si="11"/>
        <v>5204.47</v>
      </c>
      <c r="X42" s="243">
        <f t="shared" si="12"/>
        <v>0</v>
      </c>
      <c r="Y42" s="174">
        <f t="shared" si="13"/>
        <v>212.427346938776</v>
      </c>
      <c r="AA42" s="197" t="e">
        <f>_xlfn.XLOOKUP($C42,汇总!$C:$C,汇总!$C:$C)</f>
        <v>#N/A</v>
      </c>
      <c r="AC42" s="198" t="s">
        <v>530</v>
      </c>
      <c r="AD42" s="198"/>
    </row>
    <row r="43" s="174" customFormat="1" ht="23" customHeight="1" spans="1:30">
      <c r="A43" s="217">
        <f t="shared" si="8"/>
        <v>40</v>
      </c>
      <c r="B43" s="217"/>
      <c r="C43" s="272" t="s">
        <v>536</v>
      </c>
      <c r="D43" s="273">
        <v>45904</v>
      </c>
      <c r="E43" s="274" t="s">
        <v>176</v>
      </c>
      <c r="F43" s="272">
        <v>26</v>
      </c>
      <c r="G43" s="272">
        <v>26</v>
      </c>
      <c r="H43" s="275">
        <v>1490</v>
      </c>
      <c r="I43" s="285">
        <v>2545.42024</v>
      </c>
      <c r="J43" s="287">
        <v>249</v>
      </c>
      <c r="K43" s="288">
        <v>1257.99976</v>
      </c>
      <c r="L43" s="283">
        <v>520</v>
      </c>
      <c r="M43" s="283"/>
      <c r="N43" s="284"/>
      <c r="O43" s="285">
        <v>0</v>
      </c>
      <c r="P43" s="286">
        <v>6062.42</v>
      </c>
      <c r="Q43" s="292">
        <v>93.55</v>
      </c>
      <c r="R43" s="293">
        <f t="shared" si="9"/>
        <v>5968.87</v>
      </c>
      <c r="S43" s="294"/>
      <c r="T43" s="295" t="str">
        <f>VLOOKUP(C43,'[19]2025.09'!$B$3:$CM$500,38,0)</f>
        <v>湘潭思泉</v>
      </c>
      <c r="U43" s="296">
        <f>VLOOKUP(C43,[14]一线员工!$C$3:$CI$400,60,0)</f>
        <v>5968.87</v>
      </c>
      <c r="V43" s="174">
        <f t="shared" si="10"/>
        <v>0</v>
      </c>
      <c r="W43" s="243">
        <f t="shared" si="11"/>
        <v>6062.42</v>
      </c>
      <c r="X43" s="243">
        <f t="shared" si="12"/>
        <v>0</v>
      </c>
      <c r="Y43" s="174">
        <f t="shared" si="13"/>
        <v>229.571923076923</v>
      </c>
      <c r="AA43" s="197" t="e">
        <f>_xlfn.XLOOKUP($C43,汇总!$C:$C,汇总!$C:$C)</f>
        <v>#N/A</v>
      </c>
      <c r="AC43" s="198" t="s">
        <v>530</v>
      </c>
      <c r="AD43" s="198"/>
    </row>
    <row r="44" s="174" customFormat="1" ht="23" customHeight="1" spans="1:30">
      <c r="A44" s="217">
        <f t="shared" si="8"/>
        <v>41</v>
      </c>
      <c r="B44" s="217"/>
      <c r="C44" s="272" t="s">
        <v>537</v>
      </c>
      <c r="D44" s="273">
        <v>45905</v>
      </c>
      <c r="E44" s="274" t="s">
        <v>176</v>
      </c>
      <c r="F44" s="272">
        <v>26</v>
      </c>
      <c r="G44" s="272">
        <v>22</v>
      </c>
      <c r="H44" s="275">
        <v>1260.76923076923</v>
      </c>
      <c r="I44" s="285">
        <v>2822.821</v>
      </c>
      <c r="J44" s="287">
        <v>267</v>
      </c>
      <c r="K44" s="288">
        <v>495.229769230769</v>
      </c>
      <c r="L44" s="283">
        <v>440</v>
      </c>
      <c r="M44" s="283"/>
      <c r="N44" s="284"/>
      <c r="O44" s="285">
        <v>0</v>
      </c>
      <c r="P44" s="286">
        <v>5285.82</v>
      </c>
      <c r="Q44" s="292"/>
      <c r="R44" s="293">
        <f t="shared" si="9"/>
        <v>5285.82</v>
      </c>
      <c r="S44" s="294"/>
      <c r="T44" s="295" t="str">
        <f>VLOOKUP(C44,'[19]2025.09'!$B$3:$CM$500,38,0)</f>
        <v>德顺</v>
      </c>
      <c r="U44" s="296">
        <f>VLOOKUP(C44,[14]一线员工!$C$3:$CI$400,60,0)</f>
        <v>5285.82</v>
      </c>
      <c r="V44" s="174">
        <f t="shared" si="10"/>
        <v>0</v>
      </c>
      <c r="W44" s="243">
        <f t="shared" si="11"/>
        <v>5285.82</v>
      </c>
      <c r="X44" s="243">
        <f t="shared" si="12"/>
        <v>0</v>
      </c>
      <c r="Y44" s="174">
        <f t="shared" si="13"/>
        <v>240.264545454545</v>
      </c>
      <c r="AA44" s="197" t="e">
        <f>_xlfn.XLOOKUP($C44,汇总!$C:$C,汇总!$C:$C)</f>
        <v>#N/A</v>
      </c>
      <c r="AC44" s="198" t="s">
        <v>530</v>
      </c>
      <c r="AD44" s="198"/>
    </row>
    <row r="45" s="174" customFormat="1" ht="23" customHeight="1" spans="1:30">
      <c r="A45" s="217">
        <f t="shared" ref="A45:A59" si="14">ROW()-3</f>
        <v>42</v>
      </c>
      <c r="B45" s="217"/>
      <c r="C45" s="272" t="s">
        <v>538</v>
      </c>
      <c r="D45" s="273">
        <v>45912</v>
      </c>
      <c r="E45" s="274" t="s">
        <v>176</v>
      </c>
      <c r="F45" s="272">
        <v>26</v>
      </c>
      <c r="G45" s="272">
        <v>16</v>
      </c>
      <c r="H45" s="275">
        <v>916.923076923077</v>
      </c>
      <c r="I45" s="285">
        <v>1771.74708</v>
      </c>
      <c r="J45" s="287">
        <v>270</v>
      </c>
      <c r="K45" s="288">
        <v>422.959843076924</v>
      </c>
      <c r="L45" s="283">
        <v>320</v>
      </c>
      <c r="M45" s="283"/>
      <c r="N45" s="284">
        <v>-10</v>
      </c>
      <c r="O45" s="285">
        <v>0</v>
      </c>
      <c r="P45" s="286">
        <v>3691.63</v>
      </c>
      <c r="Q45" s="292"/>
      <c r="R45" s="293">
        <f t="shared" si="9"/>
        <v>3691.63</v>
      </c>
      <c r="S45" s="294"/>
      <c r="T45" s="295" t="str">
        <f>VLOOKUP(C45,'[19]2025.09'!$B$3:$CM$500,38,0)</f>
        <v>湘潭思泉</v>
      </c>
      <c r="U45" s="296">
        <f>VLOOKUP(C45,[14]一线员工!$C$3:$CI$400,60,0)</f>
        <v>3691.63</v>
      </c>
      <c r="V45" s="174">
        <f t="shared" si="10"/>
        <v>0</v>
      </c>
      <c r="W45" s="243">
        <f t="shared" si="11"/>
        <v>3691.63</v>
      </c>
      <c r="X45" s="243">
        <f t="shared" si="12"/>
        <v>0</v>
      </c>
      <c r="Y45" s="174">
        <f t="shared" si="13"/>
        <v>230.726875</v>
      </c>
      <c r="AA45" s="197" t="e">
        <f>_xlfn.XLOOKUP($C45,汇总!$C:$C,汇总!$C:$C)</f>
        <v>#N/A</v>
      </c>
      <c r="AC45" s="198" t="s">
        <v>530</v>
      </c>
      <c r="AD45" s="198"/>
    </row>
    <row r="46" s="174" customFormat="1" ht="23" customHeight="1" spans="1:30">
      <c r="A46" s="217">
        <f t="shared" si="14"/>
        <v>43</v>
      </c>
      <c r="B46" s="217"/>
      <c r="C46" s="272" t="s">
        <v>539</v>
      </c>
      <c r="D46" s="273">
        <v>45908</v>
      </c>
      <c r="E46" s="274" t="s">
        <v>176</v>
      </c>
      <c r="F46" s="272">
        <v>26</v>
      </c>
      <c r="G46" s="272">
        <v>21</v>
      </c>
      <c r="H46" s="275">
        <v>1203.46153846154</v>
      </c>
      <c r="I46" s="285">
        <v>2282.46404</v>
      </c>
      <c r="J46" s="287">
        <v>267</v>
      </c>
      <c r="K46" s="288">
        <v>605.134421538462</v>
      </c>
      <c r="L46" s="283">
        <v>420</v>
      </c>
      <c r="M46" s="283"/>
      <c r="N46" s="284"/>
      <c r="O46" s="285">
        <v>0</v>
      </c>
      <c r="P46" s="286">
        <v>4778.06</v>
      </c>
      <c r="Q46" s="292"/>
      <c r="R46" s="293">
        <f t="shared" si="9"/>
        <v>4778.06</v>
      </c>
      <c r="S46" s="294"/>
      <c r="T46" s="295" t="str">
        <f>VLOOKUP(C46,'[19]2025.09'!$B$3:$CM$500,38,0)</f>
        <v>湘潭思泉</v>
      </c>
      <c r="U46" s="296">
        <f>VLOOKUP(C46,[14]一线员工!$C$3:$CI$400,60,0)</f>
        <v>4778.06</v>
      </c>
      <c r="V46" s="174">
        <f t="shared" si="10"/>
        <v>0</v>
      </c>
      <c r="W46" s="243">
        <f t="shared" si="11"/>
        <v>4778.06</v>
      </c>
      <c r="X46" s="243">
        <f t="shared" si="12"/>
        <v>0</v>
      </c>
      <c r="Y46" s="174">
        <f t="shared" si="13"/>
        <v>227.526666666667</v>
      </c>
      <c r="AA46" s="197" t="e">
        <f>_xlfn.XLOOKUP($C46,汇总!$C:$C,汇总!$C:$C)</f>
        <v>#N/A</v>
      </c>
      <c r="AC46" s="198" t="s">
        <v>530</v>
      </c>
      <c r="AD46" s="198"/>
    </row>
    <row r="47" s="174" customFormat="1" ht="23" customHeight="1" spans="1:30">
      <c r="A47" s="217">
        <f t="shared" si="14"/>
        <v>44</v>
      </c>
      <c r="B47" s="217"/>
      <c r="C47" s="272" t="s">
        <v>540</v>
      </c>
      <c r="D47" s="273">
        <v>45909</v>
      </c>
      <c r="E47" s="274" t="s">
        <v>176</v>
      </c>
      <c r="F47" s="272">
        <v>26</v>
      </c>
      <c r="G47" s="272">
        <v>21</v>
      </c>
      <c r="H47" s="275">
        <v>1203.46153846154</v>
      </c>
      <c r="I47" s="285">
        <v>1935.87494381415</v>
      </c>
      <c r="J47" s="287">
        <v>246</v>
      </c>
      <c r="K47" s="288">
        <v>504.363517724307</v>
      </c>
      <c r="L47" s="283">
        <v>420</v>
      </c>
      <c r="M47" s="283"/>
      <c r="N47" s="284"/>
      <c r="O47" s="285">
        <v>0</v>
      </c>
      <c r="P47" s="286">
        <v>4309.7</v>
      </c>
      <c r="Q47" s="292"/>
      <c r="R47" s="293">
        <f t="shared" si="9"/>
        <v>4309.7</v>
      </c>
      <c r="S47" s="294"/>
      <c r="T47" s="295" t="str">
        <f>VLOOKUP(C47,'[19]2025.09'!$B$3:$CM$500,38,0)</f>
        <v>德顺</v>
      </c>
      <c r="U47" s="296">
        <f>VLOOKUP(C47,[14]一线员工!$C$3:$CI$400,60,0)</f>
        <v>4309.7</v>
      </c>
      <c r="V47" s="174">
        <f t="shared" si="10"/>
        <v>0</v>
      </c>
      <c r="W47" s="243">
        <f t="shared" si="11"/>
        <v>4309.7</v>
      </c>
      <c r="X47" s="243">
        <f t="shared" si="12"/>
        <v>0</v>
      </c>
      <c r="Y47" s="174">
        <f t="shared" si="13"/>
        <v>205.22380952381</v>
      </c>
      <c r="AA47" s="197" t="e">
        <f>_xlfn.XLOOKUP($C47,汇总!$C:$C,汇总!$C:$C)</f>
        <v>#N/A</v>
      </c>
      <c r="AC47" s="198" t="s">
        <v>530</v>
      </c>
      <c r="AD47" s="198"/>
    </row>
    <row r="48" s="174" customFormat="1" ht="23" customHeight="1" spans="1:30">
      <c r="A48" s="217">
        <f t="shared" si="14"/>
        <v>45</v>
      </c>
      <c r="B48" s="217"/>
      <c r="C48" s="272" t="s">
        <v>541</v>
      </c>
      <c r="D48" s="273">
        <v>45912</v>
      </c>
      <c r="E48" s="274" t="s">
        <v>176</v>
      </c>
      <c r="F48" s="272">
        <v>26</v>
      </c>
      <c r="G48" s="272">
        <v>18</v>
      </c>
      <c r="H48" s="275">
        <v>1031.53846153846</v>
      </c>
      <c r="I48" s="285">
        <v>1160.348968</v>
      </c>
      <c r="J48" s="287">
        <v>246</v>
      </c>
      <c r="K48" s="288">
        <v>406.602570461539</v>
      </c>
      <c r="L48" s="283">
        <v>360</v>
      </c>
      <c r="M48" s="283"/>
      <c r="N48" s="284">
        <v>-10</v>
      </c>
      <c r="O48" s="285">
        <v>0</v>
      </c>
      <c r="P48" s="286">
        <v>3194.49</v>
      </c>
      <c r="Q48" s="292"/>
      <c r="R48" s="293">
        <f t="shared" si="9"/>
        <v>3194.49</v>
      </c>
      <c r="S48" s="294"/>
      <c r="T48" s="295" t="str">
        <f>VLOOKUP(C48,'[19]2025.09'!$B$3:$CM$500,38,0)</f>
        <v>湘潭思泉</v>
      </c>
      <c r="U48" s="296">
        <f>VLOOKUP(C48,[14]一线员工!$C$3:$CI$400,60,0)</f>
        <v>3194.49</v>
      </c>
      <c r="V48" s="174">
        <f t="shared" si="10"/>
        <v>0</v>
      </c>
      <c r="W48" s="243">
        <f t="shared" si="11"/>
        <v>3194.49</v>
      </c>
      <c r="X48" s="243">
        <f t="shared" si="12"/>
        <v>0</v>
      </c>
      <c r="Y48" s="174">
        <f t="shared" si="13"/>
        <v>177.471666666667</v>
      </c>
      <c r="AA48" s="197" t="e">
        <f>_xlfn.XLOOKUP($C48,汇总!$C:$C,汇总!$C:$C)</f>
        <v>#N/A</v>
      </c>
      <c r="AC48" s="198" t="s">
        <v>530</v>
      </c>
      <c r="AD48" s="198"/>
    </row>
    <row r="49" s="174" customFormat="1" ht="23" customHeight="1" spans="1:30">
      <c r="A49" s="217">
        <f t="shared" si="14"/>
        <v>46</v>
      </c>
      <c r="B49" s="217"/>
      <c r="C49" s="272" t="s">
        <v>542</v>
      </c>
      <c r="D49" s="273">
        <v>45914</v>
      </c>
      <c r="E49" s="274" t="s">
        <v>176</v>
      </c>
      <c r="F49" s="272">
        <v>26</v>
      </c>
      <c r="G49" s="272">
        <v>15</v>
      </c>
      <c r="H49" s="275">
        <v>859.615384615385</v>
      </c>
      <c r="I49" s="285">
        <v>1605.3086</v>
      </c>
      <c r="J49" s="287">
        <v>276</v>
      </c>
      <c r="K49" s="288">
        <v>338.836015384616</v>
      </c>
      <c r="L49" s="283">
        <v>300</v>
      </c>
      <c r="M49" s="283"/>
      <c r="N49" s="284"/>
      <c r="O49" s="285">
        <v>0</v>
      </c>
      <c r="P49" s="286">
        <v>3379.76</v>
      </c>
      <c r="Q49" s="292"/>
      <c r="R49" s="293">
        <f t="shared" si="9"/>
        <v>3379.76</v>
      </c>
      <c r="S49" s="294"/>
      <c r="T49" s="295" t="str">
        <f>VLOOKUP(C49,'[19]2025.09'!$B$3:$CM$500,38,0)</f>
        <v>湘潭思泉</v>
      </c>
      <c r="U49" s="296">
        <f>VLOOKUP(C49,[14]一线员工!$C$3:$CI$400,60,0)</f>
        <v>3379.76</v>
      </c>
      <c r="V49" s="174">
        <f t="shared" si="10"/>
        <v>0</v>
      </c>
      <c r="W49" s="243">
        <f t="shared" si="11"/>
        <v>3379.76</v>
      </c>
      <c r="X49" s="243">
        <f t="shared" si="12"/>
        <v>0</v>
      </c>
      <c r="Y49" s="174">
        <f t="shared" si="13"/>
        <v>225.317333333333</v>
      </c>
      <c r="AA49" s="197" t="e">
        <f>_xlfn.XLOOKUP($C49,汇总!$C:$C,汇总!$C:$C)</f>
        <v>#N/A</v>
      </c>
      <c r="AC49" s="198" t="s">
        <v>530</v>
      </c>
      <c r="AD49" s="198"/>
    </row>
    <row r="50" s="174" customFormat="1" ht="23" customHeight="1" spans="1:30">
      <c r="A50" s="217">
        <f t="shared" si="14"/>
        <v>47</v>
      </c>
      <c r="B50" s="217"/>
      <c r="C50" s="272" t="s">
        <v>543</v>
      </c>
      <c r="D50" s="273">
        <v>45914</v>
      </c>
      <c r="E50" s="274" t="s">
        <v>176</v>
      </c>
      <c r="F50" s="272">
        <v>26</v>
      </c>
      <c r="G50" s="272">
        <v>15</v>
      </c>
      <c r="H50" s="275">
        <v>859.615384615385</v>
      </c>
      <c r="I50" s="285">
        <v>1506.5086</v>
      </c>
      <c r="J50" s="287">
        <v>294</v>
      </c>
      <c r="K50" s="288">
        <v>396.526015384616</v>
      </c>
      <c r="L50" s="283">
        <v>300</v>
      </c>
      <c r="M50" s="283"/>
      <c r="N50" s="284">
        <v>-10</v>
      </c>
      <c r="O50" s="285">
        <v>0</v>
      </c>
      <c r="P50" s="286">
        <v>3346.65</v>
      </c>
      <c r="Q50" s="292">
        <v>24.81</v>
      </c>
      <c r="R50" s="293">
        <f t="shared" si="9"/>
        <v>3321.84</v>
      </c>
      <c r="S50" s="294"/>
      <c r="T50" s="295" t="str">
        <f>VLOOKUP(C50,'[19]2025.09'!$B$3:$CM$500,38,0)</f>
        <v>湘潭思泉</v>
      </c>
      <c r="U50" s="296">
        <f>VLOOKUP(C50,[14]一线员工!$C$3:$CI$400,60,0)</f>
        <v>3321.84</v>
      </c>
      <c r="V50" s="174">
        <f t="shared" si="10"/>
        <v>0</v>
      </c>
      <c r="W50" s="243">
        <f t="shared" si="11"/>
        <v>3346.65</v>
      </c>
      <c r="X50" s="243">
        <f t="shared" si="12"/>
        <v>0</v>
      </c>
      <c r="Y50" s="174">
        <f t="shared" si="13"/>
        <v>221.456</v>
      </c>
      <c r="AA50" s="197" t="e">
        <f>_xlfn.XLOOKUP($C50,汇总!$C:$C,汇总!$C:$C)</f>
        <v>#N/A</v>
      </c>
      <c r="AC50" s="198" t="s">
        <v>530</v>
      </c>
      <c r="AD50" s="198"/>
    </row>
    <row r="51" s="174" customFormat="1" ht="23" customHeight="1" spans="1:30">
      <c r="A51" s="217">
        <f t="shared" si="14"/>
        <v>48</v>
      </c>
      <c r="B51" s="217"/>
      <c r="C51" s="272" t="s">
        <v>544</v>
      </c>
      <c r="D51" s="273">
        <v>45917</v>
      </c>
      <c r="E51" s="274" t="s">
        <v>176</v>
      </c>
      <c r="F51" s="272">
        <v>26</v>
      </c>
      <c r="G51" s="272">
        <v>14</v>
      </c>
      <c r="H51" s="275">
        <v>802.307692307692</v>
      </c>
      <c r="I51" s="285">
        <v>1368.94936</v>
      </c>
      <c r="J51" s="287">
        <v>282</v>
      </c>
      <c r="K51" s="288">
        <v>316.242947692308</v>
      </c>
      <c r="L51" s="283">
        <v>280</v>
      </c>
      <c r="M51" s="283"/>
      <c r="N51" s="284">
        <v>-10</v>
      </c>
      <c r="O51" s="285">
        <v>0</v>
      </c>
      <c r="P51" s="286">
        <v>3039.5</v>
      </c>
      <c r="Q51" s="292">
        <v>64.48</v>
      </c>
      <c r="R51" s="293">
        <f t="shared" si="9"/>
        <v>2975.02</v>
      </c>
      <c r="S51" s="294"/>
      <c r="T51" s="295" t="str">
        <f>VLOOKUP(C51,'[19]2025.09'!$B$3:$CM$500,38,0)</f>
        <v>湘潭思泉</v>
      </c>
      <c r="U51" s="296">
        <f>VLOOKUP(C51,[14]一线员工!$C$3:$CI$400,60,0)</f>
        <v>2975.02</v>
      </c>
      <c r="V51" s="174">
        <f t="shared" si="10"/>
        <v>0</v>
      </c>
      <c r="W51" s="243">
        <f t="shared" si="11"/>
        <v>3039.5</v>
      </c>
      <c r="X51" s="243">
        <f t="shared" si="12"/>
        <v>0</v>
      </c>
      <c r="Y51" s="174">
        <f t="shared" si="13"/>
        <v>212.501428571429</v>
      </c>
      <c r="AA51" s="197" t="e">
        <f>_xlfn.XLOOKUP($C51,汇总!$C:$C,汇总!$C:$C)</f>
        <v>#N/A</v>
      </c>
      <c r="AC51" s="198" t="s">
        <v>530</v>
      </c>
      <c r="AD51" s="198"/>
    </row>
    <row r="52" s="174" customFormat="1" ht="23" customHeight="1" spans="1:30">
      <c r="A52" s="217">
        <f t="shared" si="14"/>
        <v>49</v>
      </c>
      <c r="B52" s="217"/>
      <c r="C52" s="272" t="s">
        <v>545</v>
      </c>
      <c r="D52" s="273">
        <v>45919</v>
      </c>
      <c r="E52" s="274" t="s">
        <v>176</v>
      </c>
      <c r="F52" s="272">
        <v>26</v>
      </c>
      <c r="G52" s="272">
        <v>11</v>
      </c>
      <c r="H52" s="275">
        <v>630.384615384615</v>
      </c>
      <c r="I52" s="285">
        <v>851.961312</v>
      </c>
      <c r="J52" s="287">
        <v>264</v>
      </c>
      <c r="K52" s="288">
        <v>248.474072615385</v>
      </c>
      <c r="L52" s="283">
        <v>220</v>
      </c>
      <c r="M52" s="283"/>
      <c r="N52" s="284">
        <v>-10</v>
      </c>
      <c r="O52" s="285">
        <v>0</v>
      </c>
      <c r="P52" s="286">
        <v>2204.82</v>
      </c>
      <c r="Q52" s="292"/>
      <c r="R52" s="293">
        <f t="shared" si="9"/>
        <v>2204.82</v>
      </c>
      <c r="S52" s="294"/>
      <c r="T52" s="295" t="str">
        <f>VLOOKUP(C52,'[19]2025.09'!$B$3:$CM$500,38,0)</f>
        <v>湘潭思泉</v>
      </c>
      <c r="U52" s="296">
        <f>VLOOKUP(C52,[14]一线员工!$C$3:$CI$400,60,0)</f>
        <v>2204.82</v>
      </c>
      <c r="V52" s="174">
        <f t="shared" si="10"/>
        <v>0</v>
      </c>
      <c r="W52" s="243">
        <f t="shared" si="11"/>
        <v>2204.82</v>
      </c>
      <c r="X52" s="243">
        <f t="shared" si="12"/>
        <v>0</v>
      </c>
      <c r="Y52" s="174">
        <f t="shared" si="13"/>
        <v>200.438181818182</v>
      </c>
      <c r="AA52" s="197" t="e">
        <f>_xlfn.XLOOKUP($C52,汇总!$C:$C,汇总!$C:$C)</f>
        <v>#N/A</v>
      </c>
      <c r="AC52" s="198" t="s">
        <v>530</v>
      </c>
      <c r="AD52" s="198"/>
    </row>
    <row r="53" s="174" customFormat="1" ht="23" customHeight="1" spans="1:30">
      <c r="A53" s="217">
        <f t="shared" si="14"/>
        <v>50</v>
      </c>
      <c r="B53" s="217"/>
      <c r="C53" s="272" t="s">
        <v>546</v>
      </c>
      <c r="D53" s="273">
        <v>45921</v>
      </c>
      <c r="E53" s="274" t="s">
        <v>176</v>
      </c>
      <c r="F53" s="272">
        <v>26</v>
      </c>
      <c r="G53" s="272">
        <v>10</v>
      </c>
      <c r="H53" s="275">
        <v>573.076923076923</v>
      </c>
      <c r="I53" s="285">
        <v>631.9874592</v>
      </c>
      <c r="J53" s="287">
        <v>273</v>
      </c>
      <c r="K53" s="288">
        <v>225.885617723077</v>
      </c>
      <c r="L53" s="283">
        <v>200</v>
      </c>
      <c r="M53" s="283"/>
      <c r="N53" s="284"/>
      <c r="O53" s="285">
        <v>0</v>
      </c>
      <c r="P53" s="286">
        <v>1903.95</v>
      </c>
      <c r="Q53" s="292">
        <v>32.85</v>
      </c>
      <c r="R53" s="293">
        <f t="shared" si="9"/>
        <v>1871.1</v>
      </c>
      <c r="S53" s="294"/>
      <c r="T53" s="295" t="str">
        <f>VLOOKUP(C53,'[19]2025.09'!$B$3:$CM$500,38,0)</f>
        <v>湘潭思泉</v>
      </c>
      <c r="U53" s="296">
        <f>VLOOKUP(C53,[14]一线员工!$C$3:$CI$400,60,0)</f>
        <v>1871.1</v>
      </c>
      <c r="V53" s="174">
        <f t="shared" si="10"/>
        <v>0</v>
      </c>
      <c r="W53" s="243">
        <f t="shared" si="11"/>
        <v>1903.95</v>
      </c>
      <c r="X53" s="243">
        <f t="shared" si="12"/>
        <v>0</v>
      </c>
      <c r="Y53" s="174">
        <f t="shared" si="13"/>
        <v>187.11</v>
      </c>
      <c r="AA53" s="197" t="e">
        <f>_xlfn.XLOOKUP($C53,汇总!$C:$C,汇总!$C:$C)</f>
        <v>#N/A</v>
      </c>
      <c r="AC53" s="198" t="s">
        <v>530</v>
      </c>
      <c r="AD53" s="198"/>
    </row>
    <row r="54" s="174" customFormat="1" ht="23" customHeight="1" spans="1:30">
      <c r="A54" s="217">
        <f t="shared" si="14"/>
        <v>51</v>
      </c>
      <c r="B54" s="217"/>
      <c r="C54" s="272" t="s">
        <v>547</v>
      </c>
      <c r="D54" s="273">
        <v>45923</v>
      </c>
      <c r="E54" s="274" t="s">
        <v>176</v>
      </c>
      <c r="F54" s="272">
        <v>26</v>
      </c>
      <c r="G54" s="272">
        <v>8</v>
      </c>
      <c r="H54" s="275">
        <v>458.461538461539</v>
      </c>
      <c r="I54" s="285">
        <v>450.683136</v>
      </c>
      <c r="J54" s="287">
        <v>246</v>
      </c>
      <c r="K54" s="288">
        <v>180.715325538461</v>
      </c>
      <c r="L54" s="283">
        <v>160</v>
      </c>
      <c r="M54" s="283"/>
      <c r="N54" s="284"/>
      <c r="O54" s="285">
        <v>0</v>
      </c>
      <c r="P54" s="286">
        <v>1495.86</v>
      </c>
      <c r="Q54" s="292"/>
      <c r="R54" s="293">
        <f t="shared" si="9"/>
        <v>1495.86</v>
      </c>
      <c r="S54" s="294"/>
      <c r="T54" s="295" t="str">
        <f>VLOOKUP(C54,'[19]2025.09'!$B$3:$CM$500,38,0)</f>
        <v>湘潭思泉</v>
      </c>
      <c r="U54" s="296">
        <f>VLOOKUP(C54,[14]一线员工!$C$3:$CI$400,60,0)</f>
        <v>1495.86</v>
      </c>
      <c r="V54" s="174">
        <f t="shared" si="10"/>
        <v>0</v>
      </c>
      <c r="W54" s="243">
        <f t="shared" si="11"/>
        <v>1495.86</v>
      </c>
      <c r="X54" s="243">
        <f t="shared" si="12"/>
        <v>0</v>
      </c>
      <c r="Y54" s="174">
        <f t="shared" si="13"/>
        <v>186.9825</v>
      </c>
      <c r="AA54" s="197" t="e">
        <f>_xlfn.XLOOKUP($C54,汇总!$C:$C,汇总!$C:$C)</f>
        <v>#N/A</v>
      </c>
      <c r="AC54" s="198" t="s">
        <v>530</v>
      </c>
      <c r="AD54" s="198"/>
    </row>
    <row r="55" s="174" customFormat="1" ht="23" customHeight="1" spans="1:30">
      <c r="A55" s="217">
        <f t="shared" si="14"/>
        <v>52</v>
      </c>
      <c r="B55" s="217"/>
      <c r="C55" s="272" t="s">
        <v>548</v>
      </c>
      <c r="D55" s="273">
        <v>45925</v>
      </c>
      <c r="E55" s="274" t="s">
        <v>176</v>
      </c>
      <c r="F55" s="272">
        <v>26</v>
      </c>
      <c r="G55" s="272">
        <v>6</v>
      </c>
      <c r="H55" s="275">
        <v>343.846153846154</v>
      </c>
      <c r="I55" s="285">
        <v>518.012352</v>
      </c>
      <c r="J55" s="287">
        <v>0</v>
      </c>
      <c r="K55" s="288">
        <v>135.531494153846</v>
      </c>
      <c r="L55" s="283">
        <v>120</v>
      </c>
      <c r="M55" s="283"/>
      <c r="N55" s="284"/>
      <c r="O55" s="285">
        <v>0</v>
      </c>
      <c r="P55" s="286">
        <v>1117.39</v>
      </c>
      <c r="Q55" s="292">
        <v>15.24</v>
      </c>
      <c r="R55" s="293">
        <f t="shared" si="9"/>
        <v>1102.15</v>
      </c>
      <c r="S55" s="294"/>
      <c r="T55" s="295" t="str">
        <f>VLOOKUP(C55,'[19]2025.09'!$B$3:$CM$500,38,0)</f>
        <v>湘潭思泉</v>
      </c>
      <c r="U55" s="296">
        <f>VLOOKUP(C55,[14]一线员工!$C$3:$CI$400,60,0)</f>
        <v>1102.15</v>
      </c>
      <c r="V55" s="174">
        <f t="shared" si="10"/>
        <v>0</v>
      </c>
      <c r="W55" s="243">
        <f t="shared" si="11"/>
        <v>1117.39</v>
      </c>
      <c r="X55" s="243">
        <f t="shared" si="12"/>
        <v>0</v>
      </c>
      <c r="Y55" s="174">
        <f t="shared" si="13"/>
        <v>183.691666666667</v>
      </c>
      <c r="AA55" s="197" t="e">
        <f>_xlfn.XLOOKUP($C55,汇总!$C:$C,汇总!$C:$C)</f>
        <v>#N/A</v>
      </c>
      <c r="AC55" s="198" t="s">
        <v>530</v>
      </c>
      <c r="AD55" s="198"/>
    </row>
    <row r="56" s="174" customFormat="1" ht="23" customHeight="1" spans="1:30">
      <c r="A56" s="217">
        <f t="shared" ref="A56:A70" si="15">ROW()-3</f>
        <v>53</v>
      </c>
      <c r="B56" s="217"/>
      <c r="C56" s="272" t="s">
        <v>549</v>
      </c>
      <c r="D56" s="273">
        <v>45927</v>
      </c>
      <c r="E56" s="274" t="s">
        <v>176</v>
      </c>
      <c r="F56" s="272">
        <v>26</v>
      </c>
      <c r="G56" s="272">
        <v>4</v>
      </c>
      <c r="H56" s="275">
        <v>229.230769230769</v>
      </c>
      <c r="I56" s="285">
        <v>345.341568</v>
      </c>
      <c r="J56" s="287">
        <v>0</v>
      </c>
      <c r="K56" s="288">
        <v>90.3576627692306</v>
      </c>
      <c r="L56" s="283">
        <v>80</v>
      </c>
      <c r="M56" s="283"/>
      <c r="N56" s="284"/>
      <c r="O56" s="285">
        <v>0</v>
      </c>
      <c r="P56" s="286">
        <v>744.93</v>
      </c>
      <c r="Q56" s="292">
        <v>12.19</v>
      </c>
      <c r="R56" s="293">
        <f t="shared" si="9"/>
        <v>732.74</v>
      </c>
      <c r="S56" s="294"/>
      <c r="T56" s="295" t="str">
        <f>VLOOKUP(C56,'[19]2025.09'!$B$3:$CM$500,38,0)</f>
        <v>湘潭思泉</v>
      </c>
      <c r="U56" s="296">
        <f>VLOOKUP(C56,[14]一线员工!$C$3:$CI$400,60,0)</f>
        <v>732.74</v>
      </c>
      <c r="V56" s="174">
        <f t="shared" si="10"/>
        <v>0</v>
      </c>
      <c r="W56" s="243">
        <f t="shared" si="11"/>
        <v>744.93</v>
      </c>
      <c r="X56" s="243">
        <f t="shared" si="12"/>
        <v>0</v>
      </c>
      <c r="Y56" s="174">
        <f t="shared" si="13"/>
        <v>183.185</v>
      </c>
      <c r="AA56" s="197" t="e">
        <f>_xlfn.XLOOKUP($C56,汇总!$C:$C,汇总!$C:$C)</f>
        <v>#N/A</v>
      </c>
      <c r="AC56" s="198" t="s">
        <v>530</v>
      </c>
      <c r="AD56" s="198"/>
    </row>
    <row r="57" s="174" customFormat="1" ht="23" customHeight="1" spans="1:30">
      <c r="A57" s="217">
        <f t="shared" si="15"/>
        <v>54</v>
      </c>
      <c r="B57" s="217"/>
      <c r="C57" s="272" t="s">
        <v>550</v>
      </c>
      <c r="D57" s="273">
        <v>45929</v>
      </c>
      <c r="E57" s="274" t="s">
        <v>176</v>
      </c>
      <c r="F57" s="272">
        <v>26</v>
      </c>
      <c r="G57" s="272">
        <v>4</v>
      </c>
      <c r="H57" s="275">
        <v>229.230769230769</v>
      </c>
      <c r="I57" s="285">
        <v>345.341568</v>
      </c>
      <c r="J57" s="287">
        <v>0</v>
      </c>
      <c r="K57" s="288">
        <v>90.3576627692306</v>
      </c>
      <c r="L57" s="283">
        <v>40</v>
      </c>
      <c r="M57" s="283"/>
      <c r="N57" s="284"/>
      <c r="O57" s="285">
        <v>0</v>
      </c>
      <c r="P57" s="286">
        <v>704.93</v>
      </c>
      <c r="Q57" s="292"/>
      <c r="R57" s="293">
        <f t="shared" si="9"/>
        <v>704.93</v>
      </c>
      <c r="S57" s="294" t="s">
        <v>551</v>
      </c>
      <c r="T57" s="297" t="s">
        <v>211</v>
      </c>
      <c r="U57" s="296">
        <f>VLOOKUP(C57,[14]一线员工!$C$3:$CI$400,60,0)</f>
        <v>704.93</v>
      </c>
      <c r="V57" s="174">
        <f t="shared" si="10"/>
        <v>0</v>
      </c>
      <c r="W57" s="243">
        <f t="shared" si="11"/>
        <v>704.93</v>
      </c>
      <c r="X57" s="243">
        <f t="shared" si="12"/>
        <v>0</v>
      </c>
      <c r="Y57" s="174">
        <f t="shared" si="13"/>
        <v>176.2325</v>
      </c>
      <c r="AA57" s="197" t="e">
        <f>_xlfn.XLOOKUP($C57,汇总!$C:$C,汇总!$C:$C)</f>
        <v>#N/A</v>
      </c>
      <c r="AC57" s="198" t="s">
        <v>530</v>
      </c>
      <c r="AD57" s="198"/>
    </row>
    <row r="58" s="174" customFormat="1" ht="23" customHeight="1" spans="1:30">
      <c r="A58" s="217">
        <f t="shared" si="15"/>
        <v>55</v>
      </c>
      <c r="B58" s="217"/>
      <c r="C58" s="272" t="s">
        <v>552</v>
      </c>
      <c r="D58" s="273">
        <v>45929</v>
      </c>
      <c r="E58" s="274" t="s">
        <v>176</v>
      </c>
      <c r="F58" s="272">
        <v>26</v>
      </c>
      <c r="G58" s="272">
        <v>3</v>
      </c>
      <c r="H58" s="275">
        <v>171.923076923077</v>
      </c>
      <c r="I58" s="285">
        <v>266.910176</v>
      </c>
      <c r="J58" s="287">
        <v>0</v>
      </c>
      <c r="K58" s="288">
        <v>67.7667470769231</v>
      </c>
      <c r="L58" s="283">
        <v>40</v>
      </c>
      <c r="M58" s="283"/>
      <c r="N58" s="284">
        <v>-10</v>
      </c>
      <c r="O58" s="285">
        <v>0</v>
      </c>
      <c r="P58" s="286">
        <v>536.6</v>
      </c>
      <c r="Q58" s="292"/>
      <c r="R58" s="293">
        <f t="shared" si="9"/>
        <v>536.6</v>
      </c>
      <c r="S58" s="294" t="s">
        <v>553</v>
      </c>
      <c r="T58" s="297" t="s">
        <v>211</v>
      </c>
      <c r="U58" s="296">
        <f>VLOOKUP(C58,[14]一线员工!$C$3:$CI$400,60,0)</f>
        <v>536.6</v>
      </c>
      <c r="V58" s="174">
        <f t="shared" si="10"/>
        <v>0</v>
      </c>
      <c r="W58" s="243">
        <f t="shared" si="11"/>
        <v>536.6</v>
      </c>
      <c r="X58" s="243">
        <f t="shared" si="12"/>
        <v>0</v>
      </c>
      <c r="Y58" s="174">
        <f t="shared" si="13"/>
        <v>178.866666666667</v>
      </c>
      <c r="AA58" s="197" t="e">
        <f>_xlfn.XLOOKUP($C58,汇总!$C:$C,汇总!$C:$C)</f>
        <v>#N/A</v>
      </c>
      <c r="AC58" s="198" t="s">
        <v>530</v>
      </c>
      <c r="AD58" s="198"/>
    </row>
    <row r="59" s="174" customFormat="1" ht="23" customHeight="1" spans="1:30">
      <c r="A59" s="217">
        <f t="shared" si="15"/>
        <v>56</v>
      </c>
      <c r="B59" s="217"/>
      <c r="C59" s="272" t="s">
        <v>554</v>
      </c>
      <c r="D59" s="273">
        <v>45904</v>
      </c>
      <c r="E59" s="274" t="s">
        <v>176</v>
      </c>
      <c r="F59" s="272">
        <v>26</v>
      </c>
      <c r="G59" s="272">
        <v>6</v>
      </c>
      <c r="H59" s="275">
        <v>343.846153846154</v>
      </c>
      <c r="I59" s="285">
        <v>604.956352</v>
      </c>
      <c r="J59" s="287">
        <v>0</v>
      </c>
      <c r="K59" s="288">
        <v>135.537494153846</v>
      </c>
      <c r="L59" s="283">
        <v>120</v>
      </c>
      <c r="M59" s="283"/>
      <c r="N59" s="284"/>
      <c r="O59" s="285">
        <v>0</v>
      </c>
      <c r="P59" s="286">
        <v>1204.34</v>
      </c>
      <c r="Q59" s="292"/>
      <c r="R59" s="293">
        <f t="shared" si="9"/>
        <v>1204.34</v>
      </c>
      <c r="S59" s="294" t="s">
        <v>555</v>
      </c>
      <c r="T59" s="295" t="str">
        <f>VLOOKUP(C59,'[19]2025.09'!$B$3:$CM$500,38,0)</f>
        <v>湘潭思泉</v>
      </c>
      <c r="U59" s="296">
        <f>VLOOKUP(C59,[14]一线员工!$C$3:$CI$400,60,0)</f>
        <v>1204.34</v>
      </c>
      <c r="V59" s="174">
        <f t="shared" si="10"/>
        <v>0</v>
      </c>
      <c r="W59" s="243">
        <f t="shared" si="11"/>
        <v>1204.34</v>
      </c>
      <c r="X59" s="243">
        <f t="shared" si="12"/>
        <v>0</v>
      </c>
      <c r="Y59" s="174">
        <f t="shared" si="13"/>
        <v>200.723333333333</v>
      </c>
      <c r="AA59" s="197" t="e">
        <f>_xlfn.XLOOKUP($C59,汇总!$C:$C,汇总!$C:$C)</f>
        <v>#N/A</v>
      </c>
      <c r="AC59" s="198" t="s">
        <v>530</v>
      </c>
      <c r="AD59" s="198"/>
    </row>
    <row r="60" s="174" customFormat="1" ht="23" customHeight="1" spans="1:30">
      <c r="A60" s="217">
        <f t="shared" si="15"/>
        <v>57</v>
      </c>
      <c r="B60" s="217"/>
      <c r="C60" s="272" t="s">
        <v>556</v>
      </c>
      <c r="D60" s="273">
        <v>45908</v>
      </c>
      <c r="E60" s="274" t="s">
        <v>176</v>
      </c>
      <c r="F60" s="272">
        <v>26</v>
      </c>
      <c r="G60" s="272">
        <v>5</v>
      </c>
      <c r="H60" s="275">
        <v>286.538461538462</v>
      </c>
      <c r="I60" s="285">
        <v>510.71696</v>
      </c>
      <c r="J60" s="287">
        <v>0</v>
      </c>
      <c r="K60" s="288">
        <v>112.944578461538</v>
      </c>
      <c r="L60" s="283">
        <v>100</v>
      </c>
      <c r="M60" s="283"/>
      <c r="N60" s="284"/>
      <c r="O60" s="285">
        <v>0</v>
      </c>
      <c r="P60" s="286">
        <v>1010.2</v>
      </c>
      <c r="Q60" s="292"/>
      <c r="R60" s="293">
        <f t="shared" si="9"/>
        <v>1010.2</v>
      </c>
      <c r="S60" s="294" t="s">
        <v>557</v>
      </c>
      <c r="T60" s="295" t="str">
        <f>VLOOKUP(C60,'[19]2025.09'!$B$3:$CM$500,38,0)</f>
        <v>德顺</v>
      </c>
      <c r="U60" s="296">
        <f>VLOOKUP(C60,[14]一线员工!$C$3:$CI$400,60,0)</f>
        <v>1010.2</v>
      </c>
      <c r="V60" s="174">
        <f t="shared" si="10"/>
        <v>0</v>
      </c>
      <c r="W60" s="243">
        <f t="shared" si="11"/>
        <v>1010.2</v>
      </c>
      <c r="X60" s="243">
        <f t="shared" si="12"/>
        <v>0</v>
      </c>
      <c r="Y60" s="174">
        <f t="shared" si="13"/>
        <v>202.04</v>
      </c>
      <c r="AA60" s="197"/>
      <c r="AC60" s="198" t="s">
        <v>530</v>
      </c>
      <c r="AD60" s="198"/>
    </row>
    <row r="61" s="174" customFormat="1" ht="23" customHeight="1" spans="1:30">
      <c r="A61" s="217">
        <f t="shared" si="15"/>
        <v>58</v>
      </c>
      <c r="B61" s="217"/>
      <c r="C61" s="272" t="s">
        <v>558</v>
      </c>
      <c r="D61" s="273">
        <v>45905</v>
      </c>
      <c r="E61" s="274" t="s">
        <v>176</v>
      </c>
      <c r="F61" s="272">
        <v>26</v>
      </c>
      <c r="G61" s="272">
        <v>11</v>
      </c>
      <c r="H61" s="275">
        <v>630.384615384615</v>
      </c>
      <c r="I61" s="285">
        <v>630.649312</v>
      </c>
      <c r="J61" s="287">
        <v>261</v>
      </c>
      <c r="K61" s="288">
        <v>248.476072615385</v>
      </c>
      <c r="L61" s="283">
        <v>220</v>
      </c>
      <c r="M61" s="283"/>
      <c r="N61" s="284"/>
      <c r="O61" s="285">
        <v>0</v>
      </c>
      <c r="P61" s="286">
        <v>1990.51</v>
      </c>
      <c r="Q61" s="292"/>
      <c r="R61" s="293">
        <f t="shared" si="9"/>
        <v>1990.51</v>
      </c>
      <c r="S61" s="294" t="s">
        <v>532</v>
      </c>
      <c r="T61" s="295" t="str">
        <f>VLOOKUP(C61,'[19]2025.09'!$B$3:$CM$500,38,0)</f>
        <v>德顺</v>
      </c>
      <c r="U61" s="296">
        <f>VLOOKUP(C61,[14]一线员工!$C$3:$CI$400,60,0)</f>
        <v>1990.51</v>
      </c>
      <c r="V61" s="174">
        <f t="shared" si="10"/>
        <v>0</v>
      </c>
      <c r="W61" s="243">
        <f t="shared" si="11"/>
        <v>1990.51</v>
      </c>
      <c r="X61" s="243">
        <f t="shared" si="12"/>
        <v>0</v>
      </c>
      <c r="Y61" s="174">
        <f t="shared" si="13"/>
        <v>180.955454545455</v>
      </c>
      <c r="AA61" s="197"/>
      <c r="AC61" s="198" t="s">
        <v>530</v>
      </c>
      <c r="AD61" s="198"/>
    </row>
    <row r="62" s="174" customFormat="1" ht="23" customHeight="1" spans="1:30">
      <c r="A62" s="217">
        <f t="shared" si="15"/>
        <v>59</v>
      </c>
      <c r="B62" s="217"/>
      <c r="C62" s="278" t="s">
        <v>559</v>
      </c>
      <c r="D62" s="273">
        <v>45902</v>
      </c>
      <c r="E62" s="274" t="s">
        <v>176</v>
      </c>
      <c r="F62" s="272">
        <v>26</v>
      </c>
      <c r="G62" s="272">
        <v>12</v>
      </c>
      <c r="H62" s="275">
        <v>687.692307692308</v>
      </c>
      <c r="I62" s="285">
        <v>766.44192</v>
      </c>
      <c r="J62" s="287">
        <v>264</v>
      </c>
      <c r="K62" s="288">
        <v>271.065772307692</v>
      </c>
      <c r="L62" s="283">
        <v>240</v>
      </c>
      <c r="M62" s="283"/>
      <c r="N62" s="284"/>
      <c r="O62" s="285">
        <v>0</v>
      </c>
      <c r="P62" s="286">
        <v>2229.2</v>
      </c>
      <c r="Q62" s="292"/>
      <c r="R62" s="293">
        <f t="shared" si="9"/>
        <v>2229.2</v>
      </c>
      <c r="S62" s="294" t="s">
        <v>560</v>
      </c>
      <c r="T62" s="295" t="str">
        <f>VLOOKUP(C62,'[19]2025.09'!$B$3:$CM$500,38,0)</f>
        <v>湘潭思泉</v>
      </c>
      <c r="U62" s="296">
        <f>VLOOKUP(C62,[14]一线员工!$C$3:$CI$400,60,0)</f>
        <v>2229.2</v>
      </c>
      <c r="V62" s="174">
        <f t="shared" si="10"/>
        <v>0</v>
      </c>
      <c r="W62" s="243">
        <f t="shared" si="11"/>
        <v>2229.2</v>
      </c>
      <c r="X62" s="243">
        <f t="shared" si="12"/>
        <v>0</v>
      </c>
      <c r="Y62" s="174">
        <f t="shared" si="13"/>
        <v>185.766666666667</v>
      </c>
      <c r="AA62" s="197"/>
      <c r="AC62" s="198" t="s">
        <v>530</v>
      </c>
      <c r="AD62" s="298"/>
    </row>
    <row r="63" s="174" customFormat="1" ht="23" customHeight="1" spans="1:30">
      <c r="A63" s="217">
        <f t="shared" si="15"/>
        <v>60</v>
      </c>
      <c r="B63" s="217"/>
      <c r="C63" s="278" t="s">
        <v>561</v>
      </c>
      <c r="D63" s="273">
        <v>45909</v>
      </c>
      <c r="E63" s="274" t="s">
        <v>176</v>
      </c>
      <c r="F63" s="272">
        <v>26</v>
      </c>
      <c r="G63" s="272">
        <v>6</v>
      </c>
      <c r="H63" s="275">
        <v>343.846153846154</v>
      </c>
      <c r="I63" s="285">
        <v>628.668352</v>
      </c>
      <c r="J63" s="287">
        <v>0</v>
      </c>
      <c r="K63" s="288">
        <v>135.535494153846</v>
      </c>
      <c r="L63" s="283">
        <v>120</v>
      </c>
      <c r="M63" s="283"/>
      <c r="N63" s="284"/>
      <c r="O63" s="285">
        <v>0</v>
      </c>
      <c r="P63" s="286">
        <v>1228.05</v>
      </c>
      <c r="Q63" s="292"/>
      <c r="R63" s="293">
        <f t="shared" si="9"/>
        <v>1228.05</v>
      </c>
      <c r="S63" s="294" t="s">
        <v>562</v>
      </c>
      <c r="T63" s="295" t="str">
        <f>VLOOKUP(C63,'[19]2025.09'!$B$3:$CM$500,38,0)</f>
        <v>湘潭思泉</v>
      </c>
      <c r="U63" s="296">
        <f>VLOOKUP(C63,[14]一线员工!$C$3:$CI$400,60,0)</f>
        <v>1228.05</v>
      </c>
      <c r="V63" s="174">
        <f t="shared" si="10"/>
        <v>0</v>
      </c>
      <c r="W63" s="243">
        <f t="shared" si="11"/>
        <v>1228.05</v>
      </c>
      <c r="X63" s="243">
        <f t="shared" si="12"/>
        <v>0</v>
      </c>
      <c r="Y63" s="174">
        <f t="shared" si="13"/>
        <v>204.675</v>
      </c>
      <c r="AA63" s="197"/>
      <c r="AC63" s="198" t="s">
        <v>530</v>
      </c>
      <c r="AD63" s="298"/>
    </row>
    <row r="64" s="174" customFormat="1" ht="23" customHeight="1" spans="1:30">
      <c r="A64" s="217">
        <f t="shared" si="15"/>
        <v>61</v>
      </c>
      <c r="B64" s="217"/>
      <c r="C64" s="278" t="s">
        <v>563</v>
      </c>
      <c r="D64" s="273">
        <v>45916</v>
      </c>
      <c r="E64" s="274" t="s">
        <v>176</v>
      </c>
      <c r="F64" s="272">
        <v>26</v>
      </c>
      <c r="G64" s="272">
        <v>2.5</v>
      </c>
      <c r="H64" s="275">
        <v>143.269230769231</v>
      </c>
      <c r="I64" s="285">
        <v>215.1089408</v>
      </c>
      <c r="J64" s="287">
        <v>0</v>
      </c>
      <c r="K64" s="288">
        <v>56.4718284307693</v>
      </c>
      <c r="L64" s="283">
        <v>40</v>
      </c>
      <c r="M64" s="283"/>
      <c r="N64" s="284"/>
      <c r="O64" s="285">
        <v>0</v>
      </c>
      <c r="P64" s="286">
        <v>454.85</v>
      </c>
      <c r="Q64" s="292"/>
      <c r="R64" s="293">
        <f t="shared" si="9"/>
        <v>454.85</v>
      </c>
      <c r="S64" s="294" t="s">
        <v>564</v>
      </c>
      <c r="T64" s="297" t="s">
        <v>323</v>
      </c>
      <c r="U64" s="296">
        <f>VLOOKUP(C64,[14]一线员工!$C$3:$CI$400,60,0)</f>
        <v>454.85</v>
      </c>
      <c r="V64" s="174">
        <f t="shared" si="10"/>
        <v>0</v>
      </c>
      <c r="W64" s="243">
        <f t="shared" si="11"/>
        <v>454.85</v>
      </c>
      <c r="X64" s="243">
        <f t="shared" si="12"/>
        <v>0</v>
      </c>
      <c r="Y64" s="174">
        <f t="shared" si="13"/>
        <v>181.94</v>
      </c>
      <c r="AA64" s="197"/>
      <c r="AC64" s="198" t="s">
        <v>530</v>
      </c>
      <c r="AD64" s="298"/>
    </row>
    <row r="65" s="174" customFormat="1" ht="23" customHeight="1" spans="1:30">
      <c r="A65" s="217">
        <f t="shared" si="15"/>
        <v>62</v>
      </c>
      <c r="B65" s="217"/>
      <c r="C65" s="278" t="s">
        <v>565</v>
      </c>
      <c r="D65" s="273">
        <v>45903</v>
      </c>
      <c r="E65" s="274" t="s">
        <v>176</v>
      </c>
      <c r="F65" s="272">
        <v>26</v>
      </c>
      <c r="G65" s="272">
        <v>19</v>
      </c>
      <c r="H65" s="275">
        <v>1088.84615384615</v>
      </c>
      <c r="I65" s="285">
        <v>1392.468448</v>
      </c>
      <c r="J65" s="287">
        <v>276</v>
      </c>
      <c r="K65" s="288">
        <v>429.185398153846</v>
      </c>
      <c r="L65" s="283">
        <v>380</v>
      </c>
      <c r="M65" s="283"/>
      <c r="N65" s="284"/>
      <c r="O65" s="285">
        <v>0</v>
      </c>
      <c r="P65" s="286">
        <v>3566.5</v>
      </c>
      <c r="Q65" s="292"/>
      <c r="R65" s="293">
        <f t="shared" si="9"/>
        <v>3566.5</v>
      </c>
      <c r="S65" s="294" t="s">
        <v>566</v>
      </c>
      <c r="T65" s="295" t="str">
        <f>VLOOKUP(C65,'[19]2025.09'!$B$3:$CM$500,38,0)</f>
        <v>湘潭思泉</v>
      </c>
      <c r="U65" s="296">
        <f>VLOOKUP(C65,[14]一线员工!$C$3:$CI$400,60,0)</f>
        <v>3566.5</v>
      </c>
      <c r="V65" s="174">
        <f t="shared" si="10"/>
        <v>0</v>
      </c>
      <c r="W65" s="243">
        <f t="shared" si="11"/>
        <v>3566.5</v>
      </c>
      <c r="X65" s="243">
        <f t="shared" si="12"/>
        <v>0</v>
      </c>
      <c r="Y65" s="174">
        <f t="shared" si="13"/>
        <v>187.710526315789</v>
      </c>
      <c r="AA65" s="197"/>
      <c r="AC65" s="198" t="s">
        <v>530</v>
      </c>
      <c r="AD65" s="298"/>
    </row>
    <row r="66" s="174" customFormat="1" ht="23" customHeight="1" spans="1:30">
      <c r="A66" s="217">
        <f t="shared" si="15"/>
        <v>63</v>
      </c>
      <c r="B66" s="217"/>
      <c r="C66" s="272" t="s">
        <v>162</v>
      </c>
      <c r="D66" s="273">
        <v>45677</v>
      </c>
      <c r="E66" s="274" t="s">
        <v>176</v>
      </c>
      <c r="F66" s="272">
        <v>26</v>
      </c>
      <c r="G66" s="272">
        <v>1.5</v>
      </c>
      <c r="H66" s="275">
        <v>85.9615384615386</v>
      </c>
      <c r="I66" s="285">
        <v>92.71886</v>
      </c>
      <c r="J66" s="287">
        <v>0</v>
      </c>
      <c r="K66" s="288">
        <v>68.4996015384615</v>
      </c>
      <c r="L66" s="283">
        <v>20</v>
      </c>
      <c r="M66" s="283"/>
      <c r="N66" s="284">
        <v>-10</v>
      </c>
      <c r="O66" s="285">
        <v>0</v>
      </c>
      <c r="P66" s="286">
        <v>257.18</v>
      </c>
      <c r="Q66" s="292"/>
      <c r="R66" s="293">
        <f t="shared" si="9"/>
        <v>257.18</v>
      </c>
      <c r="S66" s="294" t="s">
        <v>533</v>
      </c>
      <c r="T66" s="297" t="str">
        <f>VLOOKUP(C66,'[19]2025.08'!$B$3:$CM$500,38,0)</f>
        <v>湖南诚展</v>
      </c>
      <c r="U66" s="296">
        <f>VLOOKUP(C66,[14]一线员工!$C$3:$CI$400,60,0)</f>
        <v>257.18</v>
      </c>
      <c r="V66" s="174">
        <f t="shared" si="10"/>
        <v>0</v>
      </c>
      <c r="W66" s="243">
        <f t="shared" si="11"/>
        <v>257.18</v>
      </c>
      <c r="X66" s="243">
        <f t="shared" si="12"/>
        <v>0</v>
      </c>
      <c r="Y66" s="174">
        <f t="shared" si="13"/>
        <v>171.453333333333</v>
      </c>
      <c r="AA66" s="197"/>
      <c r="AC66" s="198" t="s">
        <v>530</v>
      </c>
      <c r="AD66" s="298"/>
    </row>
    <row r="67" s="174" customFormat="1" ht="23" customHeight="1" spans="1:30">
      <c r="A67" s="217">
        <f t="shared" si="15"/>
        <v>64</v>
      </c>
      <c r="B67" s="217"/>
      <c r="C67" s="272" t="s">
        <v>164</v>
      </c>
      <c r="D67" s="273">
        <v>45705</v>
      </c>
      <c r="E67" s="274" t="s">
        <v>176</v>
      </c>
      <c r="F67" s="272">
        <v>26</v>
      </c>
      <c r="G67" s="272">
        <v>27</v>
      </c>
      <c r="H67" s="275">
        <v>1547.30769230769</v>
      </c>
      <c r="I67" s="285">
        <v>3157.21948</v>
      </c>
      <c r="J67" s="287">
        <v>291</v>
      </c>
      <c r="K67" s="288">
        <v>1366.00282769231</v>
      </c>
      <c r="L67" s="283">
        <v>540</v>
      </c>
      <c r="M67" s="283"/>
      <c r="N67" s="284">
        <v>-20</v>
      </c>
      <c r="O67" s="285">
        <v>300</v>
      </c>
      <c r="P67" s="286">
        <v>7181.53</v>
      </c>
      <c r="Q67" s="292">
        <v>72.98</v>
      </c>
      <c r="R67" s="293">
        <f t="shared" si="9"/>
        <v>7108.55</v>
      </c>
      <c r="S67" s="294"/>
      <c r="T67" s="295" t="str">
        <f>VLOOKUP(C67,'[19]2025.09'!$B$3:$CM$500,38,0)</f>
        <v>湘潭思泉</v>
      </c>
      <c r="U67" s="296">
        <f>VLOOKUP(C67,[14]一线员工!$C$3:$CI$400,60,0)</f>
        <v>7108.55</v>
      </c>
      <c r="V67" s="174">
        <f t="shared" si="10"/>
        <v>0</v>
      </c>
      <c r="W67" s="243">
        <f t="shared" si="11"/>
        <v>7181.53</v>
      </c>
      <c r="X67" s="243">
        <f t="shared" si="12"/>
        <v>0</v>
      </c>
      <c r="Y67" s="174">
        <f t="shared" si="13"/>
        <v>263.27962962963</v>
      </c>
      <c r="AA67" s="197"/>
      <c r="AC67" s="198" t="s">
        <v>530</v>
      </c>
      <c r="AD67" s="298"/>
    </row>
    <row r="68" s="174" customFormat="1" ht="23" customHeight="1" spans="1:30">
      <c r="A68" s="217">
        <f t="shared" si="15"/>
        <v>65</v>
      </c>
      <c r="B68" s="217"/>
      <c r="C68" s="274" t="s">
        <v>208</v>
      </c>
      <c r="D68" s="273">
        <v>45591</v>
      </c>
      <c r="E68" s="274" t="s">
        <v>209</v>
      </c>
      <c r="F68" s="272">
        <v>26</v>
      </c>
      <c r="G68" s="272">
        <v>29</v>
      </c>
      <c r="H68" s="275">
        <v>1661.92307692308</v>
      </c>
      <c r="I68" s="285">
        <v>3343.41796</v>
      </c>
      <c r="J68" s="287">
        <v>258</v>
      </c>
      <c r="K68" s="288">
        <v>1083.50896307692</v>
      </c>
      <c r="L68" s="283">
        <v>580</v>
      </c>
      <c r="M68" s="283"/>
      <c r="N68" s="284">
        <v>-10</v>
      </c>
      <c r="O68" s="285">
        <v>300</v>
      </c>
      <c r="P68" s="286">
        <v>7216.85</v>
      </c>
      <c r="Q68" s="292"/>
      <c r="R68" s="293">
        <f t="shared" si="9"/>
        <v>7216.85</v>
      </c>
      <c r="S68" s="294"/>
      <c r="T68" s="295" t="str">
        <f>VLOOKUP(C68,'[19]2025.09'!$B$3:$CM$500,38,0)</f>
        <v>湖南诚展</v>
      </c>
      <c r="U68" s="296">
        <f>VLOOKUP(C68,[14]一线员工!$C$3:$CI$400,60,0)</f>
        <v>7216.85</v>
      </c>
      <c r="V68" s="174">
        <f t="shared" si="10"/>
        <v>0</v>
      </c>
      <c r="W68" s="243">
        <f t="shared" si="11"/>
        <v>7216.85</v>
      </c>
      <c r="X68" s="243">
        <f t="shared" si="12"/>
        <v>0</v>
      </c>
      <c r="Y68" s="174">
        <f t="shared" si="13"/>
        <v>248.856896551724</v>
      </c>
      <c r="AA68" s="197"/>
      <c r="AC68" s="198" t="s">
        <v>530</v>
      </c>
      <c r="AD68" s="298"/>
    </row>
    <row r="69" s="174" customFormat="1" ht="23" customHeight="1" spans="1:30">
      <c r="A69" s="217">
        <f t="shared" si="15"/>
        <v>66</v>
      </c>
      <c r="B69" s="217"/>
      <c r="C69" s="272" t="s">
        <v>203</v>
      </c>
      <c r="D69" s="273">
        <v>45771</v>
      </c>
      <c r="E69" s="274" t="s">
        <v>176</v>
      </c>
      <c r="F69" s="272">
        <v>26</v>
      </c>
      <c r="G69" s="272">
        <v>28</v>
      </c>
      <c r="H69" s="275">
        <v>1604.61538461538</v>
      </c>
      <c r="I69" s="285">
        <v>3215.73872</v>
      </c>
      <c r="J69" s="287">
        <v>255</v>
      </c>
      <c r="K69" s="288">
        <v>1056.35589538462</v>
      </c>
      <c r="L69" s="283">
        <v>560</v>
      </c>
      <c r="M69" s="283"/>
      <c r="N69" s="284">
        <v>-10</v>
      </c>
      <c r="O69" s="285">
        <v>300</v>
      </c>
      <c r="P69" s="286">
        <v>6981.71</v>
      </c>
      <c r="Q69" s="292"/>
      <c r="R69" s="293">
        <f>P69-Q69</f>
        <v>6981.71</v>
      </c>
      <c r="S69" s="294" t="s">
        <v>567</v>
      </c>
      <c r="T69" s="295" t="str">
        <f>VLOOKUP(C69,'[19]2025.09'!$B$3:$CM$500,38,0)</f>
        <v>湘潭思泉</v>
      </c>
      <c r="U69" s="296">
        <f>VLOOKUP(C69,[14]一线员工!$C$3:$CI$400,60,0)</f>
        <v>6981.71</v>
      </c>
      <c r="V69" s="174">
        <f>U69-R69</f>
        <v>0</v>
      </c>
      <c r="W69" s="243">
        <f>SUM(H69:O69)</f>
        <v>6981.71</v>
      </c>
      <c r="X69" s="243">
        <f>P69-W69</f>
        <v>0</v>
      </c>
      <c r="Y69" s="174">
        <f>R69/G69</f>
        <v>249.346785714286</v>
      </c>
      <c r="AA69" s="197"/>
      <c r="AC69" s="198" t="s">
        <v>530</v>
      </c>
      <c r="AD69" s="298"/>
    </row>
    <row r="70" s="174" customFormat="1" ht="23" customHeight="1" spans="1:30">
      <c r="A70" s="217">
        <f t="shared" si="15"/>
        <v>67</v>
      </c>
      <c r="B70" s="217"/>
      <c r="C70" s="274" t="s">
        <v>196</v>
      </c>
      <c r="D70" s="273">
        <v>45727</v>
      </c>
      <c r="E70" s="274" t="s">
        <v>176</v>
      </c>
      <c r="F70" s="272">
        <v>26</v>
      </c>
      <c r="G70" s="272">
        <v>29</v>
      </c>
      <c r="H70" s="275">
        <v>1661.92307692308</v>
      </c>
      <c r="I70" s="285">
        <v>3313.77796</v>
      </c>
      <c r="J70" s="287">
        <v>240</v>
      </c>
      <c r="K70" s="288">
        <v>1079.06896307692</v>
      </c>
      <c r="L70" s="283">
        <v>580</v>
      </c>
      <c r="M70" s="283"/>
      <c r="N70" s="284">
        <v>-20</v>
      </c>
      <c r="O70" s="285">
        <v>300</v>
      </c>
      <c r="P70" s="286">
        <v>7154.77</v>
      </c>
      <c r="Q70" s="292"/>
      <c r="R70" s="293">
        <f>P70-Q70</f>
        <v>7154.77</v>
      </c>
      <c r="S70" s="294"/>
      <c r="T70" s="295" t="str">
        <f>VLOOKUP(C70,'[19]2025.09'!$B$3:$CM$500,38,0)</f>
        <v>湘潭思泉</v>
      </c>
      <c r="U70" s="296">
        <f>VLOOKUP(C70,[14]一线员工!$C$3:$CI$400,60,0)</f>
        <v>7154.77</v>
      </c>
      <c r="V70" s="174">
        <f>U70-R70</f>
        <v>0</v>
      </c>
      <c r="W70" s="243">
        <f>SUM(H70:O70)</f>
        <v>7154.77</v>
      </c>
      <c r="X70" s="243">
        <f>P70-W70</f>
        <v>0</v>
      </c>
      <c r="Y70" s="174">
        <f>R70/G70</f>
        <v>246.716206896552</v>
      </c>
      <c r="AA70" s="197"/>
      <c r="AC70" s="198" t="s">
        <v>530</v>
      </c>
      <c r="AD70" s="298"/>
    </row>
    <row r="71" s="174" customFormat="1" ht="23" customHeight="1" spans="1:24">
      <c r="A71" s="262" t="s">
        <v>14</v>
      </c>
      <c r="B71" s="262" t="s">
        <v>14</v>
      </c>
      <c r="C71" s="262" t="s">
        <v>14</v>
      </c>
      <c r="D71" s="262"/>
      <c r="E71" s="206"/>
      <c r="F71" s="206"/>
      <c r="G71" s="206"/>
      <c r="H71" s="299">
        <f>SUM(H4:H70)</f>
        <v>82717.9230769231</v>
      </c>
      <c r="I71" s="299">
        <f t="shared" ref="I71:R71" si="16">SUM(I4:I70)</f>
        <v>142250.458597213</v>
      </c>
      <c r="J71" s="299">
        <f t="shared" si="16"/>
        <v>16217.5</v>
      </c>
      <c r="K71" s="299">
        <f t="shared" si="16"/>
        <v>43625.9483258637</v>
      </c>
      <c r="L71" s="299">
        <f t="shared" si="16"/>
        <v>28000</v>
      </c>
      <c r="M71" s="299">
        <f t="shared" si="16"/>
        <v>0</v>
      </c>
      <c r="N71" s="299">
        <f t="shared" si="16"/>
        <v>-310</v>
      </c>
      <c r="O71" s="299">
        <f t="shared" si="16"/>
        <v>9900</v>
      </c>
      <c r="P71" s="299">
        <f t="shared" si="16"/>
        <v>322401.83</v>
      </c>
      <c r="Q71" s="299">
        <f t="shared" si="16"/>
        <v>1428.21</v>
      </c>
      <c r="R71" s="304">
        <f t="shared" si="16"/>
        <v>320973.62</v>
      </c>
      <c r="S71" s="262"/>
      <c r="U71" s="174">
        <f>SUM(U4:U70)</f>
        <v>320973.62</v>
      </c>
      <c r="V71" s="305">
        <f>SUM(V4:V59)</f>
        <v>0</v>
      </c>
      <c r="W71" s="243">
        <f>SUM(W4:W70)</f>
        <v>322401.83</v>
      </c>
      <c r="X71" s="243">
        <f>SUM(X4:X59)</f>
        <v>0</v>
      </c>
    </row>
    <row r="72" s="174" customFormat="1" ht="12" customHeight="1" spans="1:24">
      <c r="A72" s="300"/>
      <c r="B72" s="300"/>
      <c r="C72" s="300"/>
      <c r="D72" s="300"/>
      <c r="E72" s="300"/>
      <c r="F72" s="300"/>
      <c r="G72" s="300"/>
      <c r="H72" s="301"/>
      <c r="I72" s="301"/>
      <c r="J72" s="301"/>
      <c r="K72" s="301"/>
      <c r="L72" s="302"/>
      <c r="M72" s="301"/>
      <c r="N72" s="302"/>
      <c r="O72" s="302"/>
      <c r="P72" s="301"/>
      <c r="Q72" s="301"/>
      <c r="R72" s="301"/>
      <c r="S72" s="306"/>
      <c r="T72" s="306"/>
      <c r="W72" s="243"/>
      <c r="X72" s="243"/>
    </row>
    <row r="74" s="174" customFormat="1" spans="1:20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69"/>
      <c r="L74" s="207"/>
      <c r="M74" s="207"/>
      <c r="N74" s="207"/>
      <c r="O74" s="207">
        <v>322401.83</v>
      </c>
      <c r="P74" s="207">
        <f>SUM(P4:P70)</f>
        <v>322401.83</v>
      </c>
      <c r="Q74" s="207">
        <f>SUM(Q4:Q70)</f>
        <v>1428.21</v>
      </c>
      <c r="R74" s="207">
        <f>SUM(R4:R70)</f>
        <v>320973.62</v>
      </c>
      <c r="T74" s="174">
        <v>287382.41</v>
      </c>
    </row>
    <row r="75" s="174" customFormat="1" spans="1:18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69"/>
      <c r="L75" s="207"/>
      <c r="M75" s="303" t="s">
        <v>568</v>
      </c>
      <c r="N75" s="207"/>
      <c r="O75" s="207"/>
      <c r="P75" s="207"/>
      <c r="Q75" s="207"/>
      <c r="R75" s="307"/>
    </row>
    <row r="76" s="174" customFormat="1" ht="15" customHeight="1" spans="1:20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 t="s">
        <v>318</v>
      </c>
      <c r="L76" s="207">
        <v>14</v>
      </c>
      <c r="M76" s="207">
        <f>SUMIFS($R:$R,$T:$T,$K76,$AC:$AC,"劳务发放")</f>
        <v>82739.52</v>
      </c>
      <c r="N76" s="207"/>
      <c r="O76" s="207">
        <v>1</v>
      </c>
      <c r="P76" s="207">
        <f>P8+P9+P10+P11+P12+P13+P14+P15+P20+P23+P29+P31+P66+P68</f>
        <v>83051.39</v>
      </c>
      <c r="Q76" s="207">
        <f>Q8+Q9+Q10+Q11+Q12+Q13+Q14+Q15+Q20+Q23+Q29+Q31+Q66+Q68</f>
        <v>311.87</v>
      </c>
      <c r="R76" s="207">
        <f>R8+R9+R10+R11+R12+R13+R14+R15+R20+R23+R29+R31+R66+R68</f>
        <v>82739.52</v>
      </c>
      <c r="S76" s="174" t="s">
        <v>318</v>
      </c>
      <c r="T76" s="174">
        <v>14</v>
      </c>
    </row>
    <row r="77" s="174" customFormat="1" ht="15" customHeight="1" spans="1:21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 t="s">
        <v>211</v>
      </c>
      <c r="L77" s="207">
        <v>35</v>
      </c>
      <c r="M77" s="207">
        <f>SUMIFS($R:$R,$T:$T,$K77,$AC:$AC,"劳务发放")</f>
        <v>147361.86</v>
      </c>
      <c r="N77" s="207"/>
      <c r="O77" s="207">
        <v>2</v>
      </c>
      <c r="P77" s="207">
        <f>P16+P17+P18+P25+P30+P32+P33+P34+P36+P37+P39+P40+P41+P42+P43+P45+P46+P48+P49+P50+P51+P52+P53+P54+P55+P56+P57+P58+P59+P62+P63+P65+P67+P69+P70</f>
        <v>147951.87</v>
      </c>
      <c r="Q77" s="207">
        <f>Q16+Q17+Q18+Q25+Q30+Q32+Q33+Q34+Q36+Q37+Q39+Q40+Q41+Q42+Q43+Q45+Q46+Q48+Q49+Q50+Q51+Q52+Q53+Q54+Q55+Q56+Q57+Q58+Q59+Q62+Q63+Q65+Q67+Q69+Q70</f>
        <v>590.01</v>
      </c>
      <c r="R77" s="207">
        <f>R16+R17+R18+R25+R30+R32+R33+R34+R36+R37+R39+R40+R41+R42+R43+R45+R46+R48+R49+R50+R51+R52+R53+R54+R55+R56+R57+R58+R59+R62+R63+R65+R67+R69+R70</f>
        <v>147361.86</v>
      </c>
      <c r="S77" s="174" t="s">
        <v>211</v>
      </c>
      <c r="T77" s="174">
        <v>35</v>
      </c>
      <c r="U77" s="308"/>
    </row>
    <row r="78" s="174" customFormat="1" ht="15" customHeight="1" spans="1:20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 t="s">
        <v>321</v>
      </c>
      <c r="L78" s="207">
        <v>1</v>
      </c>
      <c r="M78" s="207">
        <f>SUMIFS($R:$R,$T:$T,$K78,$AC:$AC,"劳务发放")</f>
        <v>6803.92</v>
      </c>
      <c r="N78" s="207"/>
      <c r="O78" s="207">
        <v>3</v>
      </c>
      <c r="P78" s="207">
        <f>P19</f>
        <v>6803.92</v>
      </c>
      <c r="Q78" s="207">
        <f>Q19</f>
        <v>0</v>
      </c>
      <c r="R78" s="207">
        <f>R19</f>
        <v>6803.92</v>
      </c>
      <c r="S78" s="174" t="s">
        <v>321</v>
      </c>
      <c r="T78" s="174">
        <v>1</v>
      </c>
    </row>
    <row r="79" s="174" customFormat="1" ht="15" customHeight="1" spans="1:20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 t="s">
        <v>323</v>
      </c>
      <c r="L79" s="207">
        <v>8</v>
      </c>
      <c r="M79" s="207">
        <f>SUMIFS($R:$R,$T:$T,$K79,$AC:$AC,"劳务发放")</f>
        <v>31880.31</v>
      </c>
      <c r="N79" s="207"/>
      <c r="O79" s="207">
        <v>4</v>
      </c>
      <c r="P79" s="207">
        <f>P21+P22+P24+P44+P47+P60+P61+P64</f>
        <v>31973.86</v>
      </c>
      <c r="Q79" s="207">
        <f>Q21+Q22+Q24+Q44+Q47+Q60+Q61+Q64</f>
        <v>93.55</v>
      </c>
      <c r="R79" s="207">
        <f>R21+R22+R24+R44+R47+R60+R61+R64</f>
        <v>31880.31</v>
      </c>
      <c r="S79" s="174" t="s">
        <v>323</v>
      </c>
      <c r="T79" s="174">
        <v>8</v>
      </c>
    </row>
    <row r="80" ht="15" customHeight="1" spans="11:20">
      <c r="K80" s="207" t="s">
        <v>291</v>
      </c>
      <c r="L80" s="207">
        <v>9</v>
      </c>
      <c r="M80" s="207">
        <f>SUMIFS($R:$R,$T:$T,$K80,$AC:$AC,"劳务发放")</f>
        <v>52188.01</v>
      </c>
      <c r="O80" s="207">
        <v>5</v>
      </c>
      <c r="P80" s="207">
        <f>P4+P5+P6+P7+P26+P27+P28+P35+P38</f>
        <v>52620.79</v>
      </c>
      <c r="Q80" s="207">
        <f>Q4+Q5+Q6+Q7+Q26+Q27+Q28+Q35+Q38</f>
        <v>432.78</v>
      </c>
      <c r="R80" s="207">
        <f>R4+R5+R6+R7+R26+R27+R28+R35+R38</f>
        <v>52188.01</v>
      </c>
      <c r="S80" s="174" t="s">
        <v>569</v>
      </c>
      <c r="T80" s="174">
        <v>9</v>
      </c>
    </row>
    <row r="81" customFormat="1" ht="15" customHeight="1" spans="1:15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N81" s="207"/>
      <c r="O81" s="207"/>
    </row>
    <row r="82" customFormat="1" ht="14.4" spans="1:20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69"/>
      <c r="L82" s="207"/>
      <c r="M82" s="207"/>
      <c r="N82" s="207"/>
      <c r="O82" s="207"/>
      <c r="P82" s="207"/>
      <c r="Q82" s="207"/>
      <c r="R82" s="207"/>
      <c r="S82" s="174"/>
      <c r="T82" s="174"/>
    </row>
    <row r="83" s="174" customFormat="1" spans="1:20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69"/>
      <c r="L83" s="207"/>
      <c r="M83" s="207"/>
      <c r="N83" s="207"/>
      <c r="O83" s="207"/>
      <c r="P83" s="207">
        <f>SUM(P76:P82)</f>
        <v>322401.83</v>
      </c>
      <c r="Q83" s="207">
        <f>SUM(Q76:Q82)</f>
        <v>1428.21</v>
      </c>
      <c r="R83" s="207">
        <f>SUM(R76:R82)</f>
        <v>320973.62</v>
      </c>
      <c r="S83" s="207"/>
      <c r="T83" s="207">
        <f>SUM(T76:T82)</f>
        <v>67</v>
      </c>
    </row>
    <row r="85" s="174" customFormat="1" spans="1:19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69"/>
      <c r="L85" s="207"/>
      <c r="M85" s="207"/>
      <c r="N85" s="207" t="s">
        <v>570</v>
      </c>
      <c r="O85" s="207"/>
      <c r="P85" s="207">
        <f>P83+劳务公司工资表小时工!J5</f>
        <v>322401.83</v>
      </c>
      <c r="Q85" s="207">
        <f>Q83+劳务公司工资表小时工!K5</f>
        <v>1428.21</v>
      </c>
      <c r="R85" s="207">
        <f>R83+劳务公司工资表小时工!L5</f>
        <v>320973.62</v>
      </c>
      <c r="S85" s="174" t="s">
        <v>571</v>
      </c>
    </row>
    <row r="87" ht="14.4" spans="11:19">
      <c r="K87" s="207"/>
      <c r="L87" s="207"/>
      <c r="M87" s="207"/>
      <c r="N87" s="207"/>
      <c r="P87">
        <f>P71-P83</f>
        <v>0</v>
      </c>
      <c r="Q87">
        <f>Q71-Q83</f>
        <v>0</v>
      </c>
      <c r="R87">
        <f>R71-R83</f>
        <v>0</v>
      </c>
      <c r="S87"/>
    </row>
    <row r="88" spans="11:11">
      <c r="K88" s="207"/>
    </row>
    <row r="89" spans="11:18">
      <c r="K89" s="207"/>
      <c r="L89" s="207"/>
      <c r="M89" s="207"/>
      <c r="N89" s="207"/>
      <c r="O89" s="207">
        <v>1</v>
      </c>
      <c r="P89" s="174" t="s">
        <v>318</v>
      </c>
      <c r="Q89" s="174">
        <v>14</v>
      </c>
      <c r="R89" s="207">
        <v>82716.42</v>
      </c>
    </row>
    <row r="90" spans="11:18">
      <c r="K90" s="207"/>
      <c r="L90" s="207"/>
      <c r="M90" s="207"/>
      <c r="N90" s="207"/>
      <c r="O90" s="207">
        <v>2</v>
      </c>
      <c r="P90" s="174" t="s">
        <v>211</v>
      </c>
      <c r="Q90" s="174">
        <v>35</v>
      </c>
      <c r="R90" s="207">
        <v>147486.88</v>
      </c>
    </row>
    <row r="91" spans="11:18">
      <c r="K91" s="207"/>
      <c r="L91" s="207"/>
      <c r="M91" s="207"/>
      <c r="N91" s="207"/>
      <c r="O91" s="207">
        <v>3</v>
      </c>
      <c r="P91" s="174" t="s">
        <v>321</v>
      </c>
      <c r="Q91" s="174">
        <v>1</v>
      </c>
      <c r="R91" s="207">
        <v>6803.92</v>
      </c>
    </row>
    <row r="92" spans="15:18">
      <c r="O92" s="207">
        <v>4</v>
      </c>
      <c r="P92" s="174" t="s">
        <v>323</v>
      </c>
      <c r="Q92" s="174">
        <v>8</v>
      </c>
      <c r="R92" s="207">
        <v>31880.31</v>
      </c>
    </row>
    <row r="93" spans="15:18">
      <c r="O93" s="207">
        <v>5</v>
      </c>
      <c r="P93" s="174" t="s">
        <v>569</v>
      </c>
      <c r="Q93" s="174">
        <v>9</v>
      </c>
      <c r="R93" s="207">
        <v>52164.91</v>
      </c>
    </row>
    <row r="94" spans="17:18">
      <c r="Q94" s="207">
        <f>SUM(Q89:Q93)</f>
        <v>67</v>
      </c>
      <c r="R94" s="207">
        <f>SUM(R89:R93)</f>
        <v>321052.44</v>
      </c>
    </row>
    <row r="96" spans="18:18">
      <c r="R96" s="309">
        <f>R94-R85</f>
        <v>78.820000000007</v>
      </c>
    </row>
  </sheetData>
  <autoFilter ref="A3:AD71">
    <extLst/>
  </autoFilter>
  <mergeCells count="1">
    <mergeCell ref="A2:S2"/>
  </mergeCells>
  <conditionalFormatting sqref="C62">
    <cfRule type="duplicateValues" dxfId="1" priority="4"/>
  </conditionalFormatting>
  <conditionalFormatting sqref="C63">
    <cfRule type="duplicateValues" dxfId="1" priority="3"/>
  </conditionalFormatting>
  <conditionalFormatting sqref="C64">
    <cfRule type="duplicateValues" dxfId="1" priority="2"/>
  </conditionalFormatting>
  <conditionalFormatting sqref="C65">
    <cfRule type="duplicateValues" dxfId="1" priority="1"/>
  </conditionalFormatting>
  <pageMargins left="0.236111111111111" right="0.236111111111111" top="0.432638888888889" bottom="0.511805555555556" header="0.196527777777778" footer="0.314583333333333"/>
  <pageSetup paperSize="9" scale="86" fitToHeight="0" orientation="landscape" horizontalDpi="600"/>
  <headerFooter>
    <oddHeader>&amp;R&amp;P/&amp;N</oddHeader>
    <oddFooter>&amp;L编制：曾琼                &amp;C  财务审核：                        审批：                                         &amp;R日期：2025-10-13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8"/>
  <dimension ref="A2:HW30"/>
  <sheetViews>
    <sheetView zoomScale="110" zoomScaleNormal="110" workbookViewId="0">
      <selection activeCell="E14" sqref="E14"/>
    </sheetView>
  </sheetViews>
  <sheetFormatPr defaultColWidth="9" defaultRowHeight="13.2"/>
  <cols>
    <col min="1" max="2" width="4.33333333333333" style="174" customWidth="1"/>
    <col min="3" max="4" width="5.80555555555556" style="174" customWidth="1"/>
    <col min="5" max="5" width="9" style="174" customWidth="1"/>
    <col min="6" max="6" width="7.12962962962963" style="174" customWidth="1"/>
    <col min="7" max="7" width="7.35185185185185" style="174" customWidth="1"/>
    <col min="8" max="9" width="6.24074074074074" style="174" customWidth="1"/>
    <col min="10" max="10" width="6.24074074074074" style="174" hidden="1" customWidth="1"/>
    <col min="11" max="11" width="5.25" style="214" customWidth="1"/>
    <col min="12" max="12" width="6.33333333333333" style="214" customWidth="1"/>
    <col min="13" max="23" width="5.07407407407407" style="174" customWidth="1"/>
    <col min="24" max="24" width="6.58333333333333" style="174" customWidth="1"/>
    <col min="25" max="25" width="5.33333333333333" style="174" customWidth="1"/>
    <col min="26" max="26" width="6.24074074074074" style="174" hidden="1" customWidth="1"/>
    <col min="27" max="27" width="4.5" style="174" hidden="1" customWidth="1"/>
    <col min="28" max="28" width="6.24074074074074" style="174" customWidth="1"/>
    <col min="29" max="31" width="4.26851851851852" style="174" hidden="1" customWidth="1"/>
    <col min="32" max="32" width="6.24074074074074" style="174" hidden="1" customWidth="1"/>
    <col min="33" max="33" width="6.24074074074074" style="174" customWidth="1"/>
    <col min="34" max="34" width="9" style="174" hidden="1" customWidth="1"/>
    <col min="35" max="35" width="8.91666666666667" style="174" customWidth="1"/>
    <col min="36" max="39" width="6.38888888888889" style="174" customWidth="1"/>
    <col min="40" max="40" width="14.3333333333333" style="174" customWidth="1"/>
    <col min="41" max="41" width="9" style="174"/>
    <col min="42" max="42" width="10.3796296296296" style="174"/>
    <col min="43" max="16384" width="9" style="174"/>
  </cols>
  <sheetData>
    <row r="2" s="174" customFormat="1" ht="32" customHeight="1" spans="1:39">
      <c r="A2" s="215" t="s">
        <v>572</v>
      </c>
      <c r="B2" s="215"/>
      <c r="C2" s="215"/>
      <c r="D2" s="215"/>
      <c r="E2" s="215"/>
      <c r="F2" s="215"/>
      <c r="G2" s="215"/>
      <c r="H2" s="215"/>
      <c r="I2" s="215"/>
      <c r="J2" s="215"/>
      <c r="K2" s="229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15"/>
      <c r="Y2" s="215"/>
      <c r="Z2" s="215"/>
      <c r="AA2" s="215"/>
      <c r="AB2" s="215"/>
      <c r="AC2" s="251"/>
      <c r="AD2" s="215"/>
      <c r="AE2" s="252"/>
      <c r="AF2" s="215"/>
      <c r="AG2" s="215"/>
      <c r="AH2" s="215"/>
      <c r="AI2" s="257"/>
      <c r="AJ2" s="226"/>
      <c r="AK2" s="226"/>
      <c r="AL2" s="226"/>
      <c r="AM2" s="226"/>
    </row>
    <row r="3" s="198" customFormat="1" ht="27" customHeight="1" spans="1:44">
      <c r="A3" s="216" t="s">
        <v>0</v>
      </c>
      <c r="B3" s="216" t="s">
        <v>335</v>
      </c>
      <c r="C3" s="216" t="s">
        <v>2</v>
      </c>
      <c r="D3" s="216" t="s">
        <v>1</v>
      </c>
      <c r="E3" s="216" t="s">
        <v>336</v>
      </c>
      <c r="F3" s="216" t="s">
        <v>3</v>
      </c>
      <c r="G3" s="216" t="s">
        <v>337</v>
      </c>
      <c r="H3" s="216" t="s">
        <v>338</v>
      </c>
      <c r="I3" s="231" t="s">
        <v>421</v>
      </c>
      <c r="J3" s="232" t="s">
        <v>340</v>
      </c>
      <c r="K3" s="233" t="s">
        <v>341</v>
      </c>
      <c r="L3" s="234" t="s">
        <v>342</v>
      </c>
      <c r="M3" s="235" t="s">
        <v>343</v>
      </c>
      <c r="N3" s="235"/>
      <c r="O3" s="235"/>
      <c r="P3" s="235"/>
      <c r="Q3" s="235"/>
      <c r="R3" s="216" t="s">
        <v>344</v>
      </c>
      <c r="S3" s="216"/>
      <c r="T3" s="216"/>
      <c r="U3" s="216"/>
      <c r="V3" s="216"/>
      <c r="W3" s="246"/>
      <c r="X3" s="216" t="s">
        <v>345</v>
      </c>
      <c r="Y3" s="216" t="s">
        <v>346</v>
      </c>
      <c r="Z3" s="216" t="s">
        <v>573</v>
      </c>
      <c r="AA3" s="216" t="s">
        <v>424</v>
      </c>
      <c r="AB3" s="216" t="s">
        <v>349</v>
      </c>
      <c r="AC3" s="253" t="s">
        <v>350</v>
      </c>
      <c r="AD3" s="253" t="s">
        <v>351</v>
      </c>
      <c r="AE3" s="232" t="s">
        <v>340</v>
      </c>
      <c r="AF3" s="216" t="s">
        <v>425</v>
      </c>
      <c r="AG3" s="216" t="s">
        <v>353</v>
      </c>
      <c r="AH3" s="216" t="s">
        <v>354</v>
      </c>
      <c r="AI3" s="258" t="s">
        <v>312</v>
      </c>
      <c r="AJ3" s="259"/>
      <c r="AK3" s="259"/>
      <c r="AL3" s="259"/>
      <c r="AM3" s="259"/>
      <c r="AR3" s="267" t="s">
        <v>355</v>
      </c>
    </row>
    <row r="4" s="198" customFormat="1" ht="22" customHeight="1" spans="1:44">
      <c r="A4" s="216"/>
      <c r="B4" s="216"/>
      <c r="C4" s="216"/>
      <c r="D4" s="216"/>
      <c r="E4" s="216"/>
      <c r="F4" s="216"/>
      <c r="G4" s="216"/>
      <c r="H4" s="216"/>
      <c r="I4" s="236"/>
      <c r="J4" s="232"/>
      <c r="K4" s="233"/>
      <c r="L4" s="235"/>
      <c r="M4" s="235" t="s">
        <v>9</v>
      </c>
      <c r="N4" s="235" t="s">
        <v>11</v>
      </c>
      <c r="O4" s="235" t="s">
        <v>10</v>
      </c>
      <c r="P4" s="235" t="s">
        <v>356</v>
      </c>
      <c r="Q4" s="235" t="s">
        <v>426</v>
      </c>
      <c r="R4" s="235" t="s">
        <v>358</v>
      </c>
      <c r="S4" s="235" t="s">
        <v>359</v>
      </c>
      <c r="T4" s="235" t="s">
        <v>360</v>
      </c>
      <c r="U4" s="235" t="s">
        <v>361</v>
      </c>
      <c r="V4" s="235" t="s">
        <v>362</v>
      </c>
      <c r="W4" s="247" t="s">
        <v>363</v>
      </c>
      <c r="X4" s="216"/>
      <c r="Y4" s="216"/>
      <c r="Z4" s="216"/>
      <c r="AA4" s="216"/>
      <c r="AB4" s="216"/>
      <c r="AC4" s="253"/>
      <c r="AD4" s="253"/>
      <c r="AE4" s="232"/>
      <c r="AF4" s="216"/>
      <c r="AG4" s="216"/>
      <c r="AH4" s="216"/>
      <c r="AI4" s="258"/>
      <c r="AJ4" s="259">
        <v>4.16</v>
      </c>
      <c r="AK4" s="259"/>
      <c r="AL4" s="259">
        <v>4.14</v>
      </c>
      <c r="AM4" s="259"/>
      <c r="AN4" s="260" t="s">
        <v>364</v>
      </c>
      <c r="AO4" s="260" t="s">
        <v>365</v>
      </c>
      <c r="AR4" s="267"/>
    </row>
    <row r="5" s="174" customFormat="1" ht="28" customHeight="1" spans="1:231">
      <c r="A5" s="217">
        <f t="shared" ref="A5:A14" si="0">ROW()-4</f>
        <v>1</v>
      </c>
      <c r="B5" s="217"/>
      <c r="C5" s="217"/>
      <c r="D5" s="218"/>
      <c r="E5" s="219"/>
      <c r="F5" s="218"/>
      <c r="G5" s="220"/>
      <c r="H5" s="217"/>
      <c r="I5" s="202"/>
      <c r="J5" s="237"/>
      <c r="K5" s="238"/>
      <c r="L5" s="239"/>
      <c r="M5" s="240"/>
      <c r="N5" s="239"/>
      <c r="O5" s="239"/>
      <c r="P5" s="239"/>
      <c r="Q5" s="248"/>
      <c r="R5" s="248"/>
      <c r="S5" s="248"/>
      <c r="T5" s="248"/>
      <c r="U5" s="248"/>
      <c r="V5" s="248"/>
      <c r="W5" s="248"/>
      <c r="X5" s="225"/>
      <c r="Y5" s="239"/>
      <c r="Z5" s="225"/>
      <c r="AA5" s="206"/>
      <c r="AB5" s="206"/>
      <c r="AC5" s="225"/>
      <c r="AD5" s="254"/>
      <c r="AE5" s="225"/>
      <c r="AF5" s="255"/>
      <c r="AG5" s="225"/>
      <c r="AH5" s="261"/>
      <c r="AI5" s="262"/>
      <c r="AJ5" s="226" t="e">
        <f>VLOOKUP(C5,[1]研发人员!$C$3:$CK$800,58,0)</f>
        <v>#N/A</v>
      </c>
      <c r="AK5" s="226" t="e">
        <f t="shared" ref="AK5:AK14" si="1">AG5-AJ5</f>
        <v>#N/A</v>
      </c>
      <c r="AL5" s="226">
        <v>10460</v>
      </c>
      <c r="AM5" s="226" t="e">
        <f t="shared" ref="AM5:AM14" si="2">AJ5-AL5</f>
        <v>#N/A</v>
      </c>
      <c r="AN5" s="476" t="s">
        <v>378</v>
      </c>
      <c r="AO5" s="174" t="s">
        <v>369</v>
      </c>
      <c r="AP5" s="174">
        <f t="shared" ref="AP5:AP14" si="3">M5+N5+O5+Q5</f>
        <v>0</v>
      </c>
      <c r="AR5" s="197">
        <f>_xlfn.XLOOKUP($C5,汇总!$C:$C,汇总!$C:$C)</f>
        <v>0</v>
      </c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</row>
    <row r="6" s="174" customFormat="1" ht="28" customHeight="1" spans="1:231">
      <c r="A6" s="217">
        <f t="shared" si="0"/>
        <v>2</v>
      </c>
      <c r="B6" s="217"/>
      <c r="C6" s="217"/>
      <c r="D6" s="218"/>
      <c r="E6" s="221"/>
      <c r="F6" s="218"/>
      <c r="G6" s="220"/>
      <c r="H6" s="217"/>
      <c r="I6" s="241"/>
      <c r="J6" s="237"/>
      <c r="K6" s="238"/>
      <c r="L6" s="242"/>
      <c r="M6" s="240"/>
      <c r="N6" s="239"/>
      <c r="O6" s="239"/>
      <c r="P6" s="239"/>
      <c r="Q6" s="248"/>
      <c r="R6" s="248"/>
      <c r="S6" s="248"/>
      <c r="T6" s="248"/>
      <c r="U6" s="248"/>
      <c r="V6" s="248"/>
      <c r="W6" s="248"/>
      <c r="X6" s="225"/>
      <c r="Y6" s="242"/>
      <c r="Z6" s="225"/>
      <c r="AA6" s="206"/>
      <c r="AB6" s="206"/>
      <c r="AC6" s="225"/>
      <c r="AD6" s="254"/>
      <c r="AE6" s="225"/>
      <c r="AF6" s="255"/>
      <c r="AG6" s="225"/>
      <c r="AH6" s="261"/>
      <c r="AI6" s="262"/>
      <c r="AJ6" s="226" t="e">
        <f>VLOOKUP(C6,[1]研发人员!$C$3:$CK$800,58,0)</f>
        <v>#N/A</v>
      </c>
      <c r="AK6" s="226" t="e">
        <f t="shared" si="1"/>
        <v>#N/A</v>
      </c>
      <c r="AL6" s="226">
        <v>5170.23</v>
      </c>
      <c r="AM6" s="226" t="e">
        <f t="shared" si="2"/>
        <v>#N/A</v>
      </c>
      <c r="AN6" s="174" t="s">
        <v>381</v>
      </c>
      <c r="AO6" s="174" t="s">
        <v>369</v>
      </c>
      <c r="AP6" s="174">
        <f t="shared" si="3"/>
        <v>0</v>
      </c>
      <c r="AR6" s="197">
        <f>_xlfn.XLOOKUP($C6,汇总!$C:$C,汇总!$C:$C)</f>
        <v>0</v>
      </c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</row>
    <row r="7" s="174" customFormat="1" ht="28" customHeight="1" spans="1:231">
      <c r="A7" s="217">
        <f t="shared" si="0"/>
        <v>3</v>
      </c>
      <c r="B7" s="217"/>
      <c r="C7" s="217"/>
      <c r="D7" s="218"/>
      <c r="E7" s="219"/>
      <c r="F7" s="218"/>
      <c r="G7" s="220"/>
      <c r="H7" s="217"/>
      <c r="I7" s="202"/>
      <c r="J7" s="237"/>
      <c r="K7" s="238"/>
      <c r="L7" s="239"/>
      <c r="M7" s="240"/>
      <c r="N7" s="239"/>
      <c r="O7" s="239"/>
      <c r="P7" s="239"/>
      <c r="Q7" s="248"/>
      <c r="R7" s="248"/>
      <c r="S7" s="248"/>
      <c r="T7" s="248"/>
      <c r="U7" s="248"/>
      <c r="V7" s="248"/>
      <c r="W7" s="248"/>
      <c r="X7" s="225"/>
      <c r="Y7" s="239"/>
      <c r="Z7" s="225"/>
      <c r="AA7" s="206"/>
      <c r="AB7" s="206"/>
      <c r="AC7" s="225"/>
      <c r="AD7" s="254"/>
      <c r="AE7" s="225"/>
      <c r="AF7" s="255"/>
      <c r="AG7" s="225"/>
      <c r="AH7" s="261"/>
      <c r="AI7" s="263"/>
      <c r="AJ7" s="226" t="e">
        <f>VLOOKUP(C7,[1]研发人员!$C$3:$CK$800,58,0)</f>
        <v>#N/A</v>
      </c>
      <c r="AK7" s="226" t="e">
        <f t="shared" si="1"/>
        <v>#N/A</v>
      </c>
      <c r="AL7" s="226">
        <v>1118.99</v>
      </c>
      <c r="AM7" s="226" t="e">
        <f t="shared" si="2"/>
        <v>#N/A</v>
      </c>
      <c r="AN7" s="174" t="s">
        <v>574</v>
      </c>
      <c r="AO7" s="174" t="s">
        <v>369</v>
      </c>
      <c r="AP7" s="174">
        <f t="shared" si="3"/>
        <v>0</v>
      </c>
      <c r="AR7" s="197">
        <f>_xlfn.XLOOKUP($C7,汇总!$C:$C,汇总!$C:$C)</f>
        <v>0</v>
      </c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</row>
    <row r="8" s="174" customFormat="1" ht="28" customHeight="1" spans="1:231">
      <c r="A8" s="217">
        <f t="shared" si="0"/>
        <v>4</v>
      </c>
      <c r="B8" s="217"/>
      <c r="C8" s="217"/>
      <c r="D8" s="218"/>
      <c r="E8" s="221"/>
      <c r="F8" s="218"/>
      <c r="G8" s="220"/>
      <c r="H8" s="217"/>
      <c r="I8" s="202"/>
      <c r="J8" s="237"/>
      <c r="K8" s="238"/>
      <c r="L8" s="239"/>
      <c r="M8" s="240"/>
      <c r="N8" s="239"/>
      <c r="O8" s="239"/>
      <c r="P8" s="239"/>
      <c r="Q8" s="248"/>
      <c r="R8" s="248"/>
      <c r="S8" s="248"/>
      <c r="T8" s="248"/>
      <c r="U8" s="248"/>
      <c r="V8" s="248"/>
      <c r="W8" s="248"/>
      <c r="X8" s="225"/>
      <c r="Y8" s="239"/>
      <c r="Z8" s="225"/>
      <c r="AA8" s="206"/>
      <c r="AB8" s="206"/>
      <c r="AC8" s="225"/>
      <c r="AD8" s="254"/>
      <c r="AE8" s="225"/>
      <c r="AF8" s="255"/>
      <c r="AG8" s="225"/>
      <c r="AH8" s="261"/>
      <c r="AI8" s="262"/>
      <c r="AJ8" s="226" t="e">
        <f>VLOOKUP(C8,[1]研发人员!$C$3:$CK$800,58,0)</f>
        <v>#N/A</v>
      </c>
      <c r="AK8" s="226" t="e">
        <f t="shared" si="1"/>
        <v>#N/A</v>
      </c>
      <c r="AL8" s="226">
        <v>8224.5</v>
      </c>
      <c r="AM8" s="226" t="e">
        <f t="shared" si="2"/>
        <v>#N/A</v>
      </c>
      <c r="AN8" s="476" t="s">
        <v>384</v>
      </c>
      <c r="AO8" s="174" t="s">
        <v>369</v>
      </c>
      <c r="AP8" s="174">
        <f t="shared" si="3"/>
        <v>0</v>
      </c>
      <c r="AR8" s="197">
        <f>_xlfn.XLOOKUP($C8,汇总!$C:$C,汇总!$C:$C)</f>
        <v>0</v>
      </c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</row>
    <row r="9" s="174" customFormat="1" ht="28" customHeight="1" spans="1:231">
      <c r="A9" s="217">
        <f t="shared" si="0"/>
        <v>5</v>
      </c>
      <c r="B9" s="217"/>
      <c r="C9" s="217"/>
      <c r="D9" s="218"/>
      <c r="E9" s="219"/>
      <c r="F9" s="218"/>
      <c r="G9" s="220"/>
      <c r="H9" s="217"/>
      <c r="I9" s="202"/>
      <c r="J9" s="237"/>
      <c r="K9" s="238"/>
      <c r="L9" s="239"/>
      <c r="M9" s="240"/>
      <c r="N9" s="239"/>
      <c r="O9" s="239"/>
      <c r="P9" s="239"/>
      <c r="Q9" s="248"/>
      <c r="R9" s="248"/>
      <c r="S9" s="248"/>
      <c r="T9" s="248"/>
      <c r="U9" s="248"/>
      <c r="V9" s="248"/>
      <c r="W9" s="248"/>
      <c r="X9" s="225"/>
      <c r="Y9" s="239"/>
      <c r="Z9" s="256"/>
      <c r="AA9" s="206"/>
      <c r="AB9" s="206"/>
      <c r="AC9" s="225"/>
      <c r="AD9" s="254"/>
      <c r="AE9" s="225"/>
      <c r="AF9" s="255"/>
      <c r="AG9" s="225"/>
      <c r="AH9" s="261"/>
      <c r="AI9" s="262"/>
      <c r="AJ9" s="226" t="e">
        <f>VLOOKUP(C9,[1]研发人员!$C$3:$CK$800,58,0)</f>
        <v>#N/A</v>
      </c>
      <c r="AK9" s="226" t="e">
        <f t="shared" si="1"/>
        <v>#N/A</v>
      </c>
      <c r="AL9" s="226">
        <v>8777.12</v>
      </c>
      <c r="AM9" s="226" t="e">
        <f t="shared" si="2"/>
        <v>#N/A</v>
      </c>
      <c r="AN9" s="476" t="s">
        <v>386</v>
      </c>
      <c r="AO9" s="174" t="s">
        <v>369</v>
      </c>
      <c r="AP9" s="174">
        <f t="shared" si="3"/>
        <v>0</v>
      </c>
      <c r="AR9" s="197">
        <f>_xlfn.XLOOKUP($C9,汇总!$C:$C,汇总!$C:$C)</f>
        <v>0</v>
      </c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</row>
    <row r="10" s="174" customFormat="1" ht="28" customHeight="1" spans="1:231">
      <c r="A10" s="217">
        <f t="shared" si="0"/>
        <v>6</v>
      </c>
      <c r="B10" s="217"/>
      <c r="C10" s="217"/>
      <c r="D10" s="218"/>
      <c r="E10" s="222"/>
      <c r="F10" s="218"/>
      <c r="G10" s="220"/>
      <c r="H10" s="217"/>
      <c r="I10" s="202"/>
      <c r="J10" s="237"/>
      <c r="K10" s="238"/>
      <c r="L10" s="239"/>
      <c r="M10" s="240"/>
      <c r="N10" s="239"/>
      <c r="O10" s="239"/>
      <c r="P10" s="239"/>
      <c r="Q10" s="248"/>
      <c r="R10" s="248"/>
      <c r="S10" s="248"/>
      <c r="T10" s="248"/>
      <c r="U10" s="248"/>
      <c r="V10" s="248"/>
      <c r="W10" s="248"/>
      <c r="X10" s="225"/>
      <c r="Y10" s="239"/>
      <c r="Z10" s="256"/>
      <c r="AA10" s="206"/>
      <c r="AB10" s="206"/>
      <c r="AC10" s="225"/>
      <c r="AD10" s="254"/>
      <c r="AE10" s="225"/>
      <c r="AF10" s="255"/>
      <c r="AG10" s="225"/>
      <c r="AH10" s="261"/>
      <c r="AI10" s="263"/>
      <c r="AJ10" s="226" t="e">
        <f>VLOOKUP(C10,[1]研发人员!$C$3:$CK$800,58,0)</f>
        <v>#N/A</v>
      </c>
      <c r="AK10" s="226" t="e">
        <f t="shared" si="1"/>
        <v>#N/A</v>
      </c>
      <c r="AL10" s="226">
        <v>0</v>
      </c>
      <c r="AM10" s="226" t="e">
        <f t="shared" si="2"/>
        <v>#N/A</v>
      </c>
      <c r="AN10" s="476" t="s">
        <v>575</v>
      </c>
      <c r="AO10" s="174" t="s">
        <v>369</v>
      </c>
      <c r="AP10" s="174">
        <f t="shared" si="3"/>
        <v>0</v>
      </c>
      <c r="AR10" s="197">
        <f>_xlfn.XLOOKUP($C10,汇总!$C:$C,汇总!$C:$C)</f>
        <v>0</v>
      </c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</row>
    <row r="11" s="174" customFormat="1" ht="28" customHeight="1" spans="1:231">
      <c r="A11" s="217">
        <f t="shared" si="0"/>
        <v>7</v>
      </c>
      <c r="B11" s="217"/>
      <c r="C11" s="217"/>
      <c r="D11" s="218"/>
      <c r="E11" s="223"/>
      <c r="F11" s="218"/>
      <c r="G11" s="220"/>
      <c r="H11" s="217"/>
      <c r="I11" s="241"/>
      <c r="J11" s="237"/>
      <c r="K11" s="238"/>
      <c r="L11" s="242"/>
      <c r="M11" s="240"/>
      <c r="N11" s="239"/>
      <c r="O11" s="239"/>
      <c r="P11" s="239"/>
      <c r="Q11" s="248"/>
      <c r="R11" s="248"/>
      <c r="S11" s="248"/>
      <c r="T11" s="248"/>
      <c r="U11" s="248"/>
      <c r="V11" s="248"/>
      <c r="W11" s="248"/>
      <c r="X11" s="225"/>
      <c r="Y11" s="239"/>
      <c r="Z11" s="256"/>
      <c r="AA11" s="206"/>
      <c r="AB11" s="206"/>
      <c r="AC11" s="225"/>
      <c r="AD11" s="254"/>
      <c r="AE11" s="225"/>
      <c r="AF11" s="255"/>
      <c r="AG11" s="225"/>
      <c r="AH11" s="261"/>
      <c r="AI11" s="262"/>
      <c r="AJ11" s="226" t="e">
        <f>VLOOKUP(C11,[1]研发人员!$C$3:$CK$800,58,0)</f>
        <v>#N/A</v>
      </c>
      <c r="AK11" s="226" t="e">
        <f t="shared" si="1"/>
        <v>#N/A</v>
      </c>
      <c r="AL11" s="226">
        <v>3624</v>
      </c>
      <c r="AM11" s="226" t="e">
        <f t="shared" si="2"/>
        <v>#N/A</v>
      </c>
      <c r="AN11" s="476" t="s">
        <v>388</v>
      </c>
      <c r="AO11" s="174" t="s">
        <v>369</v>
      </c>
      <c r="AP11" s="174">
        <f t="shared" si="3"/>
        <v>0</v>
      </c>
      <c r="AR11" s="197">
        <f>_xlfn.XLOOKUP($C11,汇总!$C:$C,汇总!$C:$C)</f>
        <v>0</v>
      </c>
      <c r="AS11" s="268"/>
      <c r="AT11" s="268"/>
      <c r="AU11" s="268"/>
      <c r="AV11" s="268"/>
      <c r="AW11" s="268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</row>
    <row r="12" s="174" customFormat="1" ht="28" customHeight="1" spans="1:231">
      <c r="A12" s="217">
        <f t="shared" si="0"/>
        <v>8</v>
      </c>
      <c r="B12" s="217"/>
      <c r="C12" s="217"/>
      <c r="D12" s="218"/>
      <c r="E12" s="223"/>
      <c r="F12" s="218"/>
      <c r="G12" s="220"/>
      <c r="H12" s="217"/>
      <c r="I12" s="202"/>
      <c r="J12" s="237"/>
      <c r="K12" s="238"/>
      <c r="L12" s="239"/>
      <c r="M12" s="240"/>
      <c r="N12" s="239"/>
      <c r="O12" s="239"/>
      <c r="P12" s="239"/>
      <c r="Q12" s="248"/>
      <c r="R12" s="248"/>
      <c r="S12" s="248"/>
      <c r="T12" s="248"/>
      <c r="U12" s="248"/>
      <c r="V12" s="248"/>
      <c r="W12" s="248"/>
      <c r="X12" s="225"/>
      <c r="Y12" s="239"/>
      <c r="Z12" s="256"/>
      <c r="AA12" s="206"/>
      <c r="AB12" s="206"/>
      <c r="AC12" s="225"/>
      <c r="AD12" s="254"/>
      <c r="AE12" s="225"/>
      <c r="AF12" s="255"/>
      <c r="AG12" s="225"/>
      <c r="AH12" s="261"/>
      <c r="AI12" s="262"/>
      <c r="AJ12" s="226" t="e">
        <f>VLOOKUP(C12,[1]研发人员!$C$3:$CK$800,58,0)</f>
        <v>#N/A</v>
      </c>
      <c r="AK12" s="226" t="e">
        <f t="shared" si="1"/>
        <v>#N/A</v>
      </c>
      <c r="AL12" s="226">
        <v>6605.39</v>
      </c>
      <c r="AM12" s="226" t="e">
        <f t="shared" si="2"/>
        <v>#N/A</v>
      </c>
      <c r="AN12" s="476" t="s">
        <v>461</v>
      </c>
      <c r="AO12" s="174" t="s">
        <v>369</v>
      </c>
      <c r="AP12" s="174">
        <f t="shared" si="3"/>
        <v>0</v>
      </c>
      <c r="AR12" s="197">
        <f>_xlfn.XLOOKUP($C12,汇总!$C:$C,汇总!$C:$C)</f>
        <v>0</v>
      </c>
      <c r="AS12" s="268"/>
      <c r="AT12" s="268"/>
      <c r="AU12" s="268"/>
      <c r="AV12" s="268"/>
      <c r="AW12" s="268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</row>
    <row r="13" s="174" customFormat="1" ht="28" customHeight="1" spans="1:231">
      <c r="A13" s="217">
        <f t="shared" si="0"/>
        <v>9</v>
      </c>
      <c r="B13" s="217"/>
      <c r="C13" s="217"/>
      <c r="D13" s="218"/>
      <c r="E13" s="223"/>
      <c r="F13" s="218"/>
      <c r="G13" s="220"/>
      <c r="H13" s="217"/>
      <c r="I13" s="202"/>
      <c r="J13" s="237"/>
      <c r="K13" s="238"/>
      <c r="L13" s="239"/>
      <c r="M13" s="240"/>
      <c r="N13" s="239"/>
      <c r="O13" s="239"/>
      <c r="P13" s="239"/>
      <c r="Q13" s="248"/>
      <c r="R13" s="248"/>
      <c r="S13" s="248"/>
      <c r="T13" s="248"/>
      <c r="U13" s="248"/>
      <c r="V13" s="248"/>
      <c r="W13" s="248"/>
      <c r="X13" s="225"/>
      <c r="Y13" s="239"/>
      <c r="Z13" s="256"/>
      <c r="AA13" s="206"/>
      <c r="AB13" s="206"/>
      <c r="AC13" s="225"/>
      <c r="AD13" s="254"/>
      <c r="AE13" s="225"/>
      <c r="AF13" s="255"/>
      <c r="AG13" s="225"/>
      <c r="AH13" s="261"/>
      <c r="AI13" s="262"/>
      <c r="AJ13" s="226" t="e">
        <f>VLOOKUP(C13,[1]研发人员!$C$3:$CK$800,58,0)</f>
        <v>#N/A</v>
      </c>
      <c r="AK13" s="226" t="e">
        <f t="shared" si="1"/>
        <v>#N/A</v>
      </c>
      <c r="AL13" s="226">
        <v>6964.07</v>
      </c>
      <c r="AM13" s="226" t="e">
        <f t="shared" si="2"/>
        <v>#N/A</v>
      </c>
      <c r="AN13" s="476" t="s">
        <v>436</v>
      </c>
      <c r="AO13" s="174" t="s">
        <v>369</v>
      </c>
      <c r="AP13" s="174">
        <f t="shared" si="3"/>
        <v>0</v>
      </c>
      <c r="AR13" s="197">
        <f>_xlfn.XLOOKUP($C13,汇总!$C:$C,汇总!$C:$C)</f>
        <v>0</v>
      </c>
      <c r="AS13" s="268"/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</row>
    <row r="14" s="174" customFormat="1" ht="28" customHeight="1" spans="1:231">
      <c r="A14" s="217">
        <f t="shared" si="0"/>
        <v>10</v>
      </c>
      <c r="B14" s="217"/>
      <c r="C14" s="217"/>
      <c r="D14" s="218"/>
      <c r="E14" s="223"/>
      <c r="F14" s="218"/>
      <c r="G14" s="220"/>
      <c r="H14" s="217"/>
      <c r="I14" s="202"/>
      <c r="J14" s="237"/>
      <c r="K14" s="238"/>
      <c r="L14" s="239"/>
      <c r="M14" s="240"/>
      <c r="N14" s="239"/>
      <c r="O14" s="239"/>
      <c r="P14" s="239"/>
      <c r="Q14" s="248"/>
      <c r="R14" s="248"/>
      <c r="S14" s="248"/>
      <c r="T14" s="248"/>
      <c r="U14" s="248"/>
      <c r="V14" s="248"/>
      <c r="W14" s="248"/>
      <c r="X14" s="225"/>
      <c r="Y14" s="239"/>
      <c r="Z14" s="256"/>
      <c r="AA14" s="206"/>
      <c r="AB14" s="206"/>
      <c r="AC14" s="225"/>
      <c r="AD14" s="254"/>
      <c r="AE14" s="225"/>
      <c r="AF14" s="255"/>
      <c r="AG14" s="225"/>
      <c r="AH14" s="261"/>
      <c r="AI14" s="262"/>
      <c r="AJ14" s="226" t="e">
        <f>VLOOKUP(C14,[1]研发人员!$C$3:$CK$800,58,0)</f>
        <v>#N/A</v>
      </c>
      <c r="AK14" s="226" t="e">
        <f t="shared" si="1"/>
        <v>#N/A</v>
      </c>
      <c r="AL14" s="226">
        <v>6904.06</v>
      </c>
      <c r="AM14" s="226" t="e">
        <f t="shared" si="2"/>
        <v>#N/A</v>
      </c>
      <c r="AN14" s="174" t="s">
        <v>438</v>
      </c>
      <c r="AO14" s="174" t="s">
        <v>369</v>
      </c>
      <c r="AP14" s="174">
        <f t="shared" si="3"/>
        <v>0</v>
      </c>
      <c r="AR14" s="197">
        <f>_xlfn.XLOOKUP($C14,汇总!$C:$C,汇总!$C:$C)</f>
        <v>0</v>
      </c>
      <c r="AS14" s="268"/>
      <c r="AT14" s="268"/>
      <c r="AU14" s="268"/>
      <c r="AV14" s="268"/>
      <c r="AW14" s="268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</row>
    <row r="15" s="174" customFormat="1" ht="23" customHeight="1" spans="1:44">
      <c r="A15" s="224" t="s">
        <v>14</v>
      </c>
      <c r="B15" s="224" t="s">
        <v>14</v>
      </c>
      <c r="C15" s="224" t="s">
        <v>14</v>
      </c>
      <c r="D15" s="224"/>
      <c r="E15" s="224"/>
      <c r="F15" s="224"/>
      <c r="G15" s="224"/>
      <c r="H15" s="225">
        <f t="shared" ref="H15:AG15" si="4">SUM(H5:H14)</f>
        <v>0</v>
      </c>
      <c r="I15" s="225">
        <f t="shared" si="4"/>
        <v>0</v>
      </c>
      <c r="J15" s="225">
        <f t="shared" si="4"/>
        <v>0</v>
      </c>
      <c r="K15" s="225">
        <f t="shared" si="4"/>
        <v>0</v>
      </c>
      <c r="L15" s="225">
        <f t="shared" si="4"/>
        <v>0</v>
      </c>
      <c r="M15" s="225">
        <f t="shared" si="4"/>
        <v>0</v>
      </c>
      <c r="N15" s="225">
        <f t="shared" si="4"/>
        <v>0</v>
      </c>
      <c r="O15" s="225">
        <f t="shared" si="4"/>
        <v>0</v>
      </c>
      <c r="P15" s="225">
        <f t="shared" si="4"/>
        <v>0</v>
      </c>
      <c r="Q15" s="225">
        <f t="shared" si="4"/>
        <v>0</v>
      </c>
      <c r="R15" s="225">
        <f t="shared" si="4"/>
        <v>0</v>
      </c>
      <c r="S15" s="225">
        <f t="shared" si="4"/>
        <v>0</v>
      </c>
      <c r="T15" s="225">
        <f t="shared" si="4"/>
        <v>0</v>
      </c>
      <c r="U15" s="225">
        <f t="shared" si="4"/>
        <v>0</v>
      </c>
      <c r="V15" s="225">
        <f t="shared" si="4"/>
        <v>0</v>
      </c>
      <c r="W15" s="225">
        <f t="shared" si="4"/>
        <v>0</v>
      </c>
      <c r="X15" s="225">
        <f t="shared" si="4"/>
        <v>0</v>
      </c>
      <c r="Y15" s="225">
        <f t="shared" si="4"/>
        <v>0</v>
      </c>
      <c r="Z15" s="225">
        <f t="shared" si="4"/>
        <v>0</v>
      </c>
      <c r="AA15" s="225">
        <f t="shared" si="4"/>
        <v>0</v>
      </c>
      <c r="AB15" s="225">
        <f t="shared" si="4"/>
        <v>0</v>
      </c>
      <c r="AC15" s="225">
        <f t="shared" si="4"/>
        <v>0</v>
      </c>
      <c r="AD15" s="225">
        <f t="shared" si="4"/>
        <v>0</v>
      </c>
      <c r="AE15" s="225">
        <f t="shared" si="4"/>
        <v>0</v>
      </c>
      <c r="AF15" s="225">
        <f t="shared" si="4"/>
        <v>0</v>
      </c>
      <c r="AG15" s="225">
        <f t="shared" si="4"/>
        <v>0</v>
      </c>
      <c r="AH15" s="264"/>
      <c r="AI15" s="265"/>
      <c r="AM15" s="174" t="e">
        <f>AM6+AM11</f>
        <v>#N/A</v>
      </c>
      <c r="AN15" s="174">
        <v>1748.79</v>
      </c>
      <c r="AP15" s="174">
        <f>SUM(AP5:AP14)</f>
        <v>0</v>
      </c>
      <c r="AR15" s="197"/>
    </row>
    <row r="16" s="174" customFormat="1" ht="14" customHeight="1" spans="1:39">
      <c r="A16" s="226"/>
      <c r="B16" s="226"/>
      <c r="C16" s="226"/>
      <c r="D16" s="226"/>
      <c r="E16" s="226"/>
      <c r="F16" s="226"/>
      <c r="G16" s="226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6"/>
      <c r="AI16" s="266"/>
      <c r="AM16" s="244" t="e">
        <f>SUM(AM5:AM15)</f>
        <v>#N/A</v>
      </c>
    </row>
    <row r="17" s="174" customFormat="1" ht="20" customHeight="1" spans="1:35">
      <c r="A17" s="207" t="s">
        <v>576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</row>
    <row r="18" s="174" customFormat="1" spans="4:22">
      <c r="D18" s="228"/>
      <c r="F18" s="207" t="s">
        <v>577</v>
      </c>
      <c r="K18" s="214"/>
      <c r="L18" s="214"/>
      <c r="M18" s="243"/>
      <c r="N18" s="243"/>
      <c r="Q18" s="214"/>
      <c r="R18" s="249"/>
      <c r="U18" s="250"/>
      <c r="V18" s="250"/>
    </row>
    <row r="19" s="174" customFormat="1" spans="9:13">
      <c r="I19" s="244">
        <f>I6+I11</f>
        <v>0</v>
      </c>
      <c r="K19" s="214"/>
      <c r="L19" s="214">
        <f>SUBTOTAL(9,L12:L14)</f>
        <v>0</v>
      </c>
      <c r="M19" s="174" t="s">
        <v>578</v>
      </c>
    </row>
    <row r="20" s="174" customFormat="1" spans="11:16">
      <c r="K20" s="214"/>
      <c r="L20" s="214">
        <f>SUBTOTAL(9,L5:L11)</f>
        <v>0</v>
      </c>
      <c r="O20" s="174">
        <f>[2]一线员工!L67</f>
        <v>3063.46</v>
      </c>
      <c r="P20" s="174" t="s">
        <v>579</v>
      </c>
    </row>
    <row r="21" s="174" customFormat="1" spans="11:19">
      <c r="K21" s="214"/>
      <c r="L21" s="214">
        <f>[2]科室人员!L16+L20+[2]销售人员!L5+[2]销售人员!L6+O20</f>
        <v>97266.6</v>
      </c>
      <c r="M21" s="174" t="s">
        <v>580</v>
      </c>
      <c r="Q21" s="174">
        <v>334943.34</v>
      </c>
      <c r="R21" s="174" t="s">
        <v>581</v>
      </c>
      <c r="S21" s="174" t="s">
        <v>582</v>
      </c>
    </row>
    <row r="22" s="174" customFormat="1" spans="11:18">
      <c r="K22" s="214">
        <f>L21+L24</f>
        <v>741066.92</v>
      </c>
      <c r="L22" s="214"/>
      <c r="M22" s="214"/>
      <c r="Q22" s="174">
        <v>0</v>
      </c>
      <c r="R22" s="174" t="s">
        <v>17</v>
      </c>
    </row>
    <row r="23" s="174" customFormat="1" spans="8:19">
      <c r="H23" s="174" t="s">
        <v>583</v>
      </c>
      <c r="K23" s="214">
        <f>[2]科室人员!L24</f>
        <v>590023.55</v>
      </c>
      <c r="L23" s="214">
        <f>L12+L13+L14</f>
        <v>0</v>
      </c>
      <c r="M23" s="226" t="s">
        <v>584</v>
      </c>
      <c r="N23" s="226"/>
      <c r="Q23" s="174">
        <v>194758.53</v>
      </c>
      <c r="R23" s="174" t="s">
        <v>585</v>
      </c>
      <c r="S23" s="174">
        <v>34</v>
      </c>
    </row>
    <row r="24" s="174" customFormat="1" spans="11:19">
      <c r="K24" s="214">
        <f>K22-K23</f>
        <v>151043.37</v>
      </c>
      <c r="L24" s="214">
        <f>L19+[2]一线员工!L70-O20+[2]销售人员!L7+[2]销售人员!L8+[2]销售人员!L9+[2]销售人员!L10+[2]销售人员!L11</f>
        <v>643800.32</v>
      </c>
      <c r="M24" s="174" t="s">
        <v>578</v>
      </c>
      <c r="Q24" s="174">
        <f>[2]销售人员!L8+[2]销售人员!L9+[2]销售人员!L10+[2]销售人员!L11</f>
        <v>22725.85</v>
      </c>
      <c r="R24" s="174" t="s">
        <v>18</v>
      </c>
      <c r="S24" s="174">
        <v>4</v>
      </c>
    </row>
    <row r="25" s="174" customFormat="1" spans="8:19">
      <c r="H25" s="174" t="s">
        <v>586</v>
      </c>
      <c r="K25" s="214">
        <f>K23+L25</f>
        <v>699195.13</v>
      </c>
      <c r="L25" s="174">
        <v>109171.58</v>
      </c>
      <c r="M25" s="174" t="s">
        <v>587</v>
      </c>
      <c r="Q25" s="207">
        <f>Q21+Q23+Q24+L26</f>
        <v>558235.9</v>
      </c>
      <c r="R25" s="207"/>
      <c r="S25" s="174">
        <f>68+40+34+4</f>
        <v>146</v>
      </c>
    </row>
    <row r="26" s="174" customFormat="1" spans="11:18">
      <c r="K26" s="214"/>
      <c r="L26" s="245">
        <f>[2]小时工!L6</f>
        <v>5808.18</v>
      </c>
      <c r="M26" s="244" t="s">
        <v>588</v>
      </c>
      <c r="Q26" s="207"/>
      <c r="R26" s="207"/>
    </row>
    <row r="27" s="174" customFormat="1" spans="11:13">
      <c r="K27" s="214"/>
      <c r="L27" s="214">
        <f>SUM(L24:L26)</f>
        <v>758780.08</v>
      </c>
      <c r="M27" s="174" t="s">
        <v>589</v>
      </c>
    </row>
    <row r="28" s="174" customFormat="1" spans="11:12">
      <c r="K28" s="214"/>
      <c r="L28" s="214">
        <f>L21+L27</f>
        <v>856046.68</v>
      </c>
    </row>
    <row r="29" s="174" customFormat="1" spans="11:12">
      <c r="K29" s="214"/>
      <c r="L29" s="214"/>
    </row>
    <row r="30" s="174" customFormat="1" spans="11:12">
      <c r="K30" s="214"/>
      <c r="L30" s="214"/>
    </row>
  </sheetData>
  <mergeCells count="31">
    <mergeCell ref="A2:AI2"/>
    <mergeCell ref="M3:Q3"/>
    <mergeCell ref="R3:W3"/>
    <mergeCell ref="A17:AI17"/>
    <mergeCell ref="M23:N23"/>
    <mergeCell ref="Q25:R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R3:AR4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2:AM18"/>
  <sheetViews>
    <sheetView zoomScale="90" zoomScaleNormal="90" workbookViewId="0">
      <selection activeCell="M15" sqref="M15"/>
    </sheetView>
  </sheetViews>
  <sheetFormatPr defaultColWidth="9" defaultRowHeight="27" customHeight="1"/>
  <cols>
    <col min="1" max="1" width="8.25" style="174" customWidth="1"/>
    <col min="2" max="2" width="8.25" style="174" hidden="1" customWidth="1"/>
    <col min="3" max="3" width="12.75" style="174" customWidth="1"/>
    <col min="4" max="4" width="13.3796296296296" style="174" customWidth="1"/>
    <col min="5" max="5" width="13.6296296296296" style="174" customWidth="1"/>
    <col min="6" max="6" width="17.8796296296296" style="174" customWidth="1"/>
    <col min="7" max="10" width="14.75" style="174" customWidth="1"/>
    <col min="11" max="11" width="9.87962962962963" style="174" customWidth="1"/>
    <col min="12" max="12" width="9.25" style="174" customWidth="1"/>
    <col min="13" max="13" width="16.3796296296296" style="174" customWidth="1"/>
    <col min="14" max="14" width="29.25" style="174" customWidth="1"/>
    <col min="15" max="256" width="14.75" style="174" customWidth="1"/>
    <col min="257" max="16384" width="9" style="174"/>
  </cols>
  <sheetData>
    <row r="2" s="174" customFormat="1" ht="61" customHeight="1" spans="1:14">
      <c r="A2" s="199" t="s">
        <v>590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9"/>
    </row>
    <row r="3" s="174" customFormat="1" customHeight="1" spans="1:15">
      <c r="A3" s="200" t="s">
        <v>0</v>
      </c>
      <c r="B3" s="200"/>
      <c r="C3" s="200" t="s">
        <v>2</v>
      </c>
      <c r="D3" s="200" t="s">
        <v>591</v>
      </c>
      <c r="E3" s="200" t="s">
        <v>592</v>
      </c>
      <c r="F3" s="200" t="s">
        <v>593</v>
      </c>
      <c r="G3" s="200" t="s">
        <v>594</v>
      </c>
      <c r="H3" s="200" t="s">
        <v>595</v>
      </c>
      <c r="I3" s="200" t="s">
        <v>596</v>
      </c>
      <c r="J3" s="200" t="s">
        <v>597</v>
      </c>
      <c r="K3" s="200" t="s">
        <v>350</v>
      </c>
      <c r="L3" s="200" t="s">
        <v>342</v>
      </c>
      <c r="M3" s="200" t="s">
        <v>312</v>
      </c>
      <c r="N3" s="174" t="s">
        <v>364</v>
      </c>
      <c r="O3" s="174" t="s">
        <v>365</v>
      </c>
    </row>
    <row r="4" s="174" customFormat="1" customHeight="1" spans="1:17">
      <c r="A4" s="201">
        <v>1</v>
      </c>
      <c r="B4" s="201"/>
      <c r="C4" s="202"/>
      <c r="D4" s="203"/>
      <c r="E4" s="204"/>
      <c r="F4" s="202"/>
      <c r="G4" s="205"/>
      <c r="H4" s="206"/>
      <c r="I4" s="210"/>
      <c r="J4" s="206"/>
      <c r="K4" s="211"/>
      <c r="L4" s="206"/>
      <c r="M4" s="212"/>
      <c r="Q4" s="197">
        <f>_xlfn.XLOOKUP($C4,汇总!$C:$C,汇总!$C:$C)</f>
        <v>0</v>
      </c>
    </row>
    <row r="5" s="174" customFormat="1" customHeight="1" spans="1:17">
      <c r="A5" s="201">
        <v>2</v>
      </c>
      <c r="B5" s="201"/>
      <c r="C5" s="202"/>
      <c r="D5" s="203"/>
      <c r="E5" s="204"/>
      <c r="F5" s="202"/>
      <c r="G5" s="205"/>
      <c r="H5" s="206"/>
      <c r="I5" s="210"/>
      <c r="J5" s="206"/>
      <c r="K5" s="211"/>
      <c r="L5" s="206"/>
      <c r="M5" s="212"/>
      <c r="Q5" s="197">
        <f>_xlfn.XLOOKUP($C5,汇总!$C:$C,汇总!$C:$C)</f>
        <v>0</v>
      </c>
    </row>
    <row r="6" s="174" customFormat="1" customHeight="1" spans="1:13">
      <c r="A6" s="201"/>
      <c r="B6" s="201"/>
      <c r="C6" s="206" t="s">
        <v>14</v>
      </c>
      <c r="D6" s="201"/>
      <c r="E6" s="201"/>
      <c r="F6" s="206">
        <f t="shared" ref="F6:L6" si="0">SUM(F4:F5)</f>
        <v>0</v>
      </c>
      <c r="G6" s="206"/>
      <c r="H6" s="206">
        <f t="shared" si="0"/>
        <v>0</v>
      </c>
      <c r="I6" s="206">
        <f t="shared" si="0"/>
        <v>0</v>
      </c>
      <c r="J6" s="206">
        <f t="shared" si="0"/>
        <v>0</v>
      </c>
      <c r="K6" s="206">
        <f t="shared" si="0"/>
        <v>0</v>
      </c>
      <c r="L6" s="206">
        <f t="shared" si="0"/>
        <v>0</v>
      </c>
      <c r="M6" s="206"/>
    </row>
    <row r="7" s="174" customFormat="1" customHeight="1" spans="1:14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="174" customFormat="1" customHeight="1" spans="1:14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</row>
    <row r="9" s="174" customFormat="1" customHeight="1" spans="1:14">
      <c r="A9" s="208" t="s">
        <v>598</v>
      </c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13"/>
    </row>
    <row r="10" s="198" customFormat="1" customHeight="1" spans="1:39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</row>
    <row r="11" s="174" customFormat="1" customHeight="1" spans="1:14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="174" customFormat="1" customHeight="1" spans="1:14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</row>
    <row r="13" s="198" customFormat="1" customHeight="1" spans="1:39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</row>
    <row r="14" s="198" customFormat="1" customHeight="1" spans="1:39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</row>
    <row r="15" s="198" customFormat="1" customHeight="1" spans="1:39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</row>
    <row r="17" s="198" customFormat="1" customHeight="1" spans="1:39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</row>
    <row r="18" s="198" customFormat="1" customHeight="1" spans="1:39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</row>
  </sheetData>
  <mergeCells count="2">
    <mergeCell ref="A2:M2"/>
    <mergeCell ref="A9:M9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10">
    <tabColor theme="0"/>
    <pageSetUpPr fitToPage="1"/>
  </sheetPr>
  <dimension ref="A1:IU58"/>
  <sheetViews>
    <sheetView workbookViewId="0">
      <selection activeCell="G10" sqref="G10"/>
    </sheetView>
  </sheetViews>
  <sheetFormatPr defaultColWidth="9" defaultRowHeight="27" customHeight="1"/>
  <cols>
    <col min="1" max="1" width="5.87962962962963" style="1" customWidth="1"/>
    <col min="2" max="2" width="6.12962962962963" style="1" customWidth="1"/>
    <col min="3" max="3" width="12.75" style="1" customWidth="1"/>
    <col min="4" max="4" width="7" style="1" customWidth="1"/>
    <col min="5" max="5" width="13.6296296296296" style="1" customWidth="1"/>
    <col min="6" max="6" width="11" style="1" customWidth="1"/>
    <col min="7" max="7" width="9.12962962962963" style="1" customWidth="1"/>
    <col min="8" max="8" width="12.6296296296296" style="1" customWidth="1"/>
    <col min="9" max="9" width="12.5" style="1" customWidth="1"/>
    <col min="10" max="10" width="14.75" style="1" customWidth="1"/>
    <col min="11" max="11" width="9.87962962962963" style="1" customWidth="1"/>
    <col min="12" max="12" width="9.25" style="1" customWidth="1"/>
    <col min="13" max="13" width="14.75" style="175" customWidth="1"/>
    <col min="14" max="14" width="11.8796296296296" style="176" customWidth="1"/>
    <col min="15" max="255" width="14.75" style="1" customWidth="1"/>
    <col min="256" max="256" width="14.75" style="1"/>
    <col min="257" max="16384" width="9" style="1"/>
  </cols>
  <sheetData>
    <row r="1" s="1" customFormat="1" customHeight="1" spans="13:14">
      <c r="M1" s="175"/>
      <c r="N1" s="176"/>
    </row>
    <row r="2" s="1" customFormat="1" ht="61" customHeight="1" spans="1:14">
      <c r="A2" s="177" t="s">
        <v>599</v>
      </c>
      <c r="B2" s="177"/>
      <c r="C2" s="177"/>
      <c r="D2" s="177"/>
      <c r="E2" s="177"/>
      <c r="F2" s="177"/>
      <c r="G2" s="177"/>
      <c r="H2" s="177"/>
      <c r="I2" s="189"/>
      <c r="J2" s="177"/>
      <c r="K2" s="177"/>
      <c r="L2" s="177"/>
      <c r="M2" s="177"/>
      <c r="N2" s="190"/>
    </row>
    <row r="3" s="1" customFormat="1" ht="39" customHeight="1" spans="1:20">
      <c r="A3" s="178" t="s">
        <v>0</v>
      </c>
      <c r="B3" s="178" t="s">
        <v>335</v>
      </c>
      <c r="C3" s="178" t="s">
        <v>2</v>
      </c>
      <c r="D3" s="178" t="s">
        <v>591</v>
      </c>
      <c r="E3" s="178" t="s">
        <v>592</v>
      </c>
      <c r="F3" s="179" t="s">
        <v>593</v>
      </c>
      <c r="G3" s="179" t="s">
        <v>594</v>
      </c>
      <c r="H3" s="179" t="s">
        <v>595</v>
      </c>
      <c r="I3" s="179" t="s">
        <v>600</v>
      </c>
      <c r="J3" s="179" t="s">
        <v>601</v>
      </c>
      <c r="K3" s="179" t="s">
        <v>350</v>
      </c>
      <c r="L3" s="179" t="s">
        <v>342</v>
      </c>
      <c r="M3" s="179" t="s">
        <v>312</v>
      </c>
      <c r="N3" s="176" t="s">
        <v>525</v>
      </c>
      <c r="T3" s="197" t="s">
        <v>529</v>
      </c>
    </row>
    <row r="4" s="1" customFormat="1" customHeight="1" spans="1:20">
      <c r="A4" s="180">
        <f>ROW()-3</f>
        <v>1</v>
      </c>
      <c r="B4" s="180"/>
      <c r="C4" s="181"/>
      <c r="D4" s="182"/>
      <c r="E4" s="183"/>
      <c r="F4" s="181"/>
      <c r="G4" s="184"/>
      <c r="H4" s="184"/>
      <c r="I4" s="191"/>
      <c r="J4" s="184"/>
      <c r="K4" s="192"/>
      <c r="L4" s="184"/>
      <c r="M4" s="193"/>
      <c r="N4" s="176" t="e">
        <f>VLOOKUP(C4,[3]小时工!$D$2:$AV$1500,2,0)</f>
        <v>#N/A</v>
      </c>
      <c r="P4" s="1">
        <f>O4-F4</f>
        <v>0</v>
      </c>
      <c r="Q4" s="1">
        <f>_xlfn.XLOOKUP(C4,[4]临时用工!$C$1:$C$65536,[4]临时用工!$L$1:$L$65536,0,0)</f>
        <v>0</v>
      </c>
      <c r="R4" s="1">
        <f>L4-Q4</f>
        <v>0</v>
      </c>
      <c r="T4" s="197">
        <f>_xlfn.XLOOKUP($C4,汇总!$C:$C,汇总!$C:$C)</f>
        <v>0</v>
      </c>
    </row>
    <row r="5" s="1" customFormat="1" customHeight="1" spans="1:14">
      <c r="A5" s="180"/>
      <c r="B5" s="180"/>
      <c r="C5" s="185" t="s">
        <v>14</v>
      </c>
      <c r="D5" s="180"/>
      <c r="E5" s="180"/>
      <c r="F5" s="186">
        <f t="shared" ref="F5:L5" si="0">SUM(F4:F4)</f>
        <v>0</v>
      </c>
      <c r="G5" s="186">
        <f t="shared" si="0"/>
        <v>0</v>
      </c>
      <c r="H5" s="186">
        <f t="shared" si="0"/>
        <v>0</v>
      </c>
      <c r="I5" s="186">
        <f t="shared" si="0"/>
        <v>0</v>
      </c>
      <c r="J5" s="186">
        <f t="shared" si="0"/>
        <v>0</v>
      </c>
      <c r="K5" s="186">
        <f t="shared" si="0"/>
        <v>0</v>
      </c>
      <c r="L5" s="186">
        <f t="shared" si="0"/>
        <v>0</v>
      </c>
      <c r="M5" s="186"/>
      <c r="N5" s="176"/>
    </row>
    <row r="6" s="1" customFormat="1" customHeight="1" spans="1:14">
      <c r="A6" s="187"/>
      <c r="B6" s="187"/>
      <c r="C6" s="187"/>
      <c r="D6" s="187"/>
      <c r="E6" s="187"/>
      <c r="F6" s="187"/>
      <c r="G6" s="187"/>
      <c r="H6" s="187"/>
      <c r="I6" s="175"/>
      <c r="J6" s="187"/>
      <c r="K6" s="187"/>
      <c r="L6" s="187"/>
      <c r="M6" s="187"/>
      <c r="N6" s="194"/>
    </row>
    <row r="7" s="1" customFormat="1" customHeight="1" spans="1:14">
      <c r="A7" s="188" t="s">
        <v>602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95"/>
    </row>
    <row r="8" s="1" customFormat="1" customHeight="1" spans="6:14">
      <c r="F8" s="1">
        <f>F5*24.5</f>
        <v>0</v>
      </c>
      <c r="J8" s="175" t="s">
        <v>318</v>
      </c>
      <c r="M8" s="175"/>
      <c r="N8" s="176"/>
    </row>
    <row r="9" s="1" customFormat="1" customHeight="1" spans="1:14">
      <c r="A9" s="187"/>
      <c r="B9" s="187"/>
      <c r="C9" s="187"/>
      <c r="D9" s="187"/>
      <c r="E9" s="187"/>
      <c r="F9" s="187"/>
      <c r="G9" s="187"/>
      <c r="H9" s="187"/>
      <c r="I9" s="175"/>
      <c r="J9" s="175" t="s">
        <v>211</v>
      </c>
      <c r="K9" s="187"/>
      <c r="L9" s="187"/>
      <c r="M9" s="187"/>
      <c r="N9" s="194"/>
    </row>
    <row r="10" s="1" customFormat="1" customHeight="1" spans="1:14">
      <c r="A10" s="187"/>
      <c r="B10" s="187"/>
      <c r="C10" s="187"/>
      <c r="D10" s="187"/>
      <c r="E10" s="187"/>
      <c r="F10" s="187"/>
      <c r="G10" s="187"/>
      <c r="H10" s="187"/>
      <c r="I10" s="175"/>
      <c r="J10" s="187" t="s">
        <v>323</v>
      </c>
      <c r="K10" s="187"/>
      <c r="L10" s="187"/>
      <c r="M10" s="187"/>
      <c r="N10" s="196"/>
    </row>
    <row r="11" s="1" customFormat="1" customHeight="1" spans="10:14">
      <c r="J11" s="187" t="s">
        <v>321</v>
      </c>
      <c r="M11" s="175"/>
      <c r="N11" s="176"/>
    </row>
    <row r="12" s="1" customFormat="1" customHeight="1" spans="10:14">
      <c r="J12" s="175" t="s">
        <v>603</v>
      </c>
      <c r="K12" s="1">
        <v>0</v>
      </c>
      <c r="L12" s="1">
        <v>0</v>
      </c>
      <c r="M12" s="175"/>
      <c r="N12" s="176"/>
    </row>
    <row r="13" s="1" customFormat="1" customHeight="1" spans="13:14">
      <c r="M13" s="175"/>
      <c r="N13" s="176"/>
    </row>
    <row r="14" s="174" customFormat="1" customHeight="1" spans="1:25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75"/>
      <c r="N14" s="17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="174" customFormat="1" customHeight="1" spans="1:25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75"/>
      <c r="N15" s="17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="174" customFormat="1" customHeight="1" spans="1:25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75"/>
      <c r="N16" s="17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="174" customFormat="1" customHeight="1" spans="1:25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75"/>
      <c r="N17" s="17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="174" customFormat="1" customHeight="1" spans="1:25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75"/>
      <c r="N18" s="17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="174" customFormat="1" customHeight="1" spans="1:25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75"/>
      <c r="N19" s="17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="174" customFormat="1" customHeight="1" spans="1:25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75"/>
      <c r="N20" s="17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="174" customFormat="1" customHeight="1" spans="1:25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75"/>
      <c r="N21" s="17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="174" customFormat="1" customHeight="1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75"/>
      <c r="N22" s="17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="174" customFormat="1" customHeight="1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75"/>
      <c r="N23" s="17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="174" customFormat="1" customHeight="1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75"/>
      <c r="N24" s="17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="174" customFormat="1" customHeight="1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75"/>
      <c r="N25" s="17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="174" customFormat="1" customHeight="1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75"/>
      <c r="N26" s="17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="174" customFormat="1" customHeight="1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75"/>
      <c r="N27" s="17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="174" customFormat="1" customHeight="1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75"/>
      <c r="N28" s="17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="174" customFormat="1" customHeight="1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75"/>
      <c r="N29" s="17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="174" customFormat="1" customHeight="1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75"/>
      <c r="N30" s="17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="174" customFormat="1" customHeight="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75"/>
      <c r="N31" s="17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="174" customFormat="1" customHeight="1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75"/>
      <c r="N32" s="17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="174" customFormat="1" customHeight="1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75"/>
      <c r="N33" s="17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="174" customFormat="1" customHeight="1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75"/>
      <c r="N34" s="17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="174" customFormat="1" customHeight="1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75"/>
      <c r="N35" s="17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="174" customFormat="1" customHeight="1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75"/>
      <c r="N36" s="17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="174" customFormat="1" customHeight="1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75"/>
      <c r="N37" s="17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="174" customFormat="1" customHeight="1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75"/>
      <c r="N38" s="17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="174" customFormat="1" customHeight="1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75"/>
      <c r="N39" s="17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="174" customFormat="1" customHeight="1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75"/>
      <c r="N40" s="17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="174" customFormat="1" customHeight="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75"/>
      <c r="N41" s="17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="174" customFormat="1" customHeight="1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75"/>
      <c r="N42" s="17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="174" customFormat="1" customHeight="1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75"/>
      <c r="N43" s="17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="174" customFormat="1" customHeight="1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75"/>
      <c r="N44" s="17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="174" customFormat="1" customHeight="1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75"/>
      <c r="N45" s="17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="174" customFormat="1" customHeight="1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75"/>
      <c r="N46" s="17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="174" customFormat="1" customHeight="1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75"/>
      <c r="N47" s="17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="174" customFormat="1" customHeight="1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75"/>
      <c r="N48" s="17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="174" customFormat="1" customHeight="1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75"/>
      <c r="N49" s="17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="174" customFormat="1" customHeight="1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75"/>
      <c r="N50" s="17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="174" customFormat="1" customHeight="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75"/>
      <c r="N51" s="17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="174" customFormat="1" customHeight="1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75"/>
      <c r="N52" s="17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="174" customFormat="1" customHeight="1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75"/>
      <c r="N53" s="17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="174" customFormat="1" customHeight="1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75"/>
      <c r="N54" s="17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="174" customFormat="1" customHeight="1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75"/>
      <c r="N55" s="17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="174" customFormat="1" customHeight="1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75"/>
      <c r="N56" s="17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="174" customFormat="1" customHeight="1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75"/>
      <c r="N57" s="17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="174" customFormat="1" customHeight="1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75"/>
      <c r="N58" s="17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</sheetData>
  <autoFilter ref="A3:IU5">
    <extLst/>
  </autoFilter>
  <mergeCells count="2">
    <mergeCell ref="A2:M2"/>
    <mergeCell ref="A7:M7"/>
  </mergeCells>
  <pageMargins left="0.196527777777778" right="0.118055555555556" top="0.314583333333333" bottom="0.354166666666667" header="0.196527777777778" footer="0.118055555555556"/>
  <pageSetup paperSize="9" scale="68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汇总</vt:lpstr>
      <vt:lpstr>人工费用汇总</vt:lpstr>
      <vt:lpstr>荣昌工资表科室人员</vt:lpstr>
      <vt:lpstr>荣昌工资表一线员工</vt:lpstr>
      <vt:lpstr>荣昌工资表销售人员</vt:lpstr>
      <vt:lpstr>劳务公司工资表同工同酬</vt:lpstr>
      <vt:lpstr>荣昌工资表研发人员</vt:lpstr>
      <vt:lpstr>荣昌工资表小时工</vt:lpstr>
      <vt:lpstr>劳务公司工资表小时工</vt:lpstr>
      <vt:lpstr>五险</vt:lpstr>
      <vt:lpstr>公积金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2025-03-20T06:57:00Z</dcterms:created>
  <dcterms:modified xsi:type="dcterms:W3CDTF">2025-10-13T11:58:09Z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4BD59406C5734E9D9A66C5725DE6562B</vt:lpwstr>
  </property>
  <property fmtid="{D5CDD505-2E9C-101B-9397-08002B2CF9AE}" pid="3" name="KSOProductBuildVer">
    <vt:lpwstr>2052-11.1.0.14309</vt:lpwstr>
  </property>
</Properties>
</file>