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<sst xmlns="http://schemas.openxmlformats.org/spreadsheetml/2006/main" count="50" uniqueCount="45">
  <si>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津华报价</t>
  </si>
  <si>
    <t>我司核价</t>
  </si>
  <si>
    <t>名称</t>
  </si>
  <si>
    <t>长</t>
  </si>
  <si>
    <t>宽</t>
  </si>
  <si>
    <t>实际重量</t>
  </si>
  <si>
    <t>毛重</t>
  </si>
  <si>
    <t>净重</t>
  </si>
  <si>
    <t>废料费用</t>
  </si>
  <si>
    <t>工序</t>
  </si>
  <si>
    <t>图片</t>
  </si>
  <si>
    <t>提供吨位</t>
  </si>
  <si>
    <t>实际使用吨位</t>
  </si>
  <si>
    <t>工序费用</t>
  </si>
  <si>
    <t>合计</t>
  </si>
  <si>
    <t>包装物流</t>
  </si>
  <si>
    <t>单件价格未税</t>
  </si>
  <si>
    <t>产能
（件/h）</t>
  </si>
  <si>
    <t>设备功率kw</t>
  </si>
  <si>
    <t>电费元/kwh</t>
  </si>
  <si>
    <t>人工成本
（元/件）</t>
  </si>
  <si>
    <t>加工费合计</t>
  </si>
  <si>
    <t>加工+包装物流合计</t>
  </si>
  <si>
    <t>结算表</t>
  </si>
  <si>
    <t>坐盆钣金</t>
  </si>
  <si>
    <t>SHT0010038</t>
  </si>
  <si>
    <t xml:space="preserve">ST14 </t>
  </si>
  <si>
    <t>7工程</t>
  </si>
  <si>
    <t>OP10:拉伸</t>
  </si>
  <si>
    <t>OP20:落料、冲孔</t>
  </si>
  <si>
    <t>OP30:成型</t>
  </si>
  <si>
    <t>OP40:冲孔</t>
  </si>
  <si>
    <t>OP50:侧冲孔</t>
  </si>
  <si>
    <t>OP60:侧成型</t>
  </si>
  <si>
    <t>OP70:冲孔</t>
  </si>
  <si>
    <t>SHT0016385</t>
  </si>
  <si>
    <t>A6中宽车副司机座椅底支架上板</t>
  </si>
  <si>
    <t>SPFH590</t>
  </si>
  <si>
    <t>拉延</t>
  </si>
  <si>
    <t>修边冲孔</t>
  </si>
  <si>
    <t>翻边</t>
  </si>
  <si>
    <t>整形</t>
  </si>
  <si>
    <t>SHT0016382</t>
  </si>
  <si>
    <t>A6宽车副司机座椅底支架上板</t>
  </si>
  <si>
    <t>压舌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</si>
</sst>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177" formatCode="0.0_ "/>
    <numFmt numFmtId="178" formatCode="0.0000_ "/>
    <numFmt numFmtId="179" formatCode="0.00_);[Red]\(0.00\)"/>
    <numFmt numFmtId="180" formatCode="0.00_ "/>
    <numFmt numFmtId="181" formatCode="##,###,##0.0########"/>
    <numFmt numFmtId="182" formatCode="0.0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color rgb="FF000000"/>
      <name val="Microsoft Sans Serif"/>
      <charset val="134"/>
    </font>
    <font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5" fillId="0" borderId="0"/>
    <xf numFmtId="176" fontId="27" fillId="0" borderId="0"/>
  </cellStyleXfs>
  <cellXfs count="78"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0" borderId="1" xfId="51" applyNumberFormat="1" applyFont="1" applyBorder="1" applyAlignment="1" applyProtection="1">
      <alignment horizontal="center" vertical="center" wrapText="1"/>
      <protection locked="0"/>
    </xf>
    <xf numFmtId="0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7" fontId="2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81" fontId="4" fillId="2" borderId="2" xfId="0" applyNumberFormat="1" applyFont="1" applyFill="1" applyBorder="1" applyAlignment="1">
      <alignment horizontal="center" vertical="center"/>
    </xf>
    <xf numFmtId="177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81" fontId="4" fillId="2" borderId="3" xfId="0" applyNumberFormat="1" applyFont="1" applyFill="1" applyBorder="1" applyAlignment="1">
      <alignment horizontal="center" vertical="center"/>
    </xf>
    <xf numFmtId="177" fontId="2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181" fontId="4" fillId="2" borderId="4" xfId="0" applyNumberFormat="1" applyFont="1" applyFill="1" applyBorder="1" applyAlignment="1">
      <alignment horizontal="center" vertical="center"/>
    </xf>
    <xf numFmtId="0" fontId="2" fillId="0" borderId="2" xfId="51" applyNumberFormat="1" applyFont="1" applyBorder="1" applyAlignment="1" applyProtection="1">
      <alignment horizontal="center" vertical="center" wrapText="1"/>
      <protection locked="0"/>
    </xf>
    <xf numFmtId="0" fontId="2" fillId="2" borderId="2" xfId="51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81" fontId="4" fillId="2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9" fontId="4" fillId="2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3" borderId="0" xfId="0" applyNumberFormat="1" applyFill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9" fontId="0" fillId="0" borderId="0" xfId="3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10" xfId="50"/>
    <cellStyle name="样式 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104775</xdr:colOff>
      <xdr:row>2</xdr:row>
      <xdr:rowOff>76200</xdr:rowOff>
    </xdr:from>
    <xdr:to>
      <xdr:col>11</xdr:col>
      <xdr:colOff>1943100</xdr:colOff>
      <xdr:row>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40470" y="754380"/>
          <a:ext cx="1838325" cy="1447800"/>
        </a:xfrm>
        <a:prstGeom prst="rect">
          <a:avLst/>
        </a:prstGeom>
      </xdr:spPr>
    </xdr:pic>
    <xdr:clientData fPrintsWithSheet="0" fLocksWithSheet="0"/>
  </xdr:twoCellAnchor>
  <xdr:twoCellAnchor>
    <xdr:from>
      <xdr:col>11</xdr:col>
      <xdr:colOff>218440</xdr:colOff>
      <xdr:row>17</xdr:row>
      <xdr:rowOff>0</xdr:rowOff>
    </xdr:from>
    <xdr:to>
      <xdr:col>11</xdr:col>
      <xdr:colOff>1864995</xdr:colOff>
      <xdr:row>19</xdr:row>
      <xdr:rowOff>171450</xdr:rowOff>
    </xdr:to>
    <xdr:pic>
      <xdr:nvPicPr>
        <xdr:cNvPr id="3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54135" y="5504180"/>
          <a:ext cx="1646555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99060</xdr:colOff>
      <xdr:row>11</xdr:row>
      <xdr:rowOff>0</xdr:rowOff>
    </xdr:from>
    <xdr:to>
      <xdr:col>11</xdr:col>
      <xdr:colOff>1878330</xdr:colOff>
      <xdr:row>14</xdr:row>
      <xdr:rowOff>32385</xdr:rowOff>
    </xdr:to>
    <xdr:pic>
      <xdr:nvPicPr>
        <xdr:cNvPr id="4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34755" y="3027680"/>
          <a:ext cx="1779270" cy="1213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tabSelected="1" zoomScale="90" zoomScaleNormal="90" topLeftCell="I7" workbookViewId="0">
      <selection activeCell="X21" sqref="X21"/>
    </sheetView>
  </sheetViews>
  <sheetFormatPr defaultColWidth="9" defaultRowHeight="14.4"/>
  <cols>
    <col min="2" max="2" width="20.25" customWidth="1"/>
    <col min="3" max="3" width="9" style="1"/>
    <col min="7" max="7" width="9" style="2"/>
    <col min="10" max="10" width="9" style="3"/>
    <col min="11" max="11" width="26.1296296296296" customWidth="1"/>
    <col min="12" max="12" width="28.7777777777778" customWidth="1"/>
    <col min="13" max="13" width="10.8796296296296" hidden="1" customWidth="1"/>
    <col min="14" max="14" width="13" customWidth="1"/>
    <col min="17" max="17" width="9" style="4"/>
    <col min="18" max="18" width="13" customWidth="1"/>
    <col min="19" max="19" width="12.6666666666667" style="5" customWidth="1"/>
    <col min="20" max="20" width="11.1111111111111" customWidth="1"/>
    <col min="21" max="21" width="12.3518518518519" customWidth="1"/>
    <col min="22" max="22" width="13.3333333333333" style="5" customWidth="1"/>
    <col min="23" max="23" width="16.787037037037" customWidth="1"/>
    <col min="24" max="24" width="13" style="5"/>
    <col min="25" max="25" width="10.6203703703704" customWidth="1"/>
    <col min="26" max="26" width="11.7777777777778"/>
  </cols>
  <sheetData>
    <row r="1" spans="9:25">
      <c r="I1" s="5" t="s">
        <v>0</v>
      </c>
      <c r="J1" s="5"/>
      <c r="K1" s="5"/>
      <c r="L1" s="5"/>
      <c r="M1" s="5"/>
      <c r="N1" s="5"/>
      <c r="O1" s="5"/>
      <c r="P1" s="5"/>
      <c r="Q1" s="5"/>
      <c r="R1" s="5"/>
      <c r="S1" s="5" t="s">
        <v>1</v>
      </c>
      <c r="T1" s="5"/>
      <c r="U1" s="5"/>
      <c r="V1" s="5"/>
      <c r="W1" s="5"/>
      <c r="X1" s="5"/>
      <c r="Y1" s="5"/>
    </row>
    <row r="2" ht="39" customHeight="1" spans="1:25">
      <c r="A2" s="6" t="s">
        <v>2</v>
      </c>
      <c r="B2" s="6"/>
      <c r="C2" s="6"/>
      <c r="D2" s="6"/>
      <c r="E2" s="7" t="s">
        <v>3</v>
      </c>
      <c r="F2" s="7" t="s">
        <v>4</v>
      </c>
      <c r="G2" s="8" t="s">
        <v>5</v>
      </c>
      <c r="H2" s="6" t="s">
        <v>6</v>
      </c>
      <c r="I2" s="6" t="s">
        <v>7</v>
      </c>
      <c r="J2" s="48" t="s">
        <v>8</v>
      </c>
      <c r="K2" s="6" t="s">
        <v>9</v>
      </c>
      <c r="L2" s="6" t="s">
        <v>10</v>
      </c>
      <c r="M2" s="49" t="s">
        <v>11</v>
      </c>
      <c r="N2" s="49" t="s">
        <v>12</v>
      </c>
      <c r="O2" s="50" t="s">
        <v>13</v>
      </c>
      <c r="P2" s="7" t="s">
        <v>14</v>
      </c>
      <c r="Q2" s="64" t="s">
        <v>15</v>
      </c>
      <c r="R2" s="7" t="s">
        <v>16</v>
      </c>
      <c r="S2" s="65" t="s">
        <v>17</v>
      </c>
      <c r="T2" t="s">
        <v>18</v>
      </c>
      <c r="U2" s="5" t="s">
        <v>19</v>
      </c>
      <c r="V2" s="65" t="s">
        <v>20</v>
      </c>
      <c r="W2" s="5" t="s">
        <v>21</v>
      </c>
      <c r="X2" s="65" t="s">
        <v>22</v>
      </c>
      <c r="Y2" s="5" t="s">
        <v>23</v>
      </c>
    </row>
    <row r="3" ht="18" customHeight="1" spans="1:24">
      <c r="A3" s="9" t="s">
        <v>24</v>
      </c>
      <c r="B3" s="10" t="s">
        <v>25</v>
      </c>
      <c r="C3" s="11" t="s">
        <v>26</v>
      </c>
      <c r="D3" s="12" t="s">
        <v>27</v>
      </c>
      <c r="E3" s="13">
        <v>540</v>
      </c>
      <c r="F3" s="13">
        <v>540</v>
      </c>
      <c r="G3" s="14">
        <f>C4*E3*F3*7.85/1000000</f>
        <v>2.28906</v>
      </c>
      <c r="H3" s="15">
        <v>2.4504</v>
      </c>
      <c r="I3" s="15">
        <v>1.668</v>
      </c>
      <c r="J3" s="51">
        <f>(G3-I3)*2</f>
        <v>1.24212</v>
      </c>
      <c r="K3" s="12" t="s">
        <v>28</v>
      </c>
      <c r="L3" s="6"/>
      <c r="M3" s="52">
        <v>600</v>
      </c>
      <c r="N3" s="52">
        <v>600</v>
      </c>
      <c r="O3" s="52">
        <f>N3*0.0015</f>
        <v>0.9</v>
      </c>
      <c r="P3" s="33">
        <f>SUM(O3:O9)</f>
        <v>4.8</v>
      </c>
      <c r="Q3" s="66">
        <v>0.25</v>
      </c>
      <c r="R3" s="67">
        <f>P3-J3+Q3</f>
        <v>3.80788</v>
      </c>
      <c r="S3" s="5">
        <v>300</v>
      </c>
      <c r="T3">
        <v>125</v>
      </c>
      <c r="U3" s="68">
        <f>T3*1/S3*0.6</f>
        <v>0.25</v>
      </c>
      <c r="V3" s="5">
        <v>0.2</v>
      </c>
      <c r="W3" s="69"/>
      <c r="X3" s="68"/>
    </row>
    <row r="4" ht="18" customHeight="1" spans="1:23">
      <c r="A4" s="9"/>
      <c r="B4" s="10"/>
      <c r="C4" s="16">
        <v>1</v>
      </c>
      <c r="D4" s="12"/>
      <c r="E4" s="17"/>
      <c r="F4" s="17"/>
      <c r="G4" s="18"/>
      <c r="H4" s="19"/>
      <c r="I4" s="19"/>
      <c r="J4" s="53"/>
      <c r="K4" s="12" t="s">
        <v>29</v>
      </c>
      <c r="L4" s="6"/>
      <c r="M4" s="52">
        <v>400</v>
      </c>
      <c r="N4" s="52">
        <v>400</v>
      </c>
      <c r="O4" s="52">
        <f t="shared" ref="O4:O10" si="0">N4*0.0015</f>
        <v>0.6</v>
      </c>
      <c r="P4" s="39"/>
      <c r="Q4" s="70"/>
      <c r="R4" s="39"/>
      <c r="S4" s="5">
        <v>300</v>
      </c>
      <c r="T4">
        <v>90</v>
      </c>
      <c r="U4" s="68">
        <f t="shared" ref="U4:U9" si="1">T4*1/S4*0.6</f>
        <v>0.18</v>
      </c>
      <c r="V4" s="5">
        <v>0.2</v>
      </c>
      <c r="W4" s="69"/>
    </row>
    <row r="5" ht="18" customHeight="1" spans="1:23">
      <c r="A5" s="9"/>
      <c r="B5" s="10"/>
      <c r="C5" s="16"/>
      <c r="D5" s="12"/>
      <c r="E5" s="17"/>
      <c r="F5" s="17"/>
      <c r="G5" s="18"/>
      <c r="H5" s="19"/>
      <c r="I5" s="19"/>
      <c r="J5" s="53"/>
      <c r="K5" s="12" t="s">
        <v>30</v>
      </c>
      <c r="L5" s="6"/>
      <c r="M5" s="52">
        <v>600</v>
      </c>
      <c r="N5" s="52">
        <v>600</v>
      </c>
      <c r="O5" s="52">
        <f t="shared" si="0"/>
        <v>0.9</v>
      </c>
      <c r="P5" s="39"/>
      <c r="Q5" s="70"/>
      <c r="R5" s="39"/>
      <c r="S5" s="5">
        <v>300</v>
      </c>
      <c r="T5">
        <v>125</v>
      </c>
      <c r="U5" s="68">
        <f t="shared" si="1"/>
        <v>0.25</v>
      </c>
      <c r="V5" s="5">
        <v>0.2</v>
      </c>
      <c r="W5" s="69"/>
    </row>
    <row r="6" ht="18" customHeight="1" spans="1:23">
      <c r="A6" s="9"/>
      <c r="B6" s="10"/>
      <c r="C6" s="16"/>
      <c r="D6" s="12"/>
      <c r="E6" s="17"/>
      <c r="F6" s="17"/>
      <c r="G6" s="18"/>
      <c r="H6" s="19"/>
      <c r="I6" s="19"/>
      <c r="J6" s="53"/>
      <c r="K6" s="12" t="s">
        <v>31</v>
      </c>
      <c r="L6" s="6"/>
      <c r="M6" s="52">
        <v>300</v>
      </c>
      <c r="N6" s="52">
        <v>400</v>
      </c>
      <c r="O6" s="52">
        <f t="shared" si="0"/>
        <v>0.6</v>
      </c>
      <c r="P6" s="39"/>
      <c r="Q6" s="70"/>
      <c r="R6" s="39"/>
      <c r="S6" s="5">
        <v>300</v>
      </c>
      <c r="T6">
        <v>90</v>
      </c>
      <c r="U6" s="68">
        <f t="shared" si="1"/>
        <v>0.18</v>
      </c>
      <c r="V6" s="5">
        <v>0.2</v>
      </c>
      <c r="W6" s="69"/>
    </row>
    <row r="7" ht="18" customHeight="1" spans="1:23">
      <c r="A7" s="9"/>
      <c r="B7" s="10"/>
      <c r="C7" s="16"/>
      <c r="D7" s="12"/>
      <c r="E7" s="17"/>
      <c r="F7" s="17"/>
      <c r="G7" s="18"/>
      <c r="H7" s="19"/>
      <c r="I7" s="19"/>
      <c r="J7" s="53"/>
      <c r="K7" s="12" t="s">
        <v>32</v>
      </c>
      <c r="L7" s="6"/>
      <c r="M7" s="52">
        <v>300</v>
      </c>
      <c r="N7" s="52">
        <v>400</v>
      </c>
      <c r="O7" s="52">
        <f t="shared" si="0"/>
        <v>0.6</v>
      </c>
      <c r="P7" s="39"/>
      <c r="Q7" s="70"/>
      <c r="R7" s="39"/>
      <c r="S7" s="5">
        <v>300</v>
      </c>
      <c r="T7">
        <v>90</v>
      </c>
      <c r="U7" s="68">
        <f t="shared" si="1"/>
        <v>0.18</v>
      </c>
      <c r="V7" s="5">
        <v>0.2</v>
      </c>
      <c r="W7" s="69"/>
    </row>
    <row r="8" ht="18" customHeight="1" spans="1:23">
      <c r="A8" s="9"/>
      <c r="B8" s="10"/>
      <c r="C8" s="16"/>
      <c r="D8" s="12"/>
      <c r="E8" s="17"/>
      <c r="F8" s="17"/>
      <c r="G8" s="18"/>
      <c r="H8" s="19"/>
      <c r="I8" s="19"/>
      <c r="J8" s="53"/>
      <c r="K8" s="12" t="s">
        <v>33</v>
      </c>
      <c r="L8" s="6"/>
      <c r="M8" s="52">
        <v>300</v>
      </c>
      <c r="N8" s="52">
        <v>400</v>
      </c>
      <c r="O8" s="52">
        <f t="shared" si="0"/>
        <v>0.6</v>
      </c>
      <c r="P8" s="39"/>
      <c r="Q8" s="70"/>
      <c r="R8" s="39"/>
      <c r="S8" s="5">
        <v>300</v>
      </c>
      <c r="T8">
        <v>90</v>
      </c>
      <c r="U8" s="68">
        <f t="shared" si="1"/>
        <v>0.18</v>
      </c>
      <c r="V8" s="5">
        <v>0.2</v>
      </c>
      <c r="W8" s="69"/>
    </row>
    <row r="9" ht="18" customHeight="1" spans="1:23">
      <c r="A9" s="9"/>
      <c r="B9" s="10"/>
      <c r="C9" s="20"/>
      <c r="D9" s="12"/>
      <c r="E9" s="21"/>
      <c r="F9" s="21"/>
      <c r="G9" s="22"/>
      <c r="H9" s="23"/>
      <c r="I9" s="23"/>
      <c r="J9" s="54"/>
      <c r="K9" s="12" t="s">
        <v>34</v>
      </c>
      <c r="L9" s="6"/>
      <c r="M9" s="52">
        <v>300</v>
      </c>
      <c r="N9" s="52">
        <v>400</v>
      </c>
      <c r="O9" s="52">
        <f t="shared" si="0"/>
        <v>0.6</v>
      </c>
      <c r="P9" s="55"/>
      <c r="Q9" s="71"/>
      <c r="R9" s="55"/>
      <c r="S9" s="5">
        <v>300</v>
      </c>
      <c r="T9">
        <v>90</v>
      </c>
      <c r="U9" s="68">
        <f t="shared" si="1"/>
        <v>0.18</v>
      </c>
      <c r="V9" s="5">
        <v>0.2</v>
      </c>
      <c r="W9" s="69"/>
    </row>
    <row r="10" ht="28" customHeight="1" spans="1:26">
      <c r="A10" s="24"/>
      <c r="B10" s="25"/>
      <c r="C10" s="26"/>
      <c r="D10" s="12"/>
      <c r="E10" s="27"/>
      <c r="F10" s="27"/>
      <c r="G10" s="28"/>
      <c r="H10" s="29"/>
      <c r="I10" s="29"/>
      <c r="J10" s="56"/>
      <c r="K10" s="12"/>
      <c r="L10" s="57"/>
      <c r="M10" s="58"/>
      <c r="N10" s="58"/>
      <c r="O10" s="58"/>
      <c r="P10" s="45"/>
      <c r="Q10" s="72"/>
      <c r="R10" s="45"/>
      <c r="U10" s="73">
        <f>SUM(U3:U9)</f>
        <v>1.4</v>
      </c>
      <c r="V10" s="5">
        <f>SUM(V3:V9)</f>
        <v>1.4</v>
      </c>
      <c r="W10" s="5">
        <f>(U10+V10)*1.12</f>
        <v>3.136</v>
      </c>
      <c r="X10" s="68">
        <f>W10+Q3</f>
        <v>3.386</v>
      </c>
      <c r="Y10" s="4">
        <f>X10-J3</f>
        <v>2.14388</v>
      </c>
      <c r="Z10" s="77">
        <f>(P3-Y10)/Y10</f>
        <v>1.23893128346736</v>
      </c>
    </row>
    <row r="11" ht="31" customHeight="1" spans="1:23">
      <c r="A11" s="30" t="s">
        <v>35</v>
      </c>
      <c r="B11" s="31" t="s">
        <v>36</v>
      </c>
      <c r="C11" s="32" t="s">
        <v>37</v>
      </c>
      <c r="D11" s="6">
        <v>5</v>
      </c>
      <c r="E11" s="33">
        <v>480</v>
      </c>
      <c r="F11" s="33">
        <v>350</v>
      </c>
      <c r="G11" s="34">
        <f>C12*E11*F11*7.85/1000000</f>
        <v>3.297</v>
      </c>
      <c r="H11" s="35">
        <v>4.133</v>
      </c>
      <c r="I11" s="35">
        <v>2.76</v>
      </c>
      <c r="J11" s="59">
        <f>(G11-I11)*2</f>
        <v>1.074</v>
      </c>
      <c r="K11" s="6" t="s">
        <v>38</v>
      </c>
      <c r="L11" s="6"/>
      <c r="M11" s="6">
        <v>400</v>
      </c>
      <c r="N11" s="6">
        <v>400</v>
      </c>
      <c r="O11" s="60">
        <f>N11*0.0015</f>
        <v>0.6</v>
      </c>
      <c r="P11" s="6">
        <f>SUM(O11:O15)</f>
        <v>3</v>
      </c>
      <c r="Q11" s="74">
        <v>0.15</v>
      </c>
      <c r="R11" s="75">
        <f>P11-J11+Q11</f>
        <v>2.076</v>
      </c>
      <c r="S11" s="5">
        <v>300</v>
      </c>
      <c r="T11">
        <v>90</v>
      </c>
      <c r="U11" s="68">
        <f>T11*1/S11*0.6</f>
        <v>0.18</v>
      </c>
      <c r="V11" s="5">
        <v>0.2</v>
      </c>
      <c r="W11" s="76"/>
    </row>
    <row r="12" ht="31" customHeight="1" spans="1:23">
      <c r="A12" s="36"/>
      <c r="B12" s="37"/>
      <c r="C12" s="38">
        <v>2.5</v>
      </c>
      <c r="D12" s="6"/>
      <c r="E12" s="39"/>
      <c r="F12" s="39"/>
      <c r="G12" s="40"/>
      <c r="H12" s="41"/>
      <c r="I12" s="41"/>
      <c r="J12" s="61"/>
      <c r="K12" s="6" t="s">
        <v>39</v>
      </c>
      <c r="L12" s="6"/>
      <c r="M12" s="6">
        <v>400</v>
      </c>
      <c r="N12" s="6">
        <v>400</v>
      </c>
      <c r="O12" s="6">
        <f t="shared" ref="O12" si="2">N12*0.0015</f>
        <v>0.6</v>
      </c>
      <c r="P12" s="6"/>
      <c r="Q12" s="74"/>
      <c r="R12" s="6"/>
      <c r="S12" s="5">
        <v>300</v>
      </c>
      <c r="T12">
        <v>90</v>
      </c>
      <c r="U12" s="68">
        <f>T12*1/S12*0.6</f>
        <v>0.18</v>
      </c>
      <c r="V12" s="5">
        <v>0.2</v>
      </c>
      <c r="W12" s="76"/>
    </row>
    <row r="13" ht="31" customHeight="1" spans="1:23">
      <c r="A13" s="36"/>
      <c r="B13" s="37"/>
      <c r="C13" s="38"/>
      <c r="D13" s="6"/>
      <c r="E13" s="39"/>
      <c r="F13" s="39"/>
      <c r="G13" s="40"/>
      <c r="H13" s="41"/>
      <c r="I13" s="41"/>
      <c r="J13" s="61"/>
      <c r="K13" s="6" t="s">
        <v>40</v>
      </c>
      <c r="L13" s="6"/>
      <c r="M13" s="6">
        <v>400</v>
      </c>
      <c r="N13" s="6">
        <v>400</v>
      </c>
      <c r="O13" s="6">
        <f t="shared" ref="O13" si="3">N13*0.0015</f>
        <v>0.6</v>
      </c>
      <c r="P13" s="6"/>
      <c r="Q13" s="74"/>
      <c r="R13" s="6"/>
      <c r="S13" s="5">
        <v>300</v>
      </c>
      <c r="T13">
        <v>90</v>
      </c>
      <c r="U13" s="68">
        <f>T13*1/S13*0.6</f>
        <v>0.18</v>
      </c>
      <c r="V13" s="5">
        <v>0.2</v>
      </c>
      <c r="W13" s="76"/>
    </row>
    <row r="14" ht="31" customHeight="1" spans="1:23">
      <c r="A14" s="36"/>
      <c r="B14" s="37"/>
      <c r="C14" s="38"/>
      <c r="D14" s="6"/>
      <c r="E14" s="39"/>
      <c r="F14" s="39"/>
      <c r="G14" s="40"/>
      <c r="H14" s="41"/>
      <c r="I14" s="41"/>
      <c r="J14" s="61"/>
      <c r="K14" s="6" t="s">
        <v>41</v>
      </c>
      <c r="L14" s="6"/>
      <c r="M14" s="6">
        <v>300</v>
      </c>
      <c r="N14" s="6">
        <v>400</v>
      </c>
      <c r="O14" s="6">
        <f t="shared" ref="O14" si="4">N14*0.0015</f>
        <v>0.6</v>
      </c>
      <c r="P14" s="6"/>
      <c r="Q14" s="74"/>
      <c r="R14" s="6"/>
      <c r="S14" s="5">
        <v>300</v>
      </c>
      <c r="T14">
        <v>90</v>
      </c>
      <c r="U14" s="68">
        <f>T14*1/S14*0.6</f>
        <v>0.18</v>
      </c>
      <c r="V14" s="5">
        <v>0.2</v>
      </c>
      <c r="W14" s="76"/>
    </row>
    <row r="15" ht="31" customHeight="1" spans="1:23">
      <c r="A15" s="36"/>
      <c r="B15" s="37"/>
      <c r="C15" s="38"/>
      <c r="D15" s="6"/>
      <c r="E15" s="39"/>
      <c r="F15" s="39"/>
      <c r="G15" s="40"/>
      <c r="H15" s="41"/>
      <c r="I15" s="41"/>
      <c r="J15" s="61"/>
      <c r="K15" s="6" t="s">
        <v>39</v>
      </c>
      <c r="L15" s="6"/>
      <c r="M15" s="6">
        <v>260</v>
      </c>
      <c r="N15" s="6">
        <v>400</v>
      </c>
      <c r="O15" s="6">
        <f>N15*0.0015</f>
        <v>0.6</v>
      </c>
      <c r="P15" s="6"/>
      <c r="Q15" s="74"/>
      <c r="R15" s="6"/>
      <c r="S15" s="5">
        <v>300</v>
      </c>
      <c r="T15">
        <v>90</v>
      </c>
      <c r="U15" s="68">
        <f>T15*1/S15*0.6</f>
        <v>0.18</v>
      </c>
      <c r="V15" s="5">
        <v>0.2</v>
      </c>
      <c r="W15" s="76"/>
    </row>
    <row r="16" ht="31" customHeight="1" spans="1:26">
      <c r="A16" s="42"/>
      <c r="B16" s="43"/>
      <c r="C16" s="44"/>
      <c r="D16" s="6"/>
      <c r="E16" s="45"/>
      <c r="F16" s="45"/>
      <c r="G16" s="46"/>
      <c r="H16" s="47"/>
      <c r="I16" s="47"/>
      <c r="J16" s="62"/>
      <c r="K16" s="6"/>
      <c r="L16" s="6"/>
      <c r="M16" s="6"/>
      <c r="N16" s="6"/>
      <c r="O16" s="6"/>
      <c r="P16" s="6"/>
      <c r="Q16" s="74"/>
      <c r="R16" s="6"/>
      <c r="U16" s="73">
        <f>SUM(U11:U15)</f>
        <v>0.9</v>
      </c>
      <c r="V16" s="73">
        <f>SUM(V11:V15)</f>
        <v>1</v>
      </c>
      <c r="W16" s="5">
        <f>(U16+V16)*1.12</f>
        <v>2.128</v>
      </c>
      <c r="X16" s="68">
        <f>W16+Q11</f>
        <v>2.278</v>
      </c>
      <c r="Y16" s="4">
        <f>X16-J11</f>
        <v>1.204</v>
      </c>
      <c r="Z16" s="77">
        <f>(P11-Y16)/Y16</f>
        <v>1.49169435215947</v>
      </c>
    </row>
    <row r="17" ht="40" customHeight="1" spans="1:23">
      <c r="A17" s="31" t="s">
        <v>42</v>
      </c>
      <c r="B17" s="31" t="s">
        <v>43</v>
      </c>
      <c r="C17" s="32" t="s">
        <v>37</v>
      </c>
      <c r="D17" s="6">
        <v>4</v>
      </c>
      <c r="E17" s="33">
        <v>520</v>
      </c>
      <c r="F17" s="33">
        <v>344</v>
      </c>
      <c r="G17" s="34">
        <f>F17*E17*C18*7.85/1000000</f>
        <v>3.51052</v>
      </c>
      <c r="H17" s="35">
        <v>3.9029</v>
      </c>
      <c r="I17" s="35">
        <v>3.03</v>
      </c>
      <c r="J17" s="63">
        <f>(G17-I17)*2</f>
        <v>0.961040000000001</v>
      </c>
      <c r="K17" s="6" t="s">
        <v>38</v>
      </c>
      <c r="L17" s="6"/>
      <c r="M17" s="6">
        <v>400</v>
      </c>
      <c r="N17" s="6">
        <v>400</v>
      </c>
      <c r="O17" s="6">
        <f>N17*0.0015</f>
        <v>0.6</v>
      </c>
      <c r="P17" s="6">
        <f>SUM(O17:O20)</f>
        <v>2.4</v>
      </c>
      <c r="Q17" s="74">
        <v>0.2</v>
      </c>
      <c r="R17" s="75">
        <f>P17-J17+Q17</f>
        <v>1.63896</v>
      </c>
      <c r="S17" s="5">
        <v>300</v>
      </c>
      <c r="T17">
        <v>90</v>
      </c>
      <c r="U17" s="68">
        <f>T17*1/S17*0.6</f>
        <v>0.18</v>
      </c>
      <c r="V17" s="5">
        <v>0.2</v>
      </c>
      <c r="W17" s="76"/>
    </row>
    <row r="18" ht="40" customHeight="1" spans="1:23">
      <c r="A18" s="36"/>
      <c r="B18" s="37"/>
      <c r="C18" s="38">
        <v>2.5</v>
      </c>
      <c r="D18" s="6"/>
      <c r="E18" s="39"/>
      <c r="F18" s="39"/>
      <c r="G18" s="40"/>
      <c r="H18" s="41"/>
      <c r="I18" s="41"/>
      <c r="J18" s="63"/>
      <c r="K18" s="6" t="s">
        <v>41</v>
      </c>
      <c r="L18" s="6"/>
      <c r="M18" s="6">
        <v>400</v>
      </c>
      <c r="N18" s="6">
        <v>400</v>
      </c>
      <c r="O18" s="6">
        <f>N18*0.0015</f>
        <v>0.6</v>
      </c>
      <c r="P18" s="6"/>
      <c r="Q18" s="74"/>
      <c r="R18" s="6"/>
      <c r="S18" s="5">
        <v>300</v>
      </c>
      <c r="T18">
        <v>90</v>
      </c>
      <c r="U18" s="68">
        <f>T18*1/S18*0.6</f>
        <v>0.18</v>
      </c>
      <c r="V18" s="5">
        <v>0.2</v>
      </c>
      <c r="W18" s="76"/>
    </row>
    <row r="19" ht="40" customHeight="1" spans="1:23">
      <c r="A19" s="36"/>
      <c r="B19" s="37"/>
      <c r="C19" s="38"/>
      <c r="D19" s="6"/>
      <c r="E19" s="39"/>
      <c r="F19" s="39"/>
      <c r="G19" s="40"/>
      <c r="H19" s="41"/>
      <c r="I19" s="41"/>
      <c r="J19" s="63"/>
      <c r="K19" s="6" t="s">
        <v>39</v>
      </c>
      <c r="L19" s="6"/>
      <c r="M19" s="6">
        <v>400</v>
      </c>
      <c r="N19" s="6">
        <v>400</v>
      </c>
      <c r="O19" s="6">
        <f>N19*0.0015</f>
        <v>0.6</v>
      </c>
      <c r="P19" s="6"/>
      <c r="Q19" s="74"/>
      <c r="R19" s="6"/>
      <c r="S19" s="5">
        <v>300</v>
      </c>
      <c r="T19">
        <v>90</v>
      </c>
      <c r="U19" s="68">
        <f>T19*1/S19*0.6</f>
        <v>0.18</v>
      </c>
      <c r="V19" s="5">
        <v>0.2</v>
      </c>
      <c r="W19" s="76"/>
    </row>
    <row r="20" ht="40" customHeight="1" spans="1:23">
      <c r="A20" s="36"/>
      <c r="B20" s="37"/>
      <c r="C20" s="38"/>
      <c r="D20" s="6"/>
      <c r="E20" s="39"/>
      <c r="F20" s="39"/>
      <c r="G20" s="40"/>
      <c r="H20" s="41"/>
      <c r="I20" s="41"/>
      <c r="J20" s="63"/>
      <c r="K20" s="6" t="s">
        <v>44</v>
      </c>
      <c r="L20" s="6"/>
      <c r="M20" s="6">
        <v>260</v>
      </c>
      <c r="N20" s="6">
        <v>400</v>
      </c>
      <c r="O20" s="6">
        <f>N20*0.0015</f>
        <v>0.6</v>
      </c>
      <c r="P20" s="6"/>
      <c r="Q20" s="74"/>
      <c r="R20" s="6"/>
      <c r="S20" s="5">
        <v>300</v>
      </c>
      <c r="T20">
        <v>90</v>
      </c>
      <c r="U20" s="68">
        <f>T20*1/S20*0.6</f>
        <v>0.18</v>
      </c>
      <c r="V20" s="5">
        <v>0.2</v>
      </c>
      <c r="W20" s="76"/>
    </row>
    <row r="21" ht="28" customHeight="1" spans="21:26">
      <c r="U21" s="69">
        <f>SUM(U17:U20)</f>
        <v>0.72</v>
      </c>
      <c r="V21" s="69">
        <f>SUM(V17:V20)</f>
        <v>0.8</v>
      </c>
      <c r="W21" s="5">
        <f>(U21+V21)*1.12</f>
        <v>1.7024</v>
      </c>
      <c r="X21" s="68">
        <f>W21+Q17</f>
        <v>1.9024</v>
      </c>
      <c r="Y21" s="4">
        <f>X21-J17</f>
        <v>0.94136</v>
      </c>
      <c r="Z21" s="77">
        <f>(P17-Y21)/Y21</f>
        <v>1.54950284694485</v>
      </c>
    </row>
    <row r="23" spans="18:18">
      <c r="R23">
        <f>6/4.5</f>
        <v>1.33333333333333</v>
      </c>
    </row>
  </sheetData>
  <mergeCells count="45">
    <mergeCell ref="I1:R1"/>
    <mergeCell ref="S1:Y1"/>
    <mergeCell ref="A2:D2"/>
    <mergeCell ref="A3:A9"/>
    <mergeCell ref="A11:A15"/>
    <mergeCell ref="A17:A20"/>
    <mergeCell ref="B3:B9"/>
    <mergeCell ref="B11:B15"/>
    <mergeCell ref="B17:B20"/>
    <mergeCell ref="D3:D9"/>
    <mergeCell ref="D11:D15"/>
    <mergeCell ref="D17:D20"/>
    <mergeCell ref="E3:E9"/>
    <mergeCell ref="E11:E15"/>
    <mergeCell ref="E17:E20"/>
    <mergeCell ref="F3:F9"/>
    <mergeCell ref="F11:F15"/>
    <mergeCell ref="F17:F20"/>
    <mergeCell ref="G3:G9"/>
    <mergeCell ref="G11:G15"/>
    <mergeCell ref="G17:G20"/>
    <mergeCell ref="H3:H9"/>
    <mergeCell ref="H11:H15"/>
    <mergeCell ref="H17:H20"/>
    <mergeCell ref="I3:I9"/>
    <mergeCell ref="I11:I15"/>
    <mergeCell ref="I17:I20"/>
    <mergeCell ref="J3:J9"/>
    <mergeCell ref="J11:J15"/>
    <mergeCell ref="J17:J20"/>
    <mergeCell ref="L3:L9"/>
    <mergeCell ref="L11:L15"/>
    <mergeCell ref="L17:L20"/>
    <mergeCell ref="P3:P9"/>
    <mergeCell ref="P11:P15"/>
    <mergeCell ref="P17:P20"/>
    <mergeCell ref="Q3:Q9"/>
    <mergeCell ref="Q11:Q15"/>
    <mergeCell ref="Q17:Q20"/>
    <mergeCell ref="R3:R9"/>
    <mergeCell ref="R11:R15"/>
    <mergeCell ref="R17:R20"/>
    <mergeCell ref="W3:W9"/>
    <mergeCell ref="W11:W15"/>
    <mergeCell ref="W17:W2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OMEN</dc:creator>
  <cp:lastModifiedBy>吴英格</cp:lastModifiedBy>
  <dcterms:created xsi:type="dcterms:W3CDTF">2023-05-12T11:15:00Z</dcterms:created>
  <dcterms:modified xsi:type="dcterms:W3CDTF">2025-10-15T06:50:14Z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FDA5C73AD2274265A01C736F16EEB847_13</vt:lpwstr>
  </property>
</Properties>
</file>