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劳务费!$A$1:$P$13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E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<sst xmlns="http://schemas.openxmlformats.org/spreadsheetml/2006/main" count="170" uniqueCount="59">
  <si>
    <t>9月劳务费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</si>
  <si>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</si>
  <si>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</si>
  <si>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</si>
  <si>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</si>
  <si>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</si>
  <si>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</si>
  <si>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</si>
  <si>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</si>
  <si>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</si>
  <si>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</si>
  <si>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</si>
  <si>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</si>
  <si>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</si>
  <si>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</si>
  <si>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</si>
  <si>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</si>
  <si>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</si>
  <si>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马福新</t>
  </si>
  <si>
    <t>组装工</t>
  </si>
  <si>
    <t>李海滨</t>
  </si>
  <si>
    <t>邓世林</t>
  </si>
  <si>
    <t>李科局</t>
  </si>
  <si>
    <t>冲压车间</t>
  </si>
  <si>
    <t>尚学松</t>
  </si>
  <si>
    <t>焊接车间</t>
  </si>
  <si>
    <t>赵衍东</t>
  </si>
  <si>
    <t>姜路桐</t>
  </si>
  <si>
    <t>冯键朝</t>
  </si>
  <si>
    <t>张明辉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</si>
  <si>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</si>
  <si>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</si>
  <si>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</si>
  <si>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</si>
  <si>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</si>
  <si>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</si>
  <si>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</si>
  <si>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</si>
  <si>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</si>
  <si>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</si>
  <si>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</si>
  <si>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</si>
  <si>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</si>
  <si>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</si>
  <si>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</si>
  <si>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</si>
  <si>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</si>
  <si>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</si>
  <si>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</si>
  <si>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焊接</t>
  </si>
  <si>
    <t>上午</t>
  </si>
  <si>
    <t>正熙人力</t>
  </si>
  <si>
    <t>下午</t>
  </si>
  <si>
    <t>加班</t>
  </si>
  <si>
    <t>放</t>
  </si>
  <si>
    <t>冲压</t>
  </si>
  <si>
    <t>异常情况</t>
  </si>
  <si>
    <t>金额</t>
  </si>
  <si>
    <t>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</si>
</sst>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6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sz val="14"/>
      <color indexed="8"/>
      <name val="微软雅黑"/>
      <charset val="134"/>
    </font>
    <font>
      <b/>
      <sz val="20"/>
      <color indexed="8"/>
      <name val="微软雅黑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b/>
      <sz val="20"/>
      <color theme="1"/>
      <name val="微软雅黑"/>
      <charset val="134"/>
    </font>
    <font>
      <sz val="10"/>
      <color indexed="8"/>
      <name val="微软雅黑"/>
      <charset val="134"/>
    </font>
    <font>
      <sz val="16"/>
      <color theme="1"/>
      <name val="宋体"/>
      <charset val="134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16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1" borderId="13" applyNumberFormat="0" applyAlignment="0" applyProtection="0">
      <alignment vertical="center"/>
    </xf>
    <xf numFmtId="0" fontId="43" fillId="12" borderId="14" applyNumberFormat="0" applyAlignment="0" applyProtection="0">
      <alignment vertical="center"/>
    </xf>
    <xf numFmtId="0" fontId="44" fillId="12" borderId="13" applyNumberFormat="0" applyAlignment="0" applyProtection="0">
      <alignment vertical="center"/>
    </xf>
    <xf numFmtId="0" fontId="45" fillId="13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/>
    <xf numFmtId="0" fontId="3" fillId="0" borderId="1" xfId="0" applyFont="1" applyFill="1" applyBorder="1">
      <alignment vertical="center"/>
    </xf>
    <xf numFmtId="0" fontId="2" fillId="0" borderId="0" xfId="0" applyFont="1" applyFill="1" applyAlignment="1"/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77" fontId="8" fillId="3" borderId="4" xfId="49" applyNumberFormat="1" applyFont="1" applyFill="1" applyBorder="1" applyAlignment="1">
      <alignment horizontal="center" vertical="center"/>
    </xf>
    <xf numFmtId="177" fontId="8" fillId="2" borderId="1" xfId="49" applyNumberFormat="1" applyFont="1" applyFill="1" applyBorder="1" applyAlignment="1">
      <alignment horizontal="center" vertical="center"/>
    </xf>
    <xf numFmtId="177" fontId="8" fillId="4" borderId="1" xfId="49" applyNumberFormat="1" applyFont="1" applyFill="1" applyBorder="1" applyAlignment="1">
      <alignment horizontal="center" vertical="center"/>
    </xf>
    <xf numFmtId="178" fontId="8" fillId="5" borderId="1" xfId="0" applyNumberFormat="1" applyFont="1" applyFill="1" applyBorder="1" applyAlignment="1" applyProtection="1">
      <alignment horizontal="center" vertical="center"/>
      <protection locked="0"/>
    </xf>
    <xf numFmtId="178" fontId="8" fillId="4" borderId="1" xfId="0" applyNumberFormat="1" applyFont="1" applyFill="1" applyBorder="1" applyAlignment="1" applyProtection="1">
      <alignment horizontal="center" vertical="center"/>
      <protection locked="0"/>
    </xf>
    <xf numFmtId="177" fontId="8" fillId="3" borderId="0" xfId="49" applyNumberFormat="1" applyFont="1" applyFill="1" applyAlignment="1">
      <alignment horizontal="center" vertical="center"/>
    </xf>
    <xf numFmtId="177" fontId="8" fillId="2" borderId="5" xfId="49" applyNumberFormat="1" applyFont="1" applyFill="1" applyBorder="1" applyAlignment="1">
      <alignment horizontal="center" vertical="center"/>
    </xf>
    <xf numFmtId="177" fontId="8" fillId="4" borderId="5" xfId="49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177" fontId="13" fillId="0" borderId="4" xfId="49" applyNumberFormat="1" applyFont="1" applyFill="1" applyBorder="1" applyAlignment="1">
      <alignment horizontal="center" vertical="center"/>
    </xf>
    <xf numFmtId="177" fontId="13" fillId="0" borderId="1" xfId="49" applyNumberFormat="1" applyFont="1" applyFill="1" applyBorder="1" applyAlignment="1">
      <alignment horizontal="center" vertical="center"/>
    </xf>
    <xf numFmtId="177" fontId="13" fillId="0" borderId="0" xfId="49" applyNumberFormat="1" applyFont="1" applyFill="1" applyAlignment="1">
      <alignment horizontal="center" vertical="center"/>
    </xf>
    <xf numFmtId="177" fontId="13" fillId="0" borderId="5" xfId="49" applyNumberFormat="1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 wrapText="1"/>
    </xf>
    <xf numFmtId="0" fontId="13" fillId="0" borderId="5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178" fontId="8" fillId="5" borderId="5" xfId="0" applyNumberFormat="1" applyFont="1" applyFill="1" applyBorder="1" applyAlignment="1" applyProtection="1">
      <alignment horizontal="center" vertical="center"/>
      <protection locked="0"/>
    </xf>
    <xf numFmtId="178" fontId="13" fillId="0" borderId="5" xfId="0" applyNumberFormat="1" applyFont="1" applyFill="1" applyBorder="1" applyAlignment="1" applyProtection="1">
      <alignment horizontal="center" vertical="center"/>
      <protection locked="0"/>
    </xf>
    <xf numFmtId="178" fontId="8" fillId="7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25" fillId="0" borderId="8" xfId="0" applyFont="1" applyFill="1" applyBorder="1" applyAlignment="1" applyProtection="1">
      <alignment horizontal="center" vertical="center"/>
      <protection locked="0"/>
    </xf>
    <xf numFmtId="0" fontId="26" fillId="0" borderId="5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>
      <alignment horizontal="center" vertical="center"/>
    </xf>
    <xf numFmtId="0" fontId="28" fillId="0" borderId="8" xfId="0" applyFont="1" applyFill="1" applyBorder="1" applyAlignment="1" applyProtection="1">
      <alignment horizontal="center" vertical="center"/>
      <protection locked="0"/>
    </xf>
    <xf numFmtId="0" fontId="29" fillId="0" borderId="5" xfId="0" applyFont="1" applyFill="1" applyBorder="1" applyAlignment="1" applyProtection="1">
      <alignment horizontal="center" vertical="center"/>
      <protection locked="0"/>
    </xf>
    <xf numFmtId="0" fontId="23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NumberFormat="1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19" fillId="9" borderId="1" xfId="0" applyFont="1" applyFill="1" applyBorder="1" applyAlignment="1">
      <alignment horizontal="center" vertical="center"/>
    </xf>
    <xf numFmtId="177" fontId="13" fillId="4" borderId="1" xfId="49" applyNumberFormat="1" applyFont="1" applyFill="1" applyBorder="1" applyAlignment="1">
      <alignment horizontal="center" vertical="center"/>
    </xf>
    <xf numFmtId="178" fontId="13" fillId="5" borderId="1" xfId="0" applyNumberFormat="1" applyFont="1" applyFill="1" applyBorder="1" applyAlignment="1" applyProtection="1">
      <alignment horizontal="center" vertical="center"/>
      <protection locked="0"/>
    </xf>
    <xf numFmtId="178" fontId="13" fillId="4" borderId="1" xfId="0" applyNumberFormat="1" applyFont="1" applyFill="1" applyBorder="1" applyAlignment="1" applyProtection="1">
      <alignment horizontal="center" vertical="center"/>
      <protection locked="0"/>
    </xf>
    <xf numFmtId="177" fontId="13" fillId="4" borderId="5" xfId="49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178" fontId="13" fillId="5" borderId="5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>
      <alignment vertical="center"/>
    </xf>
    <xf numFmtId="178" fontId="13" fillId="7" borderId="1" xfId="0" applyNumberFormat="1" applyFont="1" applyFill="1" applyBorder="1" applyAlignment="1" applyProtection="1">
      <alignment horizontal="center" vertical="center"/>
      <protection locked="0"/>
    </xf>
    <xf numFmtId="179" fontId="22" fillId="0" borderId="1" xfId="0" applyNumberFormat="1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9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5.5761226852" refreshedBy="WuYanxia" recordCount="9">
  <cacheSource type="worksheet">
    <worksheetSource ref="B2:O11" sheet="劳务费"/>
  </cacheSource>
  <cacheFields count="14">
    <cacheField name="车间" numFmtId="0">
      <sharedItems count="3">
        <s v="后视镜"/>
        <s v="冲压车间"/>
        <s v="焊接车间"/>
      </sharedItems>
    </cacheField>
    <cacheField name="姓名" numFmtId="0">
      <sharedItems count="9">
        <s v="马福新"/>
        <s v="李海滨"/>
        <s v="邓世林"/>
        <s v="李科局"/>
        <s v="尚学松"/>
        <s v="赵衍东"/>
        <s v="姜路桐"/>
        <s v="冯键朝"/>
        <s v="张明辉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2" maxValue="19" count="8">
        <n v="3"/>
        <n v="4"/>
        <n v="2"/>
        <n v="14"/>
        <n v="4.5"/>
        <n v="18.5"/>
        <n v="5"/>
        <n v="19"/>
      </sharedItems>
    </cacheField>
    <cacheField name="日常工时" numFmtId="0">
      <sharedItems containsSemiMixedTypes="0" containsString="0" containsNumber="1" containsInteger="1" minValue="16" maxValue="153" count="8">
        <n v="24"/>
        <n v="31"/>
        <n v="16"/>
        <n v="112"/>
        <n v="35"/>
        <n v="148"/>
        <n v="40"/>
        <n v="153"/>
      </sharedItems>
    </cacheField>
    <cacheField name="日常单价" numFmtId="0">
      <sharedItems containsSemiMixedTypes="0" containsString="0" containsNumber="1" containsInteger="1" minValue="19" maxValue="21" count="2">
        <n v="21"/>
        <n v="19"/>
      </sharedItems>
    </cacheField>
    <cacheField name="日常工资" numFmtId="0">
      <sharedItems containsSemiMixedTypes="0" containsString="0" containsNumber="1" containsInteger="1" minValue="336" maxValue="2907" count="8">
        <n v="504"/>
        <n v="651"/>
        <n v="336"/>
        <n v="2352"/>
        <n v="665"/>
        <n v="2812"/>
        <n v="760"/>
        <n v="2907"/>
      </sharedItems>
    </cacheField>
    <cacheField name="加班工时" numFmtId="0">
      <sharedItems containsSemiMixedTypes="0" containsString="0" containsNumber="1" minValue="3.5" maxValue="73" count="7">
        <n v="5.5"/>
        <n v="8.5"/>
        <n v="3.5"/>
        <n v="58"/>
        <n v="11"/>
        <n v="18"/>
        <n v="73"/>
      </sharedItems>
    </cacheField>
    <cacheField name="加班单价" numFmtId="0">
      <sharedItems containsSemiMixedTypes="0" containsString="0" containsNumber="1" containsInteger="1" minValue="19" maxValue="21" count="2">
        <n v="21"/>
        <n v="19"/>
      </sharedItems>
    </cacheField>
    <cacheField name="加班工资" numFmtId="0">
      <sharedItems containsSemiMixedTypes="0" containsString="0" containsNumber="1" minValue="73.5" maxValue="1387" count="8">
        <n v="115.5"/>
        <n v="178.5"/>
        <n v="73.5"/>
        <n v="1218"/>
        <n v="209"/>
        <n v="1102"/>
        <n v="342"/>
        <n v="1387"/>
      </sharedItems>
    </cacheField>
    <cacheField name="奖惩" numFmtId="0">
      <sharedItems containsSemiMixedTypes="0" containsString="0" containsNumber="1" minValue="-220.4" maxValue="80" count="4">
        <n v="0"/>
        <n v="20"/>
        <n v="-220.4"/>
        <n v="80"/>
      </sharedItems>
    </cacheField>
    <cacheField name="工资小计" numFmtId="0">
      <sharedItems containsSemiMixedTypes="0" containsString="0" containsNumber="1" minValue="429.5" maxValue="4374" count="8">
        <n v="619.5"/>
        <n v="849.5"/>
        <n v="429.5"/>
        <n v="3570"/>
        <n v="894"/>
        <n v="3914"/>
        <n v="881.6"/>
        <n v="4374"/>
      </sharedItems>
    </cacheField>
    <cacheField name="饭补" numFmtId="0">
      <sharedItems containsSemiMixedTypes="0" containsString="0" containsNumber="1" minValue="10" maxValue="95" count="8">
        <n v="15"/>
        <n v="20"/>
        <n v="10"/>
        <n v="70"/>
        <n v="22.5"/>
        <n v="92.5"/>
        <n v="25"/>
        <n v="95"/>
      </sharedItems>
    </cacheField>
    <cacheField name="工资合计" numFmtId="0">
      <sharedItems containsSemiMixedTypes="0" containsString="0" containsNumber="1" minValue="439.5" maxValue="4469" count="8">
        <n v="634.5"/>
        <n v="869.5"/>
        <n v="439.5"/>
        <n v="3640"/>
        <n v="916.5"/>
        <n v="4006.5"/>
        <n v="906.6"/>
        <n v="446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1"/>
    <x v="1"/>
    <x v="0"/>
    <x v="1"/>
    <x v="1"/>
    <x v="0"/>
    <x v="1"/>
    <x v="1"/>
    <x v="1"/>
    <x v="1"/>
    <x v="1"/>
  </r>
  <r>
    <x v="1"/>
    <x v="4"/>
    <x v="0"/>
    <x v="3"/>
    <x v="3"/>
    <x v="0"/>
    <x v="3"/>
    <x v="3"/>
    <x v="0"/>
    <x v="3"/>
    <x v="0"/>
    <x v="3"/>
    <x v="3"/>
    <x v="3"/>
  </r>
  <r>
    <x v="2"/>
    <x v="5"/>
    <x v="0"/>
    <x v="4"/>
    <x v="4"/>
    <x v="1"/>
    <x v="4"/>
    <x v="4"/>
    <x v="1"/>
    <x v="4"/>
    <x v="1"/>
    <x v="4"/>
    <x v="4"/>
    <x v="4"/>
  </r>
  <r>
    <x v="2"/>
    <x v="6"/>
    <x v="0"/>
    <x v="5"/>
    <x v="5"/>
    <x v="1"/>
    <x v="5"/>
    <x v="3"/>
    <x v="1"/>
    <x v="5"/>
    <x v="0"/>
    <x v="5"/>
    <x v="5"/>
    <x v="5"/>
  </r>
  <r>
    <x v="2"/>
    <x v="7"/>
    <x v="0"/>
    <x v="6"/>
    <x v="6"/>
    <x v="1"/>
    <x v="6"/>
    <x v="5"/>
    <x v="1"/>
    <x v="6"/>
    <x v="2"/>
    <x v="6"/>
    <x v="6"/>
    <x v="6"/>
  </r>
  <r>
    <x v="2"/>
    <x v="8"/>
    <x v="0"/>
    <x v="7"/>
    <x v="7"/>
    <x v="1"/>
    <x v="7"/>
    <x v="6"/>
    <x v="1"/>
    <x v="7"/>
    <x v="3"/>
    <x v="7"/>
    <x v="7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6:D20" firstHeaderRow="1" firstDataRow="1" firstDataCol="1"/>
  <pivotFields count="14">
    <pivotField axis="axisRow" compact="0" showAll="0">
      <items count="4">
        <item x="1"/>
        <item x="2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"/>
  <sheetViews>
    <sheetView tabSelected="1" zoomScale="130" zoomScaleNormal="130" workbookViewId="0">
      <selection activeCell="G22" sqref="G22"/>
    </sheetView>
  </sheetViews>
  <sheetFormatPr defaultColWidth="8.88333333333333" defaultRowHeight="13.5"/>
  <cols>
    <col min="1" max="1" width="7.55833333333333" customWidth="1"/>
    <col min="2" max="3" width="8.875"/>
    <col min="4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customFormat="1" spans="1:16">
      <c r="A3" s="1">
        <f t="shared" ref="A3:A11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3</v>
      </c>
      <c r="F3" s="1">
        <f>VLOOKUP(C3,考勤!$A$5:AP160,42,0)</f>
        <v>24</v>
      </c>
      <c r="G3" s="1">
        <v>21</v>
      </c>
      <c r="H3" s="1">
        <f t="shared" ref="H3:H11" si="1">F3*G3</f>
        <v>504</v>
      </c>
      <c r="I3" s="1">
        <f>VLOOKUP(C3,考勤!$A$5:AP160,41,0)</f>
        <v>5.5</v>
      </c>
      <c r="J3" s="1">
        <v>21</v>
      </c>
      <c r="K3" s="1">
        <f t="shared" ref="K3:K11" si="2">I3*J3</f>
        <v>115.5</v>
      </c>
      <c r="L3" s="1">
        <f>IFERROR(VLOOKUP(C3,奖惩!B:D,3,0),0)</f>
        <v>0</v>
      </c>
      <c r="M3" s="1">
        <f t="shared" ref="M3:M11" si="3">H3+K3+L3</f>
        <v>619.5</v>
      </c>
      <c r="N3" s="1">
        <f t="shared" ref="N3:N11" si="4">E3*5</f>
        <v>15</v>
      </c>
      <c r="O3" s="1">
        <f t="shared" ref="O3:O11" si="5">M3+N3</f>
        <v>634.5</v>
      </c>
      <c r="P3" s="1" t="str">
        <f>IFERROR(VLOOKUP(C3,奖惩!B:C,2,0),"")</f>
        <v/>
      </c>
    </row>
    <row r="4" customFormat="1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4</v>
      </c>
      <c r="F4" s="1">
        <f>VLOOKUP(C4,考勤!$A$5:AP155,42,0)</f>
        <v>31</v>
      </c>
      <c r="G4" s="1">
        <v>21</v>
      </c>
      <c r="H4" s="1">
        <f t="shared" si="1"/>
        <v>651</v>
      </c>
      <c r="I4" s="1">
        <f>VLOOKUP(C4,考勤!$A$5:AP155,41,0)</f>
        <v>8.5</v>
      </c>
      <c r="J4" s="1">
        <v>21</v>
      </c>
      <c r="K4" s="1">
        <f t="shared" si="2"/>
        <v>178.5</v>
      </c>
      <c r="L4" s="1">
        <f>IFERROR(VLOOKUP(C4,奖惩!B:D,3,0),0)</f>
        <v>20</v>
      </c>
      <c r="M4" s="1">
        <f t="shared" si="3"/>
        <v>849.5</v>
      </c>
      <c r="N4" s="1">
        <f t="shared" si="4"/>
        <v>20</v>
      </c>
      <c r="O4" s="1">
        <f t="shared" si="5"/>
        <v>869.5</v>
      </c>
      <c r="P4" s="1" t="str">
        <f>IFERROR(VLOOKUP(C4,奖惩!B:C,2,0),"")</f>
        <v>夜班补助</v>
      </c>
    </row>
    <row r="5" customFormat="1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2</v>
      </c>
      <c r="F5" s="1">
        <f>VLOOKUP(C5,考勤!$A$5:AP159,42,0)</f>
        <v>16</v>
      </c>
      <c r="G5" s="1">
        <v>21</v>
      </c>
      <c r="H5" s="1">
        <f t="shared" si="1"/>
        <v>336</v>
      </c>
      <c r="I5" s="1">
        <f>VLOOKUP(C5,考勤!$A$5:AP159,41,0)</f>
        <v>3.5</v>
      </c>
      <c r="J5" s="1">
        <v>21</v>
      </c>
      <c r="K5" s="1">
        <f t="shared" si="2"/>
        <v>73.5</v>
      </c>
      <c r="L5" s="1">
        <f>IFERROR(VLOOKUP(C5,奖惩!B:D,3,0),0)</f>
        <v>20</v>
      </c>
      <c r="M5" s="1">
        <f t="shared" si="3"/>
        <v>429.5</v>
      </c>
      <c r="N5" s="1">
        <f t="shared" si="4"/>
        <v>10</v>
      </c>
      <c r="O5" s="1">
        <f t="shared" si="5"/>
        <v>439.5</v>
      </c>
      <c r="P5" s="1" t="str">
        <f>IFERROR(VLOOKUP(C5,奖惩!B:C,2,0),"")</f>
        <v>夜班补助</v>
      </c>
    </row>
    <row r="6" customFormat="1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4</v>
      </c>
      <c r="F6" s="1">
        <f>VLOOKUP(C6,考勤!$A$5:AP160,42,0)</f>
        <v>31</v>
      </c>
      <c r="G6" s="1">
        <v>21</v>
      </c>
      <c r="H6" s="1">
        <f t="shared" si="1"/>
        <v>651</v>
      </c>
      <c r="I6" s="1">
        <f>VLOOKUP(C6,考勤!$A$5:AP160,41,0)</f>
        <v>8.5</v>
      </c>
      <c r="J6" s="1">
        <v>21</v>
      </c>
      <c r="K6" s="1">
        <f t="shared" si="2"/>
        <v>178.5</v>
      </c>
      <c r="L6" s="1">
        <f>IFERROR(VLOOKUP(C6,奖惩!B:D,3,0),0)</f>
        <v>20</v>
      </c>
      <c r="M6" s="1">
        <f t="shared" si="3"/>
        <v>849.5</v>
      </c>
      <c r="N6" s="1">
        <f t="shared" si="4"/>
        <v>20</v>
      </c>
      <c r="O6" s="1">
        <f t="shared" si="5"/>
        <v>869.5</v>
      </c>
      <c r="P6" s="1" t="str">
        <f>IFERROR(VLOOKUP(C6,奖惩!B:C,2,0),"")</f>
        <v>夜班补助</v>
      </c>
    </row>
    <row r="7" customFormat="1" spans="1:16">
      <c r="A7" s="1">
        <f t="shared" si="0"/>
        <v>5</v>
      </c>
      <c r="B7" s="1" t="s">
        <v>23</v>
      </c>
      <c r="C7" s="1" t="s">
        <v>24</v>
      </c>
      <c r="D7" s="1" t="s">
        <v>19</v>
      </c>
      <c r="E7" s="1">
        <f>VLOOKUP(C7,考勤!A:AJ,35,0)</f>
        <v>14</v>
      </c>
      <c r="F7" s="1">
        <f>VLOOKUP(C7,考勤!$A$5:AP161,42,0)</f>
        <v>112</v>
      </c>
      <c r="G7" s="1">
        <v>21</v>
      </c>
      <c r="H7" s="1">
        <f t="shared" si="1"/>
        <v>2352</v>
      </c>
      <c r="I7" s="1">
        <f>VLOOKUP(C7,考勤!$A$5:AP161,41,0)</f>
        <v>58</v>
      </c>
      <c r="J7" s="1">
        <v>21</v>
      </c>
      <c r="K7" s="1">
        <f t="shared" si="2"/>
        <v>1218</v>
      </c>
      <c r="L7" s="1">
        <f>IFERROR(VLOOKUP(C7,奖惩!B:D,3,0),0)</f>
        <v>0</v>
      </c>
      <c r="M7" s="1">
        <f t="shared" si="3"/>
        <v>3570</v>
      </c>
      <c r="N7" s="1">
        <f t="shared" si="4"/>
        <v>70</v>
      </c>
      <c r="O7" s="1">
        <f t="shared" si="5"/>
        <v>3640</v>
      </c>
      <c r="P7" s="1" t="str">
        <f>IFERROR(VLOOKUP(C7,奖惩!B:C,2,0),"")</f>
        <v/>
      </c>
    </row>
    <row r="8" customFormat="1" spans="1:16">
      <c r="A8" s="1">
        <f t="shared" si="0"/>
        <v>6</v>
      </c>
      <c r="B8" s="1" t="s">
        <v>25</v>
      </c>
      <c r="C8" s="1" t="s">
        <v>26</v>
      </c>
      <c r="D8" s="1" t="s">
        <v>19</v>
      </c>
      <c r="E8" s="1">
        <f>VLOOKUP(C8,考勤!A:AJ,35,0)</f>
        <v>4.5</v>
      </c>
      <c r="F8" s="1">
        <f>VLOOKUP(C8,考勤!$A$5:AP162,42,0)</f>
        <v>35</v>
      </c>
      <c r="G8" s="1">
        <v>19</v>
      </c>
      <c r="H8" s="1">
        <f t="shared" si="1"/>
        <v>665</v>
      </c>
      <c r="I8" s="1">
        <f>VLOOKUP(C8,考勤!$A$5:AP162,41,0)</f>
        <v>11</v>
      </c>
      <c r="J8" s="1">
        <v>19</v>
      </c>
      <c r="K8" s="1">
        <f t="shared" si="2"/>
        <v>209</v>
      </c>
      <c r="L8" s="1">
        <f>IFERROR(VLOOKUP(C8,奖惩!B:D,3,0),0)</f>
        <v>20</v>
      </c>
      <c r="M8" s="1">
        <f t="shared" si="3"/>
        <v>894</v>
      </c>
      <c r="N8" s="1">
        <f t="shared" si="4"/>
        <v>22.5</v>
      </c>
      <c r="O8" s="1">
        <f t="shared" si="5"/>
        <v>916.5</v>
      </c>
      <c r="P8" s="1" t="str">
        <f>IFERROR(VLOOKUP(C8,奖惩!B:C,2,0),"")</f>
        <v>夜班补助</v>
      </c>
    </row>
    <row r="9" customFormat="1" spans="1:16">
      <c r="A9" s="1">
        <f t="shared" si="0"/>
        <v>7</v>
      </c>
      <c r="B9" s="1" t="s">
        <v>25</v>
      </c>
      <c r="C9" s="1" t="s">
        <v>27</v>
      </c>
      <c r="D9" s="1" t="s">
        <v>19</v>
      </c>
      <c r="E9" s="1">
        <f>VLOOKUP(C9,考勤!A:AJ,35,0)</f>
        <v>18.5</v>
      </c>
      <c r="F9" s="1">
        <f>VLOOKUP(C9,考勤!$A$5:AP163,42,0)</f>
        <v>148</v>
      </c>
      <c r="G9" s="1">
        <v>19</v>
      </c>
      <c r="H9" s="1">
        <f t="shared" si="1"/>
        <v>2812</v>
      </c>
      <c r="I9" s="1">
        <f>VLOOKUP(C9,考勤!$A$5:AP163,41,0)</f>
        <v>58</v>
      </c>
      <c r="J9" s="1">
        <v>19</v>
      </c>
      <c r="K9" s="1">
        <f t="shared" si="2"/>
        <v>1102</v>
      </c>
      <c r="L9" s="1">
        <f>IFERROR(VLOOKUP(C9,奖惩!B:D,3,0),0)</f>
        <v>0</v>
      </c>
      <c r="M9" s="1">
        <f t="shared" si="3"/>
        <v>3914</v>
      </c>
      <c r="N9" s="1">
        <f t="shared" si="4"/>
        <v>92.5</v>
      </c>
      <c r="O9" s="1">
        <f t="shared" si="5"/>
        <v>4006.5</v>
      </c>
      <c r="P9" s="1" t="str">
        <f>IFERROR(VLOOKUP(C9,奖惩!B:C,2,0),"")</f>
        <v/>
      </c>
    </row>
    <row r="10" customFormat="1" spans="1:16">
      <c r="A10" s="1">
        <f t="shared" si="0"/>
        <v>8</v>
      </c>
      <c r="B10" s="1" t="s">
        <v>25</v>
      </c>
      <c r="C10" s="1" t="s">
        <v>28</v>
      </c>
      <c r="D10" s="1" t="s">
        <v>19</v>
      </c>
      <c r="E10" s="1">
        <f>VLOOKUP(C10,考勤!A:AJ,35,0)</f>
        <v>5</v>
      </c>
      <c r="F10" s="1">
        <f>VLOOKUP(C10,考勤!$A$5:AP164,42,0)</f>
        <v>40</v>
      </c>
      <c r="G10" s="1">
        <v>19</v>
      </c>
      <c r="H10" s="1">
        <f t="shared" si="1"/>
        <v>760</v>
      </c>
      <c r="I10" s="1">
        <f>VLOOKUP(C10,考勤!$A$5:AP164,41,0)</f>
        <v>18</v>
      </c>
      <c r="J10" s="1">
        <v>19</v>
      </c>
      <c r="K10" s="1">
        <f t="shared" si="2"/>
        <v>342</v>
      </c>
      <c r="L10" s="1">
        <f>IFERROR(VLOOKUP(C10,奖惩!B:D,3,0),0)</f>
        <v>-220.4</v>
      </c>
      <c r="M10" s="1">
        <f t="shared" si="3"/>
        <v>881.6</v>
      </c>
      <c r="N10" s="1">
        <f t="shared" si="4"/>
        <v>25</v>
      </c>
      <c r="O10" s="1">
        <f t="shared" si="5"/>
        <v>906.6</v>
      </c>
      <c r="P10" s="1">
        <f>IFERROR(VLOOKUP(C10,奖惩!B:C,2,0),"")</f>
        <v>0.8</v>
      </c>
    </row>
    <row r="11" customFormat="1" spans="1:16">
      <c r="A11" s="1">
        <f t="shared" si="0"/>
        <v>9</v>
      </c>
      <c r="B11" s="1" t="s">
        <v>25</v>
      </c>
      <c r="C11" s="1" t="s">
        <v>29</v>
      </c>
      <c r="D11" s="1" t="s">
        <v>19</v>
      </c>
      <c r="E11" s="1">
        <f>VLOOKUP(C11,考勤!A:AJ,35,0)</f>
        <v>19</v>
      </c>
      <c r="F11" s="1">
        <f>VLOOKUP(C11,考勤!$A$5:AP165,42,0)</f>
        <v>153</v>
      </c>
      <c r="G11" s="1">
        <v>19</v>
      </c>
      <c r="H11" s="1">
        <f t="shared" si="1"/>
        <v>2907</v>
      </c>
      <c r="I11" s="1">
        <f>VLOOKUP(C11,考勤!$A$5:AP165,41,0)</f>
        <v>73</v>
      </c>
      <c r="J11" s="1">
        <v>19</v>
      </c>
      <c r="K11" s="1">
        <f t="shared" si="2"/>
        <v>1387</v>
      </c>
      <c r="L11" s="1">
        <f>IFERROR(VLOOKUP(C11,奖惩!B:D,3,0),0)</f>
        <v>80</v>
      </c>
      <c r="M11" s="1">
        <f t="shared" si="3"/>
        <v>4374</v>
      </c>
      <c r="N11" s="1">
        <f t="shared" si="4"/>
        <v>95</v>
      </c>
      <c r="O11" s="1">
        <f t="shared" si="5"/>
        <v>4469</v>
      </c>
      <c r="P11" s="1" t="str">
        <f>IFERROR(VLOOKUP(C11,奖惩!B:C,2,0),"")</f>
        <v>夜班补助</v>
      </c>
    </row>
    <row r="12" spans="1:16">
      <c r="A12" s="1" t="s">
        <v>30</v>
      </c>
      <c r="B12" s="1"/>
      <c r="C12" s="1"/>
      <c r="D12" s="1"/>
      <c r="E12" s="1">
        <f t="shared" ref="E12:O12" si="6">SUM(E3:E11)</f>
        <v>74</v>
      </c>
      <c r="F12" s="1">
        <f t="shared" si="6"/>
        <v>590</v>
      </c>
      <c r="G12" s="1">
        <f t="shared" si="6"/>
        <v>181</v>
      </c>
      <c r="H12" s="1">
        <f t="shared" si="6"/>
        <v>11638</v>
      </c>
      <c r="I12" s="1">
        <f t="shared" si="6"/>
        <v>244</v>
      </c>
      <c r="J12" s="1">
        <f t="shared" si="6"/>
        <v>181</v>
      </c>
      <c r="K12" s="1">
        <f t="shared" si="6"/>
        <v>4804</v>
      </c>
      <c r="L12" s="1">
        <f t="shared" si="6"/>
        <v>-60.4</v>
      </c>
      <c r="M12" s="1">
        <f t="shared" si="6"/>
        <v>16381.6</v>
      </c>
      <c r="N12" s="1">
        <f t="shared" si="6"/>
        <v>370</v>
      </c>
      <c r="O12" s="1">
        <f t="shared" si="6"/>
        <v>16751.6</v>
      </c>
      <c r="P12" s="1"/>
    </row>
    <row r="13" ht="28.95" customHeight="1" spans="1:16">
      <c r="A13" t="s">
        <v>31</v>
      </c>
      <c r="C13" s="104">
        <f>ROUND(O12*1.03,2)</f>
        <v>17254.15</v>
      </c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</row>
    <row r="16" spans="3:4">
      <c r="C16" t="s">
        <v>2</v>
      </c>
      <c r="D16" t="s">
        <v>32</v>
      </c>
    </row>
    <row r="17" spans="3:4">
      <c r="C17" t="s">
        <v>23</v>
      </c>
      <c r="D17">
        <v>3640</v>
      </c>
    </row>
    <row r="18" spans="3:4">
      <c r="C18" t="s">
        <v>25</v>
      </c>
      <c r="D18">
        <v>10298.6</v>
      </c>
    </row>
    <row r="19" spans="3:4">
      <c r="C19" t="s">
        <v>17</v>
      </c>
      <c r="D19">
        <v>2813</v>
      </c>
    </row>
    <row r="20" spans="3:4">
      <c r="C20" t="s">
        <v>33</v>
      </c>
      <c r="D20">
        <v>16751.6</v>
      </c>
    </row>
  </sheetData>
  <autoFilter xmlns:etc="http://www.wps.cn/officeDocument/2017/etCustomData" ref="A1:P13" etc:filterBottomFollowUsedRange="0">
    <extLst/>
  </autoFilter>
  <mergeCells count="3">
    <mergeCell ref="A1:P1"/>
    <mergeCell ref="A13:B13"/>
    <mergeCell ref="C13:P13"/>
  </mergeCells>
  <conditionalFormatting sqref="C3">
    <cfRule type="duplicateValues" dxfId="0" priority="732"/>
    <cfRule type="duplicateValues" priority="828"/>
  </conditionalFormatting>
  <conditionalFormatting sqref="C4">
    <cfRule type="duplicateValues" dxfId="0" priority="449"/>
    <cfRule type="duplicateValues" priority="533"/>
  </conditionalFormatting>
  <conditionalFormatting sqref="C5">
    <cfRule type="duplicateValues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C6">
    <cfRule type="duplicateValues" dxfId="0" priority="444"/>
    <cfRule type="duplicateValues" priority="528"/>
  </conditionalFormatting>
  <conditionalFormatting sqref="C7">
    <cfRule type="duplicateValues" dxfId="0" priority="1"/>
  </conditionalFormatting>
  <conditionalFormatting sqref="C8">
    <cfRule type="duplicateValues" dxfId="0" priority="6"/>
    <cfRule type="duplicateValues" dxfId="0" priority="3"/>
  </conditionalFormatting>
  <conditionalFormatting sqref="C9">
    <cfRule type="duplicateValues" dxfId="0" priority="5"/>
    <cfRule type="duplicateValues" dxfId="0" priority="2"/>
  </conditionalFormatting>
  <conditionalFormatting sqref="C10">
    <cfRule type="duplicateValues" dxfId="0" priority="14"/>
  </conditionalFormatting>
  <conditionalFormatting sqref="C11">
    <cfRule type="duplicateValues" dxfId="0" priority="50"/>
    <cfRule type="duplicateValues" priority="70"/>
  </conditionalFormatting>
  <conditionalFormatting sqref="C13">
    <cfRule type="duplicateValues" priority="2306"/>
  </conditionalFormatting>
  <conditionalFormatting sqref="C1:C3 C12:C17 C27:C1048576">
    <cfRule type="duplicateValues" dxfId="0" priority="534"/>
  </conditionalFormatting>
  <conditionalFormatting sqref="C1:C2 C12:C17 C27:C1048576">
    <cfRule type="duplicateValues" dxfId="0" priority="839"/>
  </conditionalFormatting>
  <conditionalFormatting sqref="C1:C4 C6 C10:C1048576">
    <cfRule type="duplicateValues" dxfId="0" priority="13"/>
  </conditionalFormatting>
  <conditionalFormatting sqref="C1:C4 C6 C12:C17 C27:C1048576">
    <cfRule type="duplicateValues" dxfId="0" priority="72"/>
  </conditionalFormatting>
  <conditionalFormatting sqref="C1:C4 C6 C11:C17 C27:C1048576">
    <cfRule type="duplicateValues" dxfId="0" priority="34"/>
  </conditionalFormatting>
  <conditionalFormatting sqref="C2 C12:C13">
    <cfRule type="duplicateValues" priority="2097"/>
  </conditionalFormatting>
  <conditionalFormatting sqref="C2 C12">
    <cfRule type="duplicateValues" priority="2311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topLeftCell="A2" workbookViewId="0">
      <selection activeCell="B29" sqref="A5:B31"/>
    </sheetView>
  </sheetViews>
  <sheetFormatPr defaultColWidth="8.88333333333333" defaultRowHeight="14.25"/>
  <cols>
    <col min="1" max="2" width="8.88333333333333" style="11"/>
    <col min="3" max="3" width="7.10833333333333" style="12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12" t="s">
        <v>34</v>
      </c>
      <c r="B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L1">
        <v>2025</v>
      </c>
      <c r="AM1">
        <v>2024</v>
      </c>
      <c r="AN1">
        <v>9</v>
      </c>
    </row>
    <row r="2" spans="1:39">
      <c r="A2" s="12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1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t="s">
        <v>35</v>
      </c>
      <c r="AM2" t="s">
        <v>36</v>
      </c>
    </row>
    <row r="3" spans="1:43">
      <c r="A3" s="14" t="s">
        <v>37</v>
      </c>
      <c r="B3" s="14" t="s">
        <v>38</v>
      </c>
      <c r="C3" s="14" t="s">
        <v>39</v>
      </c>
      <c r="D3" s="15">
        <f t="shared" ref="D3:AE3" si="0">DATE($AL$1,$AN$1,1)+COLUMN(A:A)-1</f>
        <v>45901</v>
      </c>
      <c r="E3" s="15">
        <f t="shared" si="0"/>
        <v>45902</v>
      </c>
      <c r="F3" s="15">
        <f t="shared" si="0"/>
        <v>45903</v>
      </c>
      <c r="G3" s="15">
        <f t="shared" si="0"/>
        <v>45904</v>
      </c>
      <c r="H3" s="15">
        <f t="shared" si="0"/>
        <v>45905</v>
      </c>
      <c r="I3" s="15">
        <f t="shared" si="0"/>
        <v>45906</v>
      </c>
      <c r="J3" s="15">
        <f t="shared" si="0"/>
        <v>45907</v>
      </c>
      <c r="K3" s="15">
        <f t="shared" si="0"/>
        <v>45908</v>
      </c>
      <c r="L3" s="15">
        <f t="shared" si="0"/>
        <v>45909</v>
      </c>
      <c r="M3" s="15">
        <f t="shared" si="0"/>
        <v>45910</v>
      </c>
      <c r="N3" s="15">
        <f t="shared" si="0"/>
        <v>45911</v>
      </c>
      <c r="O3" s="15">
        <f t="shared" si="0"/>
        <v>45912</v>
      </c>
      <c r="P3" s="15">
        <f t="shared" si="0"/>
        <v>45913</v>
      </c>
      <c r="Q3" s="15">
        <f t="shared" si="0"/>
        <v>45914</v>
      </c>
      <c r="R3" s="15">
        <f t="shared" si="0"/>
        <v>45915</v>
      </c>
      <c r="S3" s="15">
        <f t="shared" si="0"/>
        <v>45916</v>
      </c>
      <c r="T3" s="15">
        <f t="shared" si="0"/>
        <v>45917</v>
      </c>
      <c r="U3" s="15">
        <f t="shared" si="0"/>
        <v>45918</v>
      </c>
      <c r="V3" s="15">
        <f t="shared" si="0"/>
        <v>45919</v>
      </c>
      <c r="W3" s="15">
        <f t="shared" si="0"/>
        <v>45920</v>
      </c>
      <c r="X3" s="15">
        <f t="shared" si="0"/>
        <v>45921</v>
      </c>
      <c r="Y3" s="15">
        <f t="shared" si="0"/>
        <v>45922</v>
      </c>
      <c r="Z3" s="15">
        <f t="shared" si="0"/>
        <v>45923</v>
      </c>
      <c r="AA3" s="15">
        <f t="shared" si="0"/>
        <v>45924</v>
      </c>
      <c r="AB3" s="15">
        <f t="shared" si="0"/>
        <v>45925</v>
      </c>
      <c r="AC3" s="15">
        <f t="shared" si="0"/>
        <v>45926</v>
      </c>
      <c r="AD3" s="15">
        <f t="shared" si="0"/>
        <v>45927</v>
      </c>
      <c r="AE3" s="15">
        <f t="shared" si="0"/>
        <v>45928</v>
      </c>
      <c r="AF3" s="15">
        <f>IF(DAY(DATE($AL$1,$AN$1,1)+COLUMN(AC:AC)-1)&lt;5,"",DATE($AL$1,$AN$1,1)+COLUMN(AC:AC)-1)</f>
        <v>45929</v>
      </c>
      <c r="AG3" s="15">
        <f>IF(DAY(DATE($AL$1,$AN$1,1)+COLUMN(AD:AD)-1)&lt;5,"",DATE($AL$1,$AN$1,1)+COLUMN(AD:AD)-1)</f>
        <v>45930</v>
      </c>
      <c r="AH3" s="15" t="str">
        <f>IF(DAY(DATE($AL$1,$AN$1,1)+COLUMN(AE:AE)-1)&lt;5,"",DATE($AL$1,$AN$1,1)+COLUMN(AE:AE)-1)</f>
        <v/>
      </c>
      <c r="AI3" s="16" t="s">
        <v>40</v>
      </c>
      <c r="AJ3" s="16" t="s">
        <v>41</v>
      </c>
      <c r="AK3" s="16" t="s">
        <v>42</v>
      </c>
      <c r="AL3" s="16"/>
      <c r="AM3" s="16" t="s">
        <v>43</v>
      </c>
      <c r="AN3" s="16" t="s">
        <v>44</v>
      </c>
      <c r="AO3" s="16" t="s">
        <v>45</v>
      </c>
      <c r="AP3" s="16" t="s">
        <v>46</v>
      </c>
      <c r="AQ3" s="16"/>
    </row>
    <row r="4" spans="1:43">
      <c r="A4" s="14" t="s">
        <v>3</v>
      </c>
      <c r="B4" s="14"/>
      <c r="C4" s="14"/>
      <c r="D4" s="16" t="str">
        <f t="shared" ref="D4:AH4" si="1">TEXT(D3,"aaa")</f>
        <v>一</v>
      </c>
      <c r="E4" s="16" t="str">
        <f t="shared" si="1"/>
        <v>二</v>
      </c>
      <c r="F4" s="16" t="str">
        <f t="shared" si="1"/>
        <v>三</v>
      </c>
      <c r="G4" s="16" t="str">
        <f t="shared" si="1"/>
        <v>四</v>
      </c>
      <c r="H4" s="16" t="str">
        <f t="shared" si="1"/>
        <v>五</v>
      </c>
      <c r="I4" s="16" t="str">
        <f t="shared" si="1"/>
        <v>六</v>
      </c>
      <c r="J4" s="16" t="str">
        <f t="shared" si="1"/>
        <v>日</v>
      </c>
      <c r="K4" s="16" t="str">
        <f t="shared" si="1"/>
        <v>一</v>
      </c>
      <c r="L4" s="16" t="str">
        <f t="shared" si="1"/>
        <v>二</v>
      </c>
      <c r="M4" s="16" t="str">
        <f t="shared" si="1"/>
        <v>三</v>
      </c>
      <c r="N4" s="16" t="str">
        <f t="shared" si="1"/>
        <v>四</v>
      </c>
      <c r="O4" s="16" t="str">
        <f t="shared" si="1"/>
        <v>五</v>
      </c>
      <c r="P4" s="16" t="str">
        <f t="shared" si="1"/>
        <v>六</v>
      </c>
      <c r="Q4" s="16" t="str">
        <f t="shared" si="1"/>
        <v>日</v>
      </c>
      <c r="R4" s="16" t="str">
        <f t="shared" si="1"/>
        <v>一</v>
      </c>
      <c r="S4" s="16" t="str">
        <f t="shared" si="1"/>
        <v>二</v>
      </c>
      <c r="T4" s="16" t="str">
        <f t="shared" si="1"/>
        <v>三</v>
      </c>
      <c r="U4" s="16" t="str">
        <f t="shared" si="1"/>
        <v>四</v>
      </c>
      <c r="V4" s="16" t="str">
        <f t="shared" si="1"/>
        <v>五</v>
      </c>
      <c r="W4" s="16" t="str">
        <f t="shared" si="1"/>
        <v>六</v>
      </c>
      <c r="X4" s="16" t="str">
        <f t="shared" si="1"/>
        <v>日</v>
      </c>
      <c r="Y4" s="16" t="str">
        <f t="shared" si="1"/>
        <v>一</v>
      </c>
      <c r="Z4" s="16" t="str">
        <f t="shared" si="1"/>
        <v>二</v>
      </c>
      <c r="AA4" s="16" t="str">
        <f t="shared" si="1"/>
        <v>三</v>
      </c>
      <c r="AB4" s="16" t="str">
        <f t="shared" si="1"/>
        <v>四</v>
      </c>
      <c r="AC4" s="16" t="str">
        <f t="shared" si="1"/>
        <v>五</v>
      </c>
      <c r="AD4" s="16" t="str">
        <f t="shared" si="1"/>
        <v>六</v>
      </c>
      <c r="AE4" s="16" t="str">
        <f t="shared" si="1"/>
        <v>日</v>
      </c>
      <c r="AF4" s="16" t="str">
        <f t="shared" si="1"/>
        <v>一</v>
      </c>
      <c r="AG4" s="16" t="str">
        <f t="shared" si="1"/>
        <v>二</v>
      </c>
      <c r="AH4" s="16" t="str">
        <f t="shared" si="1"/>
        <v/>
      </c>
      <c r="AI4" s="16"/>
      <c r="AJ4" s="16"/>
      <c r="AK4" s="16" t="s">
        <v>47</v>
      </c>
      <c r="AL4" s="16" t="s">
        <v>48</v>
      </c>
      <c r="AM4" s="16"/>
      <c r="AN4" s="16"/>
      <c r="AO4" s="16"/>
      <c r="AP4" s="16"/>
      <c r="AQ4" s="16"/>
    </row>
    <row r="5" ht="18" spans="1:43">
      <c r="A5" s="17" t="s">
        <v>29</v>
      </c>
      <c r="B5" s="18" t="s">
        <v>49</v>
      </c>
      <c r="C5" s="19" t="s">
        <v>50</v>
      </c>
      <c r="D5" s="20">
        <v>4</v>
      </c>
      <c r="E5" s="20">
        <v>4</v>
      </c>
      <c r="F5" s="20">
        <v>1</v>
      </c>
      <c r="G5" s="20">
        <v>4</v>
      </c>
      <c r="H5" s="20">
        <v>4</v>
      </c>
      <c r="I5" s="20">
        <v>4</v>
      </c>
      <c r="J5" s="20">
        <v>4</v>
      </c>
      <c r="K5" s="20">
        <v>4</v>
      </c>
      <c r="L5" s="20">
        <v>4</v>
      </c>
      <c r="M5" s="20">
        <v>4</v>
      </c>
      <c r="N5" s="20">
        <v>4</v>
      </c>
      <c r="O5" s="20">
        <v>4</v>
      </c>
      <c r="P5" s="20">
        <v>4</v>
      </c>
      <c r="Q5" s="20"/>
      <c r="R5" s="20">
        <v>4</v>
      </c>
      <c r="S5" s="20">
        <v>4</v>
      </c>
      <c r="T5" s="20">
        <v>4</v>
      </c>
      <c r="U5" s="20">
        <v>4</v>
      </c>
      <c r="V5" s="20">
        <v>4</v>
      </c>
      <c r="W5" s="20">
        <v>4</v>
      </c>
      <c r="X5" s="20">
        <v>4</v>
      </c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16">
        <f>IF(A5="","",COUNTIF(D5:AH6,"&gt;2")/2)</f>
        <v>19</v>
      </c>
      <c r="AJ5" s="16" cm="1">
        <f t="array" ref="AJ5">SUMPRODUCT(IFERROR((IFERROR(WEEKDAY($D$3:$AH$3,2),999)&lt;6)*D5:AH6,0))</f>
        <v>113</v>
      </c>
      <c r="AK5" s="16" cm="1">
        <f t="array" ref="AK5">SUMPRODUCT((IFERROR(WEEKDAY($D$3:$AH$3,2),999)&lt;6)*D7:AH7)</f>
        <v>57</v>
      </c>
      <c r="AL5" s="16" cm="1">
        <f t="array" ref="AL5">SUMPRODUCT(IFERROR((IFERROR(WEEKDAY($D$3:$AH$3,2),0)&gt;5)*D5:AH7,0))</f>
        <v>56</v>
      </c>
      <c r="AM5" s="16">
        <f>IFERROR(SUM(AJ5:AL7),"")</f>
        <v>226</v>
      </c>
      <c r="AN5" s="16" t="s">
        <v>51</v>
      </c>
      <c r="AO5" s="16" cm="1">
        <f t="array" ref="AO5">SUMPRODUCT((IFERROR((D5:AH5+D6:AH6+D7:AH7),0)&gt;8)*1,IFERROR((D5:AH5+D6:AH6+D7:AH7-8),0))</f>
        <v>73</v>
      </c>
      <c r="AP5" s="16">
        <f>SUM(D5:AH7)-AO5</f>
        <v>153</v>
      </c>
      <c r="AQ5" s="16">
        <f>AM5-AO5-AP5</f>
        <v>0</v>
      </c>
    </row>
    <row r="6" ht="18" spans="1:43">
      <c r="A6" s="17"/>
      <c r="B6" s="18"/>
      <c r="C6" s="19" t="s">
        <v>52</v>
      </c>
      <c r="D6" s="20">
        <v>4</v>
      </c>
      <c r="E6" s="20">
        <v>4</v>
      </c>
      <c r="F6" s="20"/>
      <c r="G6" s="20">
        <v>4</v>
      </c>
      <c r="H6" s="20">
        <v>4</v>
      </c>
      <c r="I6" s="20">
        <v>4</v>
      </c>
      <c r="J6" s="20">
        <v>4</v>
      </c>
      <c r="K6" s="20">
        <v>4</v>
      </c>
      <c r="L6" s="20">
        <v>4</v>
      </c>
      <c r="M6" s="20">
        <v>4</v>
      </c>
      <c r="N6" s="20">
        <v>4</v>
      </c>
      <c r="O6" s="20">
        <v>4</v>
      </c>
      <c r="P6" s="20">
        <v>4</v>
      </c>
      <c r="Q6" s="20"/>
      <c r="R6" s="20">
        <v>4</v>
      </c>
      <c r="S6" s="20">
        <v>4</v>
      </c>
      <c r="T6" s="20">
        <v>4</v>
      </c>
      <c r="U6" s="20">
        <v>4</v>
      </c>
      <c r="V6" s="20">
        <v>4</v>
      </c>
      <c r="W6" s="20">
        <v>4</v>
      </c>
      <c r="X6" s="20">
        <v>4</v>
      </c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16"/>
      <c r="AJ6" s="16"/>
      <c r="AK6" s="16"/>
      <c r="AL6" s="16"/>
      <c r="AM6" s="16"/>
      <c r="AN6" s="16"/>
      <c r="AO6" s="16"/>
      <c r="AP6" s="16"/>
      <c r="AQ6" s="16"/>
    </row>
    <row r="7" ht="18" spans="1:43">
      <c r="A7" s="17"/>
      <c r="B7" s="18"/>
      <c r="C7" s="19" t="s">
        <v>53</v>
      </c>
      <c r="D7" s="20">
        <v>4</v>
      </c>
      <c r="E7" s="20">
        <v>1</v>
      </c>
      <c r="F7" s="20"/>
      <c r="G7" s="20">
        <v>5</v>
      </c>
      <c r="H7" s="20">
        <v>5</v>
      </c>
      <c r="I7" s="20">
        <v>2</v>
      </c>
      <c r="J7" s="20">
        <v>1</v>
      </c>
      <c r="K7" s="20">
        <v>3</v>
      </c>
      <c r="L7" s="20">
        <v>5</v>
      </c>
      <c r="M7" s="20">
        <v>4</v>
      </c>
      <c r="N7" s="20">
        <v>4</v>
      </c>
      <c r="O7" s="20">
        <v>5</v>
      </c>
      <c r="P7" s="20">
        <v>4</v>
      </c>
      <c r="Q7" s="20"/>
      <c r="R7" s="20">
        <v>3</v>
      </c>
      <c r="S7" s="20">
        <v>4</v>
      </c>
      <c r="T7" s="20">
        <v>4</v>
      </c>
      <c r="U7" s="20">
        <v>5</v>
      </c>
      <c r="V7" s="20">
        <v>5</v>
      </c>
      <c r="W7" s="20">
        <v>8</v>
      </c>
      <c r="X7" s="20">
        <v>1</v>
      </c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16"/>
      <c r="AJ7" s="16"/>
      <c r="AK7" s="16"/>
      <c r="AL7" s="16"/>
      <c r="AM7" s="16"/>
      <c r="AN7" s="16"/>
      <c r="AO7" s="16"/>
      <c r="AP7" s="16"/>
      <c r="AQ7" s="16"/>
    </row>
    <row r="8" ht="18" spans="1:43">
      <c r="A8" s="21" t="s">
        <v>28</v>
      </c>
      <c r="B8" s="18" t="s">
        <v>49</v>
      </c>
      <c r="C8" s="19" t="s">
        <v>50</v>
      </c>
      <c r="D8" s="20"/>
      <c r="E8" s="20"/>
      <c r="F8" s="20"/>
      <c r="G8" s="20"/>
      <c r="H8" s="20">
        <v>4</v>
      </c>
      <c r="I8" s="20">
        <v>4</v>
      </c>
      <c r="J8" s="20">
        <v>4</v>
      </c>
      <c r="K8" s="20">
        <v>4</v>
      </c>
      <c r="L8" s="20">
        <v>4</v>
      </c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16">
        <f>IF(A8="","",COUNTIF(D8:AH9,"&gt;2")/2)</f>
        <v>5</v>
      </c>
      <c r="AJ8" s="16" cm="1">
        <f t="array" ref="AJ8">SUMPRODUCT(IFERROR((IFERROR(WEEKDAY($D$3:$AH$3,2),999)&lt;6)*D8:AH9,0))</f>
        <v>24</v>
      </c>
      <c r="AK8" s="16" cm="1">
        <f t="array" ref="AK8">SUMPRODUCT((IFERROR(WEEKDAY($D$3:$AH$3,2),999)&lt;6)*D10:AH10)</f>
        <v>11</v>
      </c>
      <c r="AL8" s="16" cm="1">
        <f t="array" ref="AL8">SUMPRODUCT(IFERROR((IFERROR(WEEKDAY($D$3:$AH$3,2),0)&gt;5)*D8:AH10,0))</f>
        <v>23</v>
      </c>
      <c r="AM8" s="16">
        <f>IFERROR(SUM(AJ8:AL10),"")</f>
        <v>58</v>
      </c>
      <c r="AN8" s="16" t="s">
        <v>51</v>
      </c>
      <c r="AO8" s="16" cm="1">
        <f t="array" ref="AO8">SUMPRODUCT((IFERROR((D8:AH8+D9:AH9+D10:AH10),0)&gt;8)*1,IFERROR((D8:AH8+D9:AH9+D10:AH10-8),0))</f>
        <v>18</v>
      </c>
      <c r="AP8" s="16">
        <f>SUM(D8:AH10)-AO8</f>
        <v>40</v>
      </c>
      <c r="AQ8" s="16">
        <f>AM8-AO8-AP8</f>
        <v>0</v>
      </c>
    </row>
    <row r="9" ht="18" spans="1:43">
      <c r="A9" s="21"/>
      <c r="B9" s="18"/>
      <c r="C9" s="19" t="s">
        <v>52</v>
      </c>
      <c r="D9" s="20"/>
      <c r="E9" s="20"/>
      <c r="F9" s="20"/>
      <c r="G9" s="20"/>
      <c r="H9" s="20">
        <v>4</v>
      </c>
      <c r="I9" s="20">
        <v>4</v>
      </c>
      <c r="J9" s="20">
        <v>4</v>
      </c>
      <c r="K9" s="20">
        <v>4</v>
      </c>
      <c r="L9" s="20">
        <v>4</v>
      </c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16"/>
      <c r="AJ9" s="16"/>
      <c r="AK9" s="16"/>
      <c r="AL9" s="16"/>
      <c r="AM9" s="16"/>
      <c r="AN9" s="16"/>
      <c r="AO9" s="16"/>
      <c r="AP9" s="16"/>
      <c r="AQ9" s="16"/>
    </row>
    <row r="10" ht="18" spans="1:43">
      <c r="A10" s="21"/>
      <c r="B10" s="18"/>
      <c r="C10" s="19" t="s">
        <v>53</v>
      </c>
      <c r="D10" s="20"/>
      <c r="E10" s="20"/>
      <c r="F10" s="20"/>
      <c r="G10" s="20"/>
      <c r="H10" s="20">
        <v>4</v>
      </c>
      <c r="I10" s="20">
        <v>4</v>
      </c>
      <c r="J10" s="20">
        <v>3</v>
      </c>
      <c r="K10" s="20">
        <v>4</v>
      </c>
      <c r="L10" s="20">
        <v>3</v>
      </c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16"/>
      <c r="AJ10" s="16"/>
      <c r="AK10" s="16"/>
      <c r="AL10" s="16"/>
      <c r="AM10" s="16"/>
      <c r="AN10" s="16"/>
      <c r="AO10" s="16"/>
      <c r="AP10" s="16"/>
      <c r="AQ10" s="16"/>
    </row>
    <row r="11" ht="20.25" spans="1:43">
      <c r="A11" s="22" t="s">
        <v>18</v>
      </c>
      <c r="B11" s="23" t="s">
        <v>17</v>
      </c>
      <c r="C11" s="24" t="s">
        <v>50</v>
      </c>
      <c r="D11" s="25">
        <v>4</v>
      </c>
      <c r="E11" s="25">
        <v>4</v>
      </c>
      <c r="F11" s="25" t="s">
        <v>54</v>
      </c>
      <c r="G11" s="25">
        <v>4</v>
      </c>
      <c r="H11" s="26"/>
      <c r="I11" s="25"/>
      <c r="J11" s="25"/>
      <c r="K11" s="26"/>
      <c r="L11" s="26"/>
      <c r="M11" s="25"/>
      <c r="N11" s="25"/>
      <c r="O11" s="25"/>
      <c r="P11" s="25"/>
      <c r="Q11" s="25"/>
      <c r="R11" s="25"/>
      <c r="S11" s="25"/>
      <c r="T11" s="25"/>
      <c r="U11" s="58"/>
      <c r="V11" s="25"/>
      <c r="W11" s="25"/>
      <c r="X11" s="25"/>
      <c r="Y11" s="25"/>
      <c r="Z11" s="25"/>
      <c r="AA11" s="25"/>
      <c r="AB11" s="25"/>
      <c r="AC11" s="58"/>
      <c r="AD11" s="25"/>
      <c r="AE11" s="58"/>
      <c r="AF11" s="60"/>
      <c r="AG11" s="25"/>
      <c r="AH11" s="62"/>
      <c r="AI11" s="16">
        <f>IF(A11="","",COUNTIF(D11:AH12,"&gt;2")/2)</f>
        <v>3</v>
      </c>
      <c r="AJ11" s="16" cm="1">
        <f t="array" ref="AJ11">SUMPRODUCT(IFERROR((IFERROR(WEEKDAY($D$3:$AH$3,2),999)&lt;6)*D11:AH12,0))</f>
        <v>24</v>
      </c>
      <c r="AK11" s="16" t="e" cm="1">
        <f t="array" ref="AK11">SUMPRODUCT((IFERROR(WEEKDAY($D$3:$AH$3,2),999)&lt;6)*D13:AH13)</f>
        <v>#VALUE!</v>
      </c>
      <c r="AL11" s="16" cm="1">
        <f t="array" ref="AL11">SUMPRODUCT(IFERROR((IFERROR(WEEKDAY($D$3:$AH$3,2),0)&gt;5)*D11:AH13,0))</f>
        <v>0</v>
      </c>
      <c r="AM11" s="16" t="str">
        <f>IFERROR(SUM(AJ11:AL13),"")</f>
        <v/>
      </c>
      <c r="AN11" s="16" t="s">
        <v>51</v>
      </c>
      <c r="AO11" s="16" cm="1">
        <f t="array" ref="AO11">SUMPRODUCT((IFERROR((D11:AH11+D12:AH12+D13:AH13),0)&gt;8)*1,IFERROR((D11:AH11+D12:AH12+D13:AH13-8),0))</f>
        <v>5.5</v>
      </c>
      <c r="AP11" s="16">
        <f>SUM(D11:AH13)-AO11</f>
        <v>24</v>
      </c>
      <c r="AQ11" s="16" t="e">
        <f>AM11-AO11-AP11</f>
        <v>#VALUE!</v>
      </c>
    </row>
    <row r="12" ht="20.25" spans="1:43">
      <c r="A12" s="27"/>
      <c r="B12" s="23"/>
      <c r="C12" s="24" t="s">
        <v>52</v>
      </c>
      <c r="D12" s="25">
        <v>4</v>
      </c>
      <c r="E12" s="25">
        <v>4</v>
      </c>
      <c r="F12" s="25" t="s">
        <v>54</v>
      </c>
      <c r="G12" s="25">
        <v>4</v>
      </c>
      <c r="H12" s="26"/>
      <c r="I12" s="25"/>
      <c r="J12" s="25"/>
      <c r="K12" s="26"/>
      <c r="L12" s="26"/>
      <c r="M12" s="25"/>
      <c r="N12" s="25"/>
      <c r="O12" s="25"/>
      <c r="P12" s="25"/>
      <c r="Q12" s="25"/>
      <c r="R12" s="25"/>
      <c r="S12" s="25"/>
      <c r="T12" s="25"/>
      <c r="U12" s="58"/>
      <c r="V12" s="25"/>
      <c r="W12" s="25"/>
      <c r="X12" s="25"/>
      <c r="Y12" s="25"/>
      <c r="Z12" s="25"/>
      <c r="AA12" s="25"/>
      <c r="AB12" s="25"/>
      <c r="AC12" s="58"/>
      <c r="AD12" s="25"/>
      <c r="AE12" s="58"/>
      <c r="AF12" s="60"/>
      <c r="AG12" s="25"/>
      <c r="AH12" s="62"/>
      <c r="AI12" s="16"/>
      <c r="AJ12" s="16"/>
      <c r="AK12" s="16"/>
      <c r="AL12" s="16"/>
      <c r="AM12" s="16"/>
      <c r="AN12" s="16"/>
      <c r="AO12" s="16"/>
      <c r="AP12" s="16"/>
      <c r="AQ12" s="16"/>
    </row>
    <row r="13" ht="20.25" spans="1:43">
      <c r="A13" s="27"/>
      <c r="B13" s="28"/>
      <c r="C13" s="29" t="s">
        <v>53</v>
      </c>
      <c r="D13" s="25">
        <v>0.5</v>
      </c>
      <c r="E13" s="25">
        <v>0.5</v>
      </c>
      <c r="F13" s="25" t="s">
        <v>54</v>
      </c>
      <c r="G13" s="25">
        <v>4.5</v>
      </c>
      <c r="H13" s="26"/>
      <c r="I13" s="25"/>
      <c r="J13" s="25"/>
      <c r="K13" s="26"/>
      <c r="L13" s="26"/>
      <c r="M13" s="25"/>
      <c r="N13" s="25"/>
      <c r="O13" s="25"/>
      <c r="P13" s="25"/>
      <c r="Q13" s="25"/>
      <c r="R13" s="25"/>
      <c r="S13" s="25"/>
      <c r="T13" s="25"/>
      <c r="U13" s="58"/>
      <c r="V13" s="25"/>
      <c r="W13" s="25"/>
      <c r="X13" s="25"/>
      <c r="Y13" s="25"/>
      <c r="Z13" s="25"/>
      <c r="AA13" s="25"/>
      <c r="AB13" s="25"/>
      <c r="AC13" s="58"/>
      <c r="AD13" s="25"/>
      <c r="AE13" s="58"/>
      <c r="AF13" s="60"/>
      <c r="AG13" s="25"/>
      <c r="AH13" s="62"/>
      <c r="AI13" s="16"/>
      <c r="AJ13" s="16"/>
      <c r="AK13" s="16"/>
      <c r="AL13" s="16"/>
      <c r="AM13" s="16"/>
      <c r="AN13" s="16"/>
      <c r="AO13" s="16"/>
      <c r="AP13" s="16"/>
      <c r="AQ13" s="16"/>
    </row>
    <row r="14" ht="29.25" spans="1:43">
      <c r="A14" s="22" t="s">
        <v>20</v>
      </c>
      <c r="B14" s="23" t="s">
        <v>17</v>
      </c>
      <c r="C14" s="24" t="s">
        <v>50</v>
      </c>
      <c r="D14" s="25">
        <v>4</v>
      </c>
      <c r="E14" s="30">
        <v>4</v>
      </c>
      <c r="F14" s="30">
        <v>4</v>
      </c>
      <c r="G14" s="30">
        <v>4</v>
      </c>
      <c r="H14" s="26"/>
      <c r="I14" s="25"/>
      <c r="J14" s="25"/>
      <c r="K14" s="26"/>
      <c r="L14" s="26"/>
      <c r="M14" s="25"/>
      <c r="N14" s="25"/>
      <c r="O14" s="25"/>
      <c r="P14" s="25"/>
      <c r="Q14" s="25"/>
      <c r="R14" s="25"/>
      <c r="S14" s="25"/>
      <c r="T14" s="25"/>
      <c r="U14" s="58"/>
      <c r="V14" s="25"/>
      <c r="W14" s="25"/>
      <c r="X14" s="25"/>
      <c r="Y14" s="25"/>
      <c r="Z14" s="25"/>
      <c r="AA14" s="25"/>
      <c r="AB14" s="25"/>
      <c r="AC14" s="58"/>
      <c r="AD14" s="25"/>
      <c r="AE14" s="58"/>
      <c r="AF14" s="60"/>
      <c r="AG14" s="25"/>
      <c r="AH14" s="63"/>
      <c r="AI14" s="16">
        <f>IF(A14="","",COUNTIF(D14:AH15,"&gt;2")/2)</f>
        <v>4</v>
      </c>
      <c r="AJ14" s="16" cm="1">
        <f t="array" ref="AJ14">SUMPRODUCT(IFERROR((IFERROR(WEEKDAY($D$3:$AH$3,2),999)&lt;6)*D14:AH15,0))</f>
        <v>31</v>
      </c>
      <c r="AK14" s="16" cm="1">
        <f t="array" ref="AK14">SUMPRODUCT((IFERROR(WEEKDAY($D$3:$AH$3,2),999)&lt;6)*D16:AH16)</f>
        <v>8.5</v>
      </c>
      <c r="AL14" s="16" cm="1">
        <f t="array" ref="AL14">SUMPRODUCT(IFERROR((IFERROR(WEEKDAY($D$3:$AH$3,2),0)&gt;5)*D14:AH16,0))</f>
        <v>0</v>
      </c>
      <c r="AM14" s="16">
        <f>IFERROR(SUM(AJ14:AL16),"")</f>
        <v>39.5</v>
      </c>
      <c r="AN14" s="16" t="s">
        <v>51</v>
      </c>
      <c r="AO14" s="16" cm="1">
        <f t="array" ref="AO14">SUMPRODUCT((IFERROR((D14:AH14+D15:AH15+D16:AH16),0)&gt;8)*1,IFERROR((D14:AH14+D15:AH15+D16:AH16-8),0))</f>
        <v>8.5</v>
      </c>
      <c r="AP14" s="16">
        <f>SUM(D14:AH16)-AO14</f>
        <v>31</v>
      </c>
      <c r="AQ14" s="16">
        <f>AM14-AO14-AP14</f>
        <v>0</v>
      </c>
    </row>
    <row r="15" ht="29.25" spans="1:43">
      <c r="A15" s="27"/>
      <c r="B15" s="23"/>
      <c r="C15" s="24" t="s">
        <v>52</v>
      </c>
      <c r="D15" s="25">
        <v>4</v>
      </c>
      <c r="E15" s="30">
        <v>4</v>
      </c>
      <c r="F15" s="30">
        <v>3</v>
      </c>
      <c r="G15" s="30">
        <v>4</v>
      </c>
      <c r="H15" s="26"/>
      <c r="I15" s="25"/>
      <c r="J15" s="25"/>
      <c r="K15" s="26"/>
      <c r="L15" s="26"/>
      <c r="M15" s="25"/>
      <c r="N15" s="25"/>
      <c r="O15" s="25"/>
      <c r="P15" s="25"/>
      <c r="Q15" s="25"/>
      <c r="R15" s="25"/>
      <c r="S15" s="25"/>
      <c r="T15" s="25"/>
      <c r="U15" s="58"/>
      <c r="V15" s="25"/>
      <c r="W15" s="25"/>
      <c r="X15" s="25"/>
      <c r="Y15" s="25"/>
      <c r="Z15" s="25"/>
      <c r="AA15" s="25"/>
      <c r="AB15" s="25"/>
      <c r="AC15" s="58"/>
      <c r="AD15" s="25"/>
      <c r="AE15" s="58"/>
      <c r="AF15" s="60"/>
      <c r="AG15" s="25"/>
      <c r="AH15" s="63"/>
      <c r="AI15" s="16"/>
      <c r="AJ15" s="16"/>
      <c r="AK15" s="16"/>
      <c r="AL15" s="16"/>
      <c r="AM15" s="16"/>
      <c r="AN15" s="16"/>
      <c r="AO15" s="16"/>
      <c r="AP15" s="16"/>
      <c r="AQ15" s="16"/>
    </row>
    <row r="16" ht="29.25" spans="1:43">
      <c r="A16" s="27"/>
      <c r="B16" s="28"/>
      <c r="C16" s="29" t="s">
        <v>53</v>
      </c>
      <c r="D16" s="25">
        <v>0.5</v>
      </c>
      <c r="E16" s="30">
        <v>3</v>
      </c>
      <c r="F16" s="30"/>
      <c r="G16" s="30">
        <v>5</v>
      </c>
      <c r="H16" s="26"/>
      <c r="I16" s="25"/>
      <c r="J16" s="25"/>
      <c r="K16" s="26"/>
      <c r="L16" s="26"/>
      <c r="M16" s="25"/>
      <c r="N16" s="25"/>
      <c r="O16" s="25"/>
      <c r="P16" s="25"/>
      <c r="Q16" s="25"/>
      <c r="R16" s="25"/>
      <c r="S16" s="25"/>
      <c r="T16" s="25"/>
      <c r="U16" s="58"/>
      <c r="V16" s="25"/>
      <c r="W16" s="25"/>
      <c r="X16" s="25"/>
      <c r="Y16" s="25"/>
      <c r="Z16" s="25"/>
      <c r="AA16" s="25"/>
      <c r="AB16" s="25"/>
      <c r="AC16" s="58"/>
      <c r="AD16" s="25"/>
      <c r="AE16" s="58"/>
      <c r="AF16" s="60"/>
      <c r="AG16" s="25"/>
      <c r="AH16" s="63"/>
      <c r="AI16" s="16"/>
      <c r="AJ16" s="16"/>
      <c r="AK16" s="16"/>
      <c r="AL16" s="16"/>
      <c r="AM16" s="16"/>
      <c r="AN16" s="16"/>
      <c r="AO16" s="16"/>
      <c r="AP16" s="16"/>
      <c r="AQ16" s="16"/>
    </row>
    <row r="17" ht="29.25" spans="1:43">
      <c r="A17" s="22" t="s">
        <v>22</v>
      </c>
      <c r="B17" s="23" t="s">
        <v>17</v>
      </c>
      <c r="C17" s="24" t="s">
        <v>50</v>
      </c>
      <c r="D17" s="25">
        <v>4</v>
      </c>
      <c r="E17" s="30">
        <v>4</v>
      </c>
      <c r="F17" s="30">
        <v>4</v>
      </c>
      <c r="G17" s="30">
        <v>4</v>
      </c>
      <c r="H17" s="26"/>
      <c r="I17" s="25"/>
      <c r="J17" s="25"/>
      <c r="K17" s="26"/>
      <c r="L17" s="26"/>
      <c r="M17" s="25"/>
      <c r="N17" s="25"/>
      <c r="O17" s="25"/>
      <c r="P17" s="25"/>
      <c r="Q17" s="25"/>
      <c r="R17" s="25"/>
      <c r="S17" s="25"/>
      <c r="T17" s="25"/>
      <c r="U17" s="58"/>
      <c r="V17" s="25"/>
      <c r="W17" s="25"/>
      <c r="X17" s="25"/>
      <c r="Y17" s="25"/>
      <c r="Z17" s="25"/>
      <c r="AA17" s="25"/>
      <c r="AB17" s="25"/>
      <c r="AC17" s="58"/>
      <c r="AD17" s="25"/>
      <c r="AE17" s="58"/>
      <c r="AF17" s="60"/>
      <c r="AG17" s="25"/>
      <c r="AH17" s="63"/>
      <c r="AI17" s="16">
        <f>IF(A17="","",COUNTIF(D17:AH18,"&gt;2")/2)</f>
        <v>4</v>
      </c>
      <c r="AJ17" s="16" cm="1">
        <f t="array" ref="AJ17">SUMPRODUCT(IFERROR((IFERROR(WEEKDAY($D$3:$AH$3,2),999)&lt;6)*D17:AH18,0))</f>
        <v>31</v>
      </c>
      <c r="AK17" s="16" cm="1">
        <f t="array" ref="AK17">SUMPRODUCT((IFERROR(WEEKDAY($D$3:$AH$3,2),999)&lt;6)*D19:AH19)</f>
        <v>8.5</v>
      </c>
      <c r="AL17" s="16" cm="1">
        <f t="array" ref="AL17">SUMPRODUCT(IFERROR((IFERROR(WEEKDAY($D$3:$AH$3,2),0)&gt;5)*D17:AH19,0))</f>
        <v>0</v>
      </c>
      <c r="AM17" s="16">
        <f>IFERROR(SUM(AJ17:AL19),"")</f>
        <v>39.5</v>
      </c>
      <c r="AN17" s="16" t="s">
        <v>51</v>
      </c>
      <c r="AO17" s="16" cm="1">
        <f t="array" ref="AO17">SUMPRODUCT((IFERROR((D17:AH17+D18:AH18+D19:AH19),0)&gt;8)*1,IFERROR((D17:AH17+D18:AH18+D19:AH19-8),0))</f>
        <v>8.5</v>
      </c>
      <c r="AP17" s="16">
        <f>SUM(D17:AH19)-AO17</f>
        <v>31</v>
      </c>
      <c r="AQ17" s="16">
        <f>AM17-AO17-AP17</f>
        <v>0</v>
      </c>
    </row>
    <row r="18" ht="29.25" spans="1:43">
      <c r="A18" s="27"/>
      <c r="B18" s="23"/>
      <c r="C18" s="24" t="s">
        <v>52</v>
      </c>
      <c r="D18" s="25">
        <v>4</v>
      </c>
      <c r="E18" s="30">
        <v>4</v>
      </c>
      <c r="F18" s="30">
        <v>3</v>
      </c>
      <c r="G18" s="30">
        <v>4</v>
      </c>
      <c r="H18" s="26"/>
      <c r="I18" s="25"/>
      <c r="J18" s="25"/>
      <c r="K18" s="26"/>
      <c r="L18" s="26"/>
      <c r="M18" s="25"/>
      <c r="N18" s="25"/>
      <c r="O18" s="25"/>
      <c r="P18" s="25"/>
      <c r="Q18" s="25"/>
      <c r="R18" s="25"/>
      <c r="S18" s="25"/>
      <c r="T18" s="25"/>
      <c r="U18" s="58"/>
      <c r="V18" s="25"/>
      <c r="W18" s="25"/>
      <c r="X18" s="25"/>
      <c r="Y18" s="25"/>
      <c r="Z18" s="25"/>
      <c r="AA18" s="25"/>
      <c r="AB18" s="25"/>
      <c r="AC18" s="58"/>
      <c r="AD18" s="25"/>
      <c r="AE18" s="58"/>
      <c r="AF18" s="60"/>
      <c r="AG18" s="25"/>
      <c r="AH18" s="63"/>
      <c r="AI18" s="16"/>
      <c r="AJ18" s="16"/>
      <c r="AK18" s="16"/>
      <c r="AL18" s="16"/>
      <c r="AM18" s="16"/>
      <c r="AN18" s="16"/>
      <c r="AO18" s="16"/>
      <c r="AP18" s="16"/>
      <c r="AQ18" s="16"/>
    </row>
    <row r="19" ht="29.25" spans="1:43">
      <c r="A19" s="27"/>
      <c r="B19" s="28"/>
      <c r="C19" s="29" t="s">
        <v>53</v>
      </c>
      <c r="D19" s="25">
        <v>0.5</v>
      </c>
      <c r="E19" s="30">
        <v>3</v>
      </c>
      <c r="F19" s="30"/>
      <c r="G19" s="30">
        <v>5</v>
      </c>
      <c r="H19" s="26"/>
      <c r="I19" s="25"/>
      <c r="J19" s="25"/>
      <c r="K19" s="26"/>
      <c r="L19" s="26"/>
      <c r="M19" s="25"/>
      <c r="N19" s="25"/>
      <c r="O19" s="25"/>
      <c r="P19" s="25"/>
      <c r="Q19" s="25"/>
      <c r="R19" s="25"/>
      <c r="S19" s="25"/>
      <c r="T19" s="25"/>
      <c r="U19" s="58"/>
      <c r="V19" s="25"/>
      <c r="W19" s="25"/>
      <c r="X19" s="25"/>
      <c r="Y19" s="25"/>
      <c r="Z19" s="25"/>
      <c r="AA19" s="25"/>
      <c r="AB19" s="25"/>
      <c r="AC19" s="58"/>
      <c r="AD19" s="25"/>
      <c r="AE19" s="58"/>
      <c r="AF19" s="60"/>
      <c r="AG19" s="25"/>
      <c r="AH19" s="63"/>
      <c r="AI19" s="16"/>
      <c r="AJ19" s="16"/>
      <c r="AK19" s="16"/>
      <c r="AL19" s="16"/>
      <c r="AM19" s="16"/>
      <c r="AN19" s="16"/>
      <c r="AO19" s="16"/>
      <c r="AP19" s="16"/>
      <c r="AQ19" s="16"/>
    </row>
    <row r="20" ht="29.25" spans="1:43">
      <c r="A20" s="22" t="s">
        <v>21</v>
      </c>
      <c r="B20" s="23" t="s">
        <v>17</v>
      </c>
      <c r="C20" s="24" t="s">
        <v>50</v>
      </c>
      <c r="D20" s="25">
        <v>4</v>
      </c>
      <c r="E20" s="30">
        <v>4</v>
      </c>
      <c r="F20" s="25"/>
      <c r="G20" s="26"/>
      <c r="H20" s="25"/>
      <c r="I20" s="25"/>
      <c r="J20" s="26"/>
      <c r="K20" s="26"/>
      <c r="L20" s="25"/>
      <c r="M20" s="25"/>
      <c r="N20" s="25"/>
      <c r="O20" s="25"/>
      <c r="P20" s="25"/>
      <c r="Q20" s="25"/>
      <c r="R20" s="25"/>
      <c r="S20" s="25"/>
      <c r="T20" s="58"/>
      <c r="U20" s="25"/>
      <c r="V20" s="25"/>
      <c r="W20" s="25"/>
      <c r="X20" s="25"/>
      <c r="Y20" s="25"/>
      <c r="Z20" s="25"/>
      <c r="AA20" s="25"/>
      <c r="AB20" s="58"/>
      <c r="AC20" s="25"/>
      <c r="AD20" s="58"/>
      <c r="AE20" s="60"/>
      <c r="AF20" s="25"/>
      <c r="AG20" s="25"/>
      <c r="AH20" s="58"/>
      <c r="AI20" s="16">
        <f>IF(A20="","",COUNTIF(D20:AH21,"&gt;2")/2)</f>
        <v>2</v>
      </c>
      <c r="AJ20" s="16" cm="1">
        <f t="array" ref="AJ20">SUMPRODUCT(IFERROR((IFERROR(WEEKDAY($D$3:$AH$3,2),999)&lt;6)*D20:AH21,0))</f>
        <v>16</v>
      </c>
      <c r="AK20" s="16" cm="1">
        <f t="array" ref="AK20">SUMPRODUCT((IFERROR(WEEKDAY($D$3:$AH$3,2),999)&lt;6)*D22:AH22)</f>
        <v>3.5</v>
      </c>
      <c r="AL20" s="16" cm="1">
        <f t="array" ref="AL20">SUMPRODUCT(IFERROR((IFERROR(WEEKDAY($D$3:$AH$3,2),0)&gt;5)*D20:AH22,0))</f>
        <v>0</v>
      </c>
      <c r="AM20" s="16">
        <f>IFERROR(SUM(AJ20:AL22),"")</f>
        <v>19.5</v>
      </c>
      <c r="AN20" s="16" t="s">
        <v>51</v>
      </c>
      <c r="AO20" s="16" cm="1">
        <f t="array" ref="AO20">SUMPRODUCT((IFERROR((D20:AH20+D21:AH21+D22:AH22),0)&gt;8)*1,IFERROR((D20:AH20+D21:AH21+D22:AH22-8),0))</f>
        <v>3.5</v>
      </c>
      <c r="AP20" s="16">
        <f>SUM(D20:AH22)-AO20</f>
        <v>16</v>
      </c>
      <c r="AQ20" s="16">
        <f>AM20-AO20-AP20</f>
        <v>0</v>
      </c>
    </row>
    <row r="21" ht="29.25" spans="1:43">
      <c r="A21" s="27"/>
      <c r="B21" s="23"/>
      <c r="C21" s="24" t="s">
        <v>52</v>
      </c>
      <c r="D21" s="25">
        <v>4</v>
      </c>
      <c r="E21" s="30">
        <v>4</v>
      </c>
      <c r="F21" s="25"/>
      <c r="G21" s="26"/>
      <c r="H21" s="25"/>
      <c r="I21" s="25"/>
      <c r="J21" s="26"/>
      <c r="K21" s="26"/>
      <c r="L21" s="25"/>
      <c r="M21" s="25"/>
      <c r="N21" s="25"/>
      <c r="O21" s="25"/>
      <c r="P21" s="25"/>
      <c r="Q21" s="25"/>
      <c r="R21" s="25"/>
      <c r="S21" s="25"/>
      <c r="T21" s="58"/>
      <c r="U21" s="25"/>
      <c r="V21" s="25"/>
      <c r="W21" s="25"/>
      <c r="X21" s="25"/>
      <c r="Y21" s="25"/>
      <c r="Z21" s="25"/>
      <c r="AA21" s="25"/>
      <c r="AB21" s="58"/>
      <c r="AC21" s="25"/>
      <c r="AD21" s="58"/>
      <c r="AE21" s="60"/>
      <c r="AF21" s="25"/>
      <c r="AG21" s="25"/>
      <c r="AH21" s="58"/>
      <c r="AI21" s="16"/>
      <c r="AJ21" s="16"/>
      <c r="AK21" s="16"/>
      <c r="AL21" s="16"/>
      <c r="AM21" s="16"/>
      <c r="AN21" s="16"/>
      <c r="AO21" s="16"/>
      <c r="AP21" s="16"/>
      <c r="AQ21" s="16"/>
    </row>
    <row r="22" ht="29.25" spans="1:43">
      <c r="A22" s="27"/>
      <c r="B22" s="28"/>
      <c r="C22" s="29" t="s">
        <v>53</v>
      </c>
      <c r="D22" s="25">
        <v>0.5</v>
      </c>
      <c r="E22" s="30">
        <v>3</v>
      </c>
      <c r="F22" s="25"/>
      <c r="G22" s="26"/>
      <c r="H22" s="25"/>
      <c r="I22" s="25"/>
      <c r="J22" s="26"/>
      <c r="K22" s="26"/>
      <c r="L22" s="25"/>
      <c r="M22" s="25"/>
      <c r="N22" s="25"/>
      <c r="O22" s="25"/>
      <c r="P22" s="25"/>
      <c r="Q22" s="25"/>
      <c r="R22" s="25"/>
      <c r="S22" s="25"/>
      <c r="T22" s="58"/>
      <c r="U22" s="25"/>
      <c r="V22" s="25"/>
      <c r="W22" s="25"/>
      <c r="X22" s="25"/>
      <c r="Y22" s="25"/>
      <c r="Z22" s="25"/>
      <c r="AA22" s="25"/>
      <c r="AB22" s="58"/>
      <c r="AC22" s="25"/>
      <c r="AD22" s="58"/>
      <c r="AE22" s="60"/>
      <c r="AF22" s="25"/>
      <c r="AG22" s="25"/>
      <c r="AH22" s="58"/>
      <c r="AI22" s="16"/>
      <c r="AJ22" s="16"/>
      <c r="AK22" s="16"/>
      <c r="AL22" s="16"/>
      <c r="AM22" s="16"/>
      <c r="AN22" s="16"/>
      <c r="AO22" s="16"/>
      <c r="AP22" s="16"/>
      <c r="AQ22" s="16"/>
    </row>
    <row r="23" ht="18.75" spans="1:43">
      <c r="A23" s="31" t="s">
        <v>24</v>
      </c>
      <c r="B23" s="32" t="s">
        <v>55</v>
      </c>
      <c r="C23" s="32" t="s">
        <v>50</v>
      </c>
      <c r="D23" s="33">
        <v>4</v>
      </c>
      <c r="E23" s="33">
        <v>4</v>
      </c>
      <c r="F23" s="33"/>
      <c r="G23" s="33">
        <v>4</v>
      </c>
      <c r="H23" s="33">
        <v>4</v>
      </c>
      <c r="I23" s="33">
        <v>4</v>
      </c>
      <c r="J23" s="33">
        <v>4</v>
      </c>
      <c r="K23" s="33">
        <v>4</v>
      </c>
      <c r="L23" s="33">
        <v>4</v>
      </c>
      <c r="M23" s="33">
        <v>4</v>
      </c>
      <c r="N23" s="33">
        <v>4</v>
      </c>
      <c r="O23" s="33">
        <v>4</v>
      </c>
      <c r="P23" s="33">
        <v>4</v>
      </c>
      <c r="Q23" s="33">
        <v>4</v>
      </c>
      <c r="R23" s="33">
        <v>4</v>
      </c>
      <c r="S23" s="33"/>
      <c r="T23" s="33"/>
      <c r="U23" s="33"/>
      <c r="V23" s="33"/>
      <c r="W23" s="33"/>
      <c r="X23" s="33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16">
        <f>IF(A23="","",COUNTIF(D23:AH24,"&gt;2")/2)</f>
        <v>14</v>
      </c>
      <c r="AJ23" s="16" cm="1">
        <f t="array" ref="AJ23">SUMPRODUCT(IFERROR((IFERROR(WEEKDAY($D$3:$AH$3,2),999)&lt;6)*D23:AH24,0))</f>
        <v>80</v>
      </c>
      <c r="AK23" s="16" cm="1">
        <f t="array" ref="AK23">SUMPRODUCT((IFERROR(WEEKDAY($D$3:$AH$3,2),999)&lt;6)*D25:AH25)</f>
        <v>40.5</v>
      </c>
      <c r="AL23" s="16" cm="1">
        <f t="array" ref="AL23">SUMPRODUCT(IFERROR((IFERROR(WEEKDAY($D$3:$AH$3,2),0)&gt;5)*D23:AH25,0))</f>
        <v>49.5</v>
      </c>
      <c r="AM23" s="16">
        <f>IFERROR(SUM(AJ23:AL25),"")</f>
        <v>170</v>
      </c>
      <c r="AN23" s="16" t="s">
        <v>51</v>
      </c>
      <c r="AO23" s="16" cm="1">
        <f t="array" ref="AO23">SUMPRODUCT((IFERROR((D23:AH23+D24:AH24+D25:AH25),0)&gt;8)*1,IFERROR((D23:AH23+D24:AH24+D25:AH25-8),0))</f>
        <v>58</v>
      </c>
      <c r="AP23" s="16">
        <f>SUM(D23:AH25)-AO23</f>
        <v>112</v>
      </c>
      <c r="AQ23" s="16">
        <f>AM23-AO23-AP23</f>
        <v>0</v>
      </c>
    </row>
    <row r="24" ht="18.75" spans="1:43">
      <c r="A24" s="31"/>
      <c r="B24" s="32"/>
      <c r="C24" s="32" t="s">
        <v>52</v>
      </c>
      <c r="D24" s="33">
        <v>4</v>
      </c>
      <c r="E24" s="33">
        <v>4</v>
      </c>
      <c r="F24" s="33"/>
      <c r="G24" s="33">
        <v>4</v>
      </c>
      <c r="H24" s="33">
        <v>4</v>
      </c>
      <c r="I24" s="33">
        <v>4</v>
      </c>
      <c r="J24" s="33">
        <v>4</v>
      </c>
      <c r="K24" s="33">
        <v>4</v>
      </c>
      <c r="L24" s="33">
        <v>4</v>
      </c>
      <c r="M24" s="33">
        <v>4</v>
      </c>
      <c r="N24" s="33">
        <v>4</v>
      </c>
      <c r="O24" s="33">
        <v>4</v>
      </c>
      <c r="P24" s="33">
        <v>4</v>
      </c>
      <c r="Q24" s="33">
        <v>4</v>
      </c>
      <c r="R24" s="33">
        <v>4</v>
      </c>
      <c r="S24" s="33"/>
      <c r="T24" s="33"/>
      <c r="U24" s="33"/>
      <c r="V24" s="33"/>
      <c r="W24" s="33"/>
      <c r="X24" s="33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16"/>
      <c r="AJ24" s="16"/>
      <c r="AK24" s="16"/>
      <c r="AL24" s="16"/>
      <c r="AM24" s="16"/>
      <c r="AN24" s="16"/>
      <c r="AO24" s="16"/>
      <c r="AP24" s="16"/>
      <c r="AQ24" s="16"/>
    </row>
    <row r="25" ht="18.75" spans="1:43">
      <c r="A25" s="31"/>
      <c r="B25" s="32"/>
      <c r="C25" s="32" t="s">
        <v>53</v>
      </c>
      <c r="D25" s="33">
        <v>5</v>
      </c>
      <c r="E25" s="33">
        <v>3</v>
      </c>
      <c r="F25" s="33"/>
      <c r="G25" s="33">
        <v>5</v>
      </c>
      <c r="H25" s="33">
        <v>5</v>
      </c>
      <c r="I25" s="33">
        <v>5</v>
      </c>
      <c r="J25" s="33">
        <v>5</v>
      </c>
      <c r="K25" s="33">
        <v>5</v>
      </c>
      <c r="L25" s="33">
        <v>5</v>
      </c>
      <c r="M25" s="33">
        <v>1.5</v>
      </c>
      <c r="N25" s="33">
        <v>5</v>
      </c>
      <c r="O25" s="33">
        <v>3</v>
      </c>
      <c r="P25" s="33">
        <v>3.5</v>
      </c>
      <c r="Q25" s="33">
        <v>4</v>
      </c>
      <c r="R25" s="33">
        <v>3</v>
      </c>
      <c r="S25" s="33"/>
      <c r="T25" s="33"/>
      <c r="U25" s="33"/>
      <c r="V25" s="33"/>
      <c r="W25" s="33"/>
      <c r="X25" s="33"/>
      <c r="Y25" s="41"/>
      <c r="Z25" s="41"/>
      <c r="AA25" s="41"/>
      <c r="AB25" s="41"/>
      <c r="AC25" s="59"/>
      <c r="AD25" s="41"/>
      <c r="AE25" s="59"/>
      <c r="AF25" s="41"/>
      <c r="AG25" s="41"/>
      <c r="AH25" s="41"/>
      <c r="AI25" s="16"/>
      <c r="AJ25" s="16"/>
      <c r="AK25" s="16"/>
      <c r="AL25" s="16"/>
      <c r="AM25" s="16"/>
      <c r="AN25" s="16"/>
      <c r="AO25" s="16"/>
      <c r="AP25" s="16"/>
      <c r="AQ25" s="16"/>
    </row>
    <row r="26" ht="29.25" spans="1:43">
      <c r="A26" s="34" t="s">
        <v>26</v>
      </c>
      <c r="B26" s="35" t="s">
        <v>49</v>
      </c>
      <c r="C26" s="35" t="s">
        <v>50</v>
      </c>
      <c r="D26" s="30"/>
      <c r="E26" s="30">
        <v>4</v>
      </c>
      <c r="F26" s="30">
        <v>4</v>
      </c>
      <c r="G26" s="30">
        <v>4</v>
      </c>
      <c r="H26" s="30">
        <v>4</v>
      </c>
      <c r="I26" s="30">
        <v>4</v>
      </c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16">
        <f>IF(A26="","",COUNTIF(D26:AH27,"&gt;2")/2)</f>
        <v>4.5</v>
      </c>
      <c r="AJ26" s="16" cm="1">
        <f t="array" ref="AJ26">SUMPRODUCT(IFERROR((IFERROR(WEEKDAY($D$3:$AH$3,2),999)&lt;6)*D26:AH27,0))</f>
        <v>31</v>
      </c>
      <c r="AK26" s="16" cm="1">
        <f t="array" ref="AK26">SUMPRODUCT((IFERROR(WEEKDAY($D$3:$AH$3,2),999)&lt;6)*D28:AH28)</f>
        <v>11</v>
      </c>
      <c r="AL26" s="16" cm="1">
        <f t="array" ref="AL26">SUMPRODUCT(IFERROR((IFERROR(WEEKDAY($D$3:$AH$3,2),0)&gt;5)*D26:AH28,0))</f>
        <v>4</v>
      </c>
      <c r="AM26" s="16">
        <f>IFERROR(SUM(AJ26:AL28),"")</f>
        <v>46</v>
      </c>
      <c r="AN26" s="16" t="s">
        <v>51</v>
      </c>
      <c r="AO26" s="16" cm="1">
        <f t="array" ref="AO26">SUMPRODUCT((IFERROR((D26:AH26+D27:AH27+D28:AH28),0)&gt;8)*1,IFERROR((D26:AH26+D27:AH27+D28:AH28-8),0))</f>
        <v>11</v>
      </c>
      <c r="AP26" s="16">
        <f>SUM(D26:AH28)-AO26</f>
        <v>35</v>
      </c>
      <c r="AQ26" s="16">
        <f>AM26-AO26-AP26</f>
        <v>0</v>
      </c>
    </row>
    <row r="27" ht="29.25" spans="1:43">
      <c r="A27" s="34"/>
      <c r="B27" s="35"/>
      <c r="C27" s="35" t="s">
        <v>52</v>
      </c>
      <c r="D27" s="36"/>
      <c r="E27" s="30">
        <v>4</v>
      </c>
      <c r="F27" s="30">
        <v>3</v>
      </c>
      <c r="G27" s="30">
        <v>4</v>
      </c>
      <c r="H27" s="30">
        <v>4</v>
      </c>
      <c r="I27" s="30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16"/>
      <c r="AJ27" s="16"/>
      <c r="AK27" s="16"/>
      <c r="AL27" s="16"/>
      <c r="AM27" s="16"/>
      <c r="AN27" s="16"/>
      <c r="AO27" s="16"/>
      <c r="AP27" s="16"/>
      <c r="AQ27" s="16"/>
    </row>
    <row r="28" ht="29.25" spans="1:43">
      <c r="A28" s="34"/>
      <c r="B28" s="35"/>
      <c r="C28" s="35" t="s">
        <v>53</v>
      </c>
      <c r="D28" s="36"/>
      <c r="E28" s="30">
        <v>1</v>
      </c>
      <c r="F28" s="30"/>
      <c r="G28" s="30">
        <v>5</v>
      </c>
      <c r="H28" s="30">
        <v>5</v>
      </c>
      <c r="I28" s="30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16"/>
      <c r="AJ28" s="16"/>
      <c r="AK28" s="16"/>
      <c r="AL28" s="16"/>
      <c r="AM28" s="16"/>
      <c r="AN28" s="16"/>
      <c r="AO28" s="16"/>
      <c r="AP28" s="16"/>
      <c r="AQ28" s="16"/>
    </row>
    <row r="29" ht="16.5" spans="1:43">
      <c r="A29" s="37" t="s">
        <v>27</v>
      </c>
      <c r="B29" s="35" t="s">
        <v>49</v>
      </c>
      <c r="C29" s="38"/>
      <c r="D29" s="33">
        <v>4</v>
      </c>
      <c r="E29" s="33">
        <v>4</v>
      </c>
      <c r="F29" s="33">
        <v>4</v>
      </c>
      <c r="G29" s="33">
        <v>4</v>
      </c>
      <c r="H29" s="33">
        <v>4</v>
      </c>
      <c r="I29" s="33">
        <v>4</v>
      </c>
      <c r="J29" s="33">
        <v>4</v>
      </c>
      <c r="K29" s="33">
        <v>4</v>
      </c>
      <c r="L29" s="33">
        <v>4</v>
      </c>
      <c r="M29" s="33">
        <v>4</v>
      </c>
      <c r="N29" s="33">
        <v>4</v>
      </c>
      <c r="O29" s="41"/>
      <c r="P29" s="41"/>
      <c r="Q29" s="33">
        <v>4</v>
      </c>
      <c r="R29" s="33">
        <v>4</v>
      </c>
      <c r="S29" s="41">
        <v>4</v>
      </c>
      <c r="T29" s="33">
        <v>4</v>
      </c>
      <c r="U29" s="33">
        <v>4</v>
      </c>
      <c r="V29" s="33">
        <v>4</v>
      </c>
      <c r="W29" s="33">
        <v>4</v>
      </c>
      <c r="X29" s="33">
        <v>4</v>
      </c>
      <c r="Y29" s="41"/>
      <c r="Z29" s="41"/>
      <c r="AA29" s="41"/>
      <c r="AB29" s="41"/>
      <c r="AC29" s="59"/>
      <c r="AD29" s="41"/>
      <c r="AE29" s="59"/>
      <c r="AF29" s="41"/>
      <c r="AG29" s="41"/>
      <c r="AH29" s="41"/>
      <c r="AI29" s="16">
        <f>IF(A29="","",COUNTIF(D29:AH30,"&gt;2")/2)</f>
        <v>18.5</v>
      </c>
      <c r="AJ29" s="16" cm="1">
        <f t="array" ref="AJ29">SUMPRODUCT(IFERROR((IFERROR(WEEKDAY($D$3:$AH$3,2),999)&lt;6)*D29:AH30,0))</f>
        <v>108</v>
      </c>
      <c r="AK29" s="16" cm="1">
        <f t="array" ref="AK29">SUMPRODUCT((IFERROR(WEEKDAY($D$3:$AH$3,2),999)&lt;6)*D31:AH31)</f>
        <v>41</v>
      </c>
      <c r="AL29" s="16" cm="1">
        <f t="array" ref="AL29">SUMPRODUCT(IFERROR((IFERROR(WEEKDAY($D$3:$AH$3,2),0)&gt;5)*D29:AH31,0))</f>
        <v>57</v>
      </c>
      <c r="AM29" s="16">
        <f>IFERROR(SUM(AJ29:AL31),"")</f>
        <v>206</v>
      </c>
      <c r="AN29" s="16" t="s">
        <v>51</v>
      </c>
      <c r="AO29" s="16" cm="1">
        <f t="array" ref="AO29">SUMPRODUCT((IFERROR((D29:AH29+D30:AH30+D31:AH31),0)&gt;8)*1,IFERROR((D29:AH29+D30:AH30+D31:AH31-8),0))</f>
        <v>58</v>
      </c>
      <c r="AP29" s="16">
        <f>SUM(D29:AH31)-AO29</f>
        <v>148</v>
      </c>
      <c r="AQ29" s="16">
        <f>AM29-AO29-AP29</f>
        <v>0</v>
      </c>
    </row>
    <row r="30" ht="16.5" spans="1:43">
      <c r="A30" s="39"/>
      <c r="B30" s="35"/>
      <c r="C30" s="38"/>
      <c r="D30" s="33">
        <v>4</v>
      </c>
      <c r="E30" s="33">
        <v>4</v>
      </c>
      <c r="F30" s="33">
        <v>4</v>
      </c>
      <c r="G30" s="33">
        <v>4</v>
      </c>
      <c r="H30" s="33">
        <v>4</v>
      </c>
      <c r="I30" s="33">
        <v>4</v>
      </c>
      <c r="J30" s="33">
        <v>4</v>
      </c>
      <c r="K30" s="33">
        <v>4</v>
      </c>
      <c r="L30" s="33">
        <v>4</v>
      </c>
      <c r="M30" s="33">
        <v>4</v>
      </c>
      <c r="N30" s="33">
        <v>4</v>
      </c>
      <c r="O30" s="41"/>
      <c r="P30" s="41"/>
      <c r="Q30" s="33">
        <v>4</v>
      </c>
      <c r="R30" s="33">
        <v>4</v>
      </c>
      <c r="S30" s="41"/>
      <c r="T30" s="33">
        <v>4</v>
      </c>
      <c r="U30" s="33">
        <v>4</v>
      </c>
      <c r="V30" s="33">
        <v>4</v>
      </c>
      <c r="W30" s="33">
        <v>4</v>
      </c>
      <c r="X30" s="33">
        <v>4</v>
      </c>
      <c r="Y30" s="41"/>
      <c r="Z30" s="41"/>
      <c r="AA30" s="41"/>
      <c r="AB30" s="41"/>
      <c r="AC30" s="59"/>
      <c r="AD30" s="41"/>
      <c r="AE30" s="59"/>
      <c r="AF30" s="41"/>
      <c r="AG30" s="41"/>
      <c r="AH30" s="41"/>
      <c r="AI30" s="16"/>
      <c r="AJ30" s="16"/>
      <c r="AK30" s="16"/>
      <c r="AL30" s="16"/>
      <c r="AM30" s="16"/>
      <c r="AN30" s="16"/>
      <c r="AO30" s="16"/>
      <c r="AP30" s="16"/>
      <c r="AQ30" s="16"/>
    </row>
    <row r="31" ht="16.5" spans="1:43">
      <c r="A31" s="39"/>
      <c r="B31" s="35"/>
      <c r="C31" s="40"/>
      <c r="D31" s="41">
        <v>2</v>
      </c>
      <c r="E31" s="41">
        <v>3</v>
      </c>
      <c r="F31" s="41">
        <v>3</v>
      </c>
      <c r="G31" s="41">
        <v>3</v>
      </c>
      <c r="H31" s="41">
        <v>4</v>
      </c>
      <c r="I31" s="41">
        <v>4</v>
      </c>
      <c r="J31" s="41">
        <v>4</v>
      </c>
      <c r="K31" s="41">
        <v>4</v>
      </c>
      <c r="L31" s="41">
        <v>4</v>
      </c>
      <c r="M31" s="41">
        <v>3</v>
      </c>
      <c r="N31" s="41">
        <v>3</v>
      </c>
      <c r="O31" s="41"/>
      <c r="P31" s="41"/>
      <c r="Q31" s="41">
        <v>3</v>
      </c>
      <c r="R31" s="41">
        <v>3</v>
      </c>
      <c r="S31" s="41"/>
      <c r="T31" s="41">
        <v>3</v>
      </c>
      <c r="U31" s="41">
        <v>3</v>
      </c>
      <c r="V31" s="41">
        <v>3</v>
      </c>
      <c r="W31" s="41">
        <v>3</v>
      </c>
      <c r="X31" s="41">
        <v>3</v>
      </c>
      <c r="Y31" s="41"/>
      <c r="Z31" s="41"/>
      <c r="AA31" s="41"/>
      <c r="AB31" s="41"/>
      <c r="AC31" s="59"/>
      <c r="AD31" s="41"/>
      <c r="AE31" s="59"/>
      <c r="AF31" s="41"/>
      <c r="AG31" s="41"/>
      <c r="AH31" s="41"/>
      <c r="AI31" s="16"/>
      <c r="AJ31" s="16"/>
      <c r="AK31" s="16"/>
      <c r="AL31" s="16"/>
      <c r="AM31" s="16"/>
      <c r="AN31" s="16"/>
      <c r="AO31" s="16"/>
      <c r="AP31" s="16"/>
      <c r="AQ31" s="16"/>
    </row>
    <row r="32" ht="16.5" spans="1:43">
      <c r="A32" s="37"/>
      <c r="B32" s="38"/>
      <c r="C32" s="38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59"/>
      <c r="V32" s="41"/>
      <c r="W32" s="41"/>
      <c r="X32" s="41"/>
      <c r="Y32" s="41"/>
      <c r="Z32" s="41"/>
      <c r="AA32" s="41"/>
      <c r="AB32" s="41"/>
      <c r="AC32" s="59"/>
      <c r="AD32" s="41"/>
      <c r="AE32" s="59"/>
      <c r="AF32" s="41"/>
      <c r="AG32" s="41"/>
      <c r="AH32" s="41"/>
      <c r="AI32" s="16" t="str">
        <f>IF(A32="","",COUNTIF(D32:AH33,"&gt;2")/2)</f>
        <v/>
      </c>
      <c r="AJ32" s="16" cm="1">
        <f t="array" ref="AJ32">SUMPRODUCT(IFERROR((IFERROR(WEEKDAY($D$3:$AH$3,2),999)&lt;6)*D32:AH33,0))</f>
        <v>0</v>
      </c>
      <c r="AK32" s="16" cm="1">
        <f t="array" ref="AK32">SUMPRODUCT((IFERROR(WEEKDAY($D$3:$AH$3,2),999)&lt;6)*D34:AH34)</f>
        <v>0</v>
      </c>
      <c r="AL32" s="16" cm="1">
        <f t="array" ref="AL32">SUMPRODUCT(IFERROR((IFERROR(WEEKDAY($D$3:$AH$3,2),0)&gt;5)*D32:AH34,0))</f>
        <v>0</v>
      </c>
      <c r="AM32" s="16">
        <f>IFERROR(SUM(AJ32:AL34),"")</f>
        <v>0</v>
      </c>
      <c r="AN32" s="16" t="s">
        <v>51</v>
      </c>
      <c r="AO32" s="16" cm="1">
        <f t="array" ref="AO32">SUMPRODUCT((IFERROR((D32:AH32+D33:AH33+D34:AH34),0)&gt;8)*1,IFERROR((D32:AH32+D33:AH33+D34:AH34-8),0))</f>
        <v>0</v>
      </c>
      <c r="AP32" s="16">
        <f>SUM(D32:AH34)-AO32</f>
        <v>0</v>
      </c>
      <c r="AQ32" s="16">
        <f>AM32-AO32-AP32</f>
        <v>0</v>
      </c>
    </row>
    <row r="33" ht="16.5" spans="1:43">
      <c r="A33" s="39"/>
      <c r="B33" s="38"/>
      <c r="C33" s="38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59"/>
      <c r="V33" s="41"/>
      <c r="W33" s="41"/>
      <c r="X33" s="41"/>
      <c r="Y33" s="41"/>
      <c r="Z33" s="41"/>
      <c r="AA33" s="41"/>
      <c r="AB33" s="41"/>
      <c r="AC33" s="59"/>
      <c r="AD33" s="41"/>
      <c r="AE33" s="59"/>
      <c r="AF33" s="41"/>
      <c r="AG33" s="41"/>
      <c r="AH33" s="41"/>
      <c r="AI33" s="16"/>
      <c r="AJ33" s="16"/>
      <c r="AK33" s="16"/>
      <c r="AL33" s="16"/>
      <c r="AM33" s="16"/>
      <c r="AN33" s="16"/>
      <c r="AO33" s="16"/>
      <c r="AP33" s="16"/>
      <c r="AQ33" s="16"/>
    </row>
    <row r="34" ht="16.5" spans="1:43">
      <c r="A34" s="39"/>
      <c r="B34" s="38"/>
      <c r="C34" s="40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59"/>
      <c r="V34" s="41"/>
      <c r="W34" s="41"/>
      <c r="X34" s="41"/>
      <c r="Y34" s="41"/>
      <c r="Z34" s="41"/>
      <c r="AA34" s="41"/>
      <c r="AB34" s="41"/>
      <c r="AC34" s="59"/>
      <c r="AD34" s="41"/>
      <c r="AE34" s="59"/>
      <c r="AF34" s="41"/>
      <c r="AG34" s="41"/>
      <c r="AH34" s="41"/>
      <c r="AI34" s="16"/>
      <c r="AJ34" s="16"/>
      <c r="AK34" s="16"/>
      <c r="AL34" s="16"/>
      <c r="AM34" s="16"/>
      <c r="AN34" s="16"/>
      <c r="AO34" s="16"/>
      <c r="AP34" s="16"/>
      <c r="AQ34" s="16"/>
    </row>
    <row r="35" ht="16.5" spans="1:43">
      <c r="A35" s="37"/>
      <c r="B35" s="38"/>
      <c r="C35" s="38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59"/>
      <c r="V35" s="41"/>
      <c r="W35" s="41"/>
      <c r="X35" s="41"/>
      <c r="Y35" s="41"/>
      <c r="Z35" s="41"/>
      <c r="AA35" s="41"/>
      <c r="AB35" s="41"/>
      <c r="AC35" s="59"/>
      <c r="AD35" s="41"/>
      <c r="AE35" s="59"/>
      <c r="AF35" s="41"/>
      <c r="AG35" s="41"/>
      <c r="AH35" s="41"/>
      <c r="AI35" s="16" t="str">
        <f>IF(A35="","",COUNTIF(D35:AH36,"&gt;2")/2)</f>
        <v/>
      </c>
      <c r="AJ35" s="16" cm="1">
        <f t="array" ref="AJ35">SUMPRODUCT(IFERROR((IFERROR(WEEKDAY($D$3:$AH$3,2),999)&lt;6)*D35:AH36,0))</f>
        <v>0</v>
      </c>
      <c r="AK35" s="16" cm="1">
        <f t="array" ref="AK35">SUMPRODUCT((IFERROR(WEEKDAY($D$3:$AH$3,2),999)&lt;6)*D37:AH37)</f>
        <v>0</v>
      </c>
      <c r="AL35" s="16" cm="1">
        <f t="array" ref="AL35">SUMPRODUCT(IFERROR((IFERROR(WEEKDAY($D$3:$AH$3,2),0)&gt;5)*D35:AH37,0))</f>
        <v>0</v>
      </c>
      <c r="AM35" s="16">
        <f>IFERROR(SUM(AJ35:AL37),"")</f>
        <v>0</v>
      </c>
      <c r="AN35" s="16" t="s">
        <v>51</v>
      </c>
      <c r="AO35" s="16" cm="1">
        <f t="array" ref="AO35">SUMPRODUCT((IFERROR((D35:AH35+D36:AH36+D37:AH37),0)&gt;8)*1,IFERROR((D35:AH35+D36:AH36+D37:AH37-8),0))</f>
        <v>0</v>
      </c>
      <c r="AP35" s="16">
        <f>SUM(D35:AH37)-AO35</f>
        <v>0</v>
      </c>
      <c r="AQ35" s="16">
        <f>AM35-AO35-AP35</f>
        <v>0</v>
      </c>
    </row>
    <row r="36" ht="16.5" spans="1:43">
      <c r="A36" s="39"/>
      <c r="B36" s="38"/>
      <c r="C36" s="38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59"/>
      <c r="V36" s="41"/>
      <c r="W36" s="41"/>
      <c r="X36" s="41"/>
      <c r="Y36" s="41"/>
      <c r="Z36" s="41"/>
      <c r="AA36" s="41"/>
      <c r="AB36" s="41"/>
      <c r="AC36" s="59"/>
      <c r="AD36" s="41"/>
      <c r="AE36" s="59"/>
      <c r="AF36" s="41"/>
      <c r="AG36" s="41"/>
      <c r="AH36" s="41"/>
      <c r="AI36" s="16"/>
      <c r="AJ36" s="16"/>
      <c r="AK36" s="16"/>
      <c r="AL36" s="16"/>
      <c r="AM36" s="16"/>
      <c r="AN36" s="16"/>
      <c r="AO36" s="16"/>
      <c r="AP36" s="16"/>
      <c r="AQ36" s="16"/>
    </row>
    <row r="37" ht="16.5" spans="1:43">
      <c r="A37" s="39"/>
      <c r="B37" s="38"/>
      <c r="C37" s="40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59"/>
      <c r="V37" s="41"/>
      <c r="W37" s="41"/>
      <c r="X37" s="41"/>
      <c r="Y37" s="41"/>
      <c r="Z37" s="41"/>
      <c r="AA37" s="41"/>
      <c r="AB37" s="41"/>
      <c r="AC37" s="59"/>
      <c r="AD37" s="41"/>
      <c r="AE37" s="59"/>
      <c r="AF37" s="41"/>
      <c r="AG37" s="41"/>
      <c r="AH37" s="41"/>
      <c r="AI37" s="16"/>
      <c r="AJ37" s="16"/>
      <c r="AK37" s="16"/>
      <c r="AL37" s="16"/>
      <c r="AM37" s="16"/>
      <c r="AN37" s="16"/>
      <c r="AO37" s="16"/>
      <c r="AP37" s="16"/>
      <c r="AQ37" s="16"/>
    </row>
    <row r="38" ht="16.5" spans="1:43">
      <c r="A38" s="37"/>
      <c r="B38" s="38"/>
      <c r="C38" s="38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59"/>
      <c r="V38" s="41"/>
      <c r="W38" s="41"/>
      <c r="X38" s="41"/>
      <c r="Y38" s="41"/>
      <c r="Z38" s="41"/>
      <c r="AA38" s="41"/>
      <c r="AB38" s="41"/>
      <c r="AC38" s="59"/>
      <c r="AD38" s="41"/>
      <c r="AE38" s="59"/>
      <c r="AF38" s="41"/>
      <c r="AG38" s="41"/>
      <c r="AH38" s="41"/>
      <c r="AI38" s="16" t="str">
        <f>IF(A38="","",COUNTIF(D38:AH39,"&gt;2")/2)</f>
        <v/>
      </c>
      <c r="AJ38" s="16" cm="1">
        <f t="array" ref="AJ38">SUMPRODUCT(IFERROR((IFERROR(WEEKDAY($D$3:$AH$3,2),999)&lt;6)*D38:AH39,0))</f>
        <v>0</v>
      </c>
      <c r="AK38" s="16" cm="1">
        <f t="array" ref="AK38">SUMPRODUCT((IFERROR(WEEKDAY($D$3:$AH$3,2),999)&lt;6)*D40:AH40)</f>
        <v>0</v>
      </c>
      <c r="AL38" s="16" cm="1">
        <f t="array" ref="AL38">SUMPRODUCT(IFERROR((IFERROR(WEEKDAY($D$3:$AH$3,2),0)&gt;5)*D38:AH40,0))</f>
        <v>0</v>
      </c>
      <c r="AM38" s="16">
        <f>IFERROR(SUM(AJ38:AL40),"")</f>
        <v>0</v>
      </c>
      <c r="AN38" s="16" t="s">
        <v>51</v>
      </c>
      <c r="AO38" s="16" cm="1">
        <f t="array" ref="AO38">SUMPRODUCT((IFERROR((D38:AH38+D39:AH39+D40:AH40),0)&gt;8)*1,IFERROR((D38:AH38+D39:AH39+D40:AH40-8),0))</f>
        <v>0</v>
      </c>
      <c r="AP38" s="16">
        <f>SUM(D38:AH40)-AO38</f>
        <v>0</v>
      </c>
      <c r="AQ38" s="16">
        <f>AM38-AO38-AP38</f>
        <v>0</v>
      </c>
    </row>
    <row r="39" ht="16.5" spans="1:43">
      <c r="A39" s="39"/>
      <c r="B39" s="38"/>
      <c r="C39" s="38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59"/>
      <c r="V39" s="41"/>
      <c r="W39" s="41"/>
      <c r="X39" s="41"/>
      <c r="Y39" s="41"/>
      <c r="Z39" s="41"/>
      <c r="AA39" s="41"/>
      <c r="AB39" s="41"/>
      <c r="AC39" s="59"/>
      <c r="AD39" s="41"/>
      <c r="AE39" s="59"/>
      <c r="AF39" s="41"/>
      <c r="AG39" s="41"/>
      <c r="AH39" s="41"/>
      <c r="AI39" s="16"/>
      <c r="AJ39" s="16"/>
      <c r="AK39" s="16"/>
      <c r="AL39" s="16"/>
      <c r="AM39" s="16"/>
      <c r="AN39" s="16"/>
      <c r="AO39" s="16"/>
      <c r="AP39" s="16"/>
      <c r="AQ39" s="16"/>
    </row>
    <row r="40" ht="16.5" spans="1:43">
      <c r="A40" s="39"/>
      <c r="B40" s="38"/>
      <c r="C40" s="40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59"/>
      <c r="V40" s="41"/>
      <c r="W40" s="41"/>
      <c r="X40" s="41"/>
      <c r="Y40" s="41"/>
      <c r="Z40" s="41"/>
      <c r="AA40" s="41"/>
      <c r="AB40" s="41"/>
      <c r="AC40" s="59"/>
      <c r="AD40" s="41"/>
      <c r="AE40" s="59"/>
      <c r="AF40" s="41"/>
      <c r="AG40" s="41"/>
      <c r="AH40" s="41"/>
      <c r="AI40" s="16"/>
      <c r="AJ40" s="16"/>
      <c r="AK40" s="16"/>
      <c r="AL40" s="16"/>
      <c r="AM40" s="16"/>
      <c r="AN40" s="16"/>
      <c r="AO40" s="16"/>
      <c r="AP40" s="16"/>
      <c r="AQ40" s="16"/>
    </row>
    <row r="41" ht="20.25" spans="1:43">
      <c r="A41" s="42"/>
      <c r="B41" s="32"/>
      <c r="C41" s="31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16" t="str">
        <f>IF(A41="","",COUNTIF(D41:AH42,"&gt;2")/2)</f>
        <v/>
      </c>
      <c r="AJ41" s="16" cm="1">
        <f t="array" ref="AJ41">SUMPRODUCT(IFERROR((IFERROR(WEEKDAY($D$3:$AH$3,2),999)&lt;6)*D41:AH42,0))</f>
        <v>0</v>
      </c>
      <c r="AK41" s="16" cm="1">
        <f t="array" ref="AK41">SUMPRODUCT((IFERROR(WEEKDAY($D$3:$AH$3,2),999)&lt;6)*D43:AH43)</f>
        <v>0</v>
      </c>
      <c r="AL41" s="16" cm="1">
        <f t="array" ref="AL41">SUMPRODUCT(IFERROR((IFERROR(WEEKDAY($D$3:$AH$3,2),0)&gt;5)*D41:AH43,0))</f>
        <v>0</v>
      </c>
      <c r="AM41" s="16">
        <f>IFERROR(SUM(AJ41:AL43),"")</f>
        <v>0</v>
      </c>
      <c r="AN41" s="16" t="s">
        <v>51</v>
      </c>
      <c r="AO41" s="16" cm="1">
        <f t="array" ref="AO41">SUMPRODUCT((IFERROR((D41:AH41+D42:AH42+D43:AH43),0)&gt;8)*1,IFERROR((D41:AH41+D42:AH42+D43:AH43-8),0))</f>
        <v>0</v>
      </c>
      <c r="AP41" s="16">
        <f>SUM(D41:AH43)-AO41</f>
        <v>0</v>
      </c>
      <c r="AQ41" s="16">
        <f>AM41-AO41-AP41</f>
        <v>0</v>
      </c>
    </row>
    <row r="42" ht="20.25" spans="1:43">
      <c r="A42" s="42"/>
      <c r="B42" s="32"/>
      <c r="C42" s="31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16"/>
      <c r="AJ42" s="16"/>
      <c r="AK42" s="16"/>
      <c r="AL42" s="16"/>
      <c r="AM42" s="16"/>
      <c r="AN42" s="16"/>
      <c r="AO42" s="16"/>
      <c r="AP42" s="16"/>
      <c r="AQ42" s="16"/>
    </row>
    <row r="43" ht="20.25" spans="1:43">
      <c r="A43" s="42"/>
      <c r="B43" s="32"/>
      <c r="C43" s="31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61"/>
      <c r="Z43" s="33"/>
      <c r="AA43" s="33"/>
      <c r="AB43" s="33"/>
      <c r="AC43" s="33"/>
      <c r="AD43" s="33"/>
      <c r="AE43" s="33"/>
      <c r="AF43" s="33"/>
      <c r="AG43" s="33"/>
      <c r="AH43" s="33"/>
      <c r="AI43" s="16"/>
      <c r="AJ43" s="16"/>
      <c r="AK43" s="16"/>
      <c r="AL43" s="16"/>
      <c r="AM43" s="16"/>
      <c r="AN43" s="16"/>
      <c r="AO43" s="16"/>
      <c r="AP43" s="16"/>
      <c r="AQ43" s="16"/>
    </row>
    <row r="44" ht="16.5" spans="1:43">
      <c r="A44" s="43"/>
      <c r="B44" s="44"/>
      <c r="C44" s="45"/>
      <c r="D44" s="46"/>
      <c r="E44" s="46"/>
      <c r="F44" s="47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7"/>
      <c r="Z44" s="46"/>
      <c r="AA44" s="46"/>
      <c r="AB44" s="46"/>
      <c r="AC44" s="46"/>
      <c r="AD44" s="46"/>
      <c r="AE44" s="46"/>
      <c r="AF44" s="46"/>
      <c r="AG44" s="46"/>
      <c r="AH44" s="46"/>
      <c r="AI44" s="16" t="str">
        <f>IF(A44="","",COUNTIF(D44:AH45,"&gt;2")/2)</f>
        <v/>
      </c>
      <c r="AJ44" s="16" cm="1">
        <f t="array" ref="AJ44">SUMPRODUCT(IFERROR((IFERROR(WEEKDAY($D$3:$AH$3,2),999)&lt;6)*D44:AH45,0))</f>
        <v>0</v>
      </c>
      <c r="AK44" s="16" cm="1">
        <f t="array" ref="AK44">SUMPRODUCT((IFERROR(WEEKDAY($D$3:$AH$3,2),999)&lt;6)*D46:AH46)</f>
        <v>0</v>
      </c>
      <c r="AL44" s="16" cm="1">
        <f t="array" ref="AL44">SUMPRODUCT(IFERROR((IFERROR(WEEKDAY($D$3:$AH$3,2),0)&gt;5)*D44:AH46,0))</f>
        <v>0</v>
      </c>
      <c r="AM44" s="16">
        <f>IFERROR(SUM(AJ44:AL46),"")</f>
        <v>0</v>
      </c>
      <c r="AN44" s="16" t="s">
        <v>51</v>
      </c>
      <c r="AO44" s="16" cm="1">
        <f t="array" ref="AO44">SUMPRODUCT((IFERROR((D44:AH44+D45:AH45+D46:AH46),0)&gt;8)*1,IFERROR((D44:AH44+D45:AH45+D46:AH46-8),0))</f>
        <v>0</v>
      </c>
      <c r="AP44" s="16">
        <f>SUM(D44:AH46)-AO44</f>
        <v>0</v>
      </c>
      <c r="AQ44" s="16">
        <f>AM44-AO44-AP44</f>
        <v>0</v>
      </c>
    </row>
    <row r="45" ht="16.5" spans="1:43">
      <c r="A45" s="48"/>
      <c r="B45" s="49"/>
      <c r="C45" s="45"/>
      <c r="D45" s="46"/>
      <c r="E45" s="46"/>
      <c r="F45" s="47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7"/>
      <c r="Z45" s="46"/>
      <c r="AA45" s="46"/>
      <c r="AB45" s="46"/>
      <c r="AC45" s="46"/>
      <c r="AD45" s="46"/>
      <c r="AE45" s="46"/>
      <c r="AF45" s="46"/>
      <c r="AG45" s="46"/>
      <c r="AH45" s="46"/>
      <c r="AI45" s="16"/>
      <c r="AJ45" s="16"/>
      <c r="AK45" s="16"/>
      <c r="AL45" s="16"/>
      <c r="AM45" s="16"/>
      <c r="AN45" s="16"/>
      <c r="AO45" s="16"/>
      <c r="AP45" s="16"/>
      <c r="AQ45" s="16"/>
    </row>
    <row r="46" ht="16.5" spans="1:43">
      <c r="A46" s="50"/>
      <c r="B46" s="51"/>
      <c r="C46" s="45"/>
      <c r="D46" s="46"/>
      <c r="E46" s="46"/>
      <c r="F46" s="47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7"/>
      <c r="Z46" s="46"/>
      <c r="AA46" s="46"/>
      <c r="AB46" s="46"/>
      <c r="AC46" s="46"/>
      <c r="AD46" s="46"/>
      <c r="AE46" s="46"/>
      <c r="AF46" s="46"/>
      <c r="AG46" s="46"/>
      <c r="AH46" s="46"/>
      <c r="AI46" s="16"/>
      <c r="AJ46" s="16"/>
      <c r="AK46" s="16"/>
      <c r="AL46" s="16"/>
      <c r="AM46" s="16"/>
      <c r="AN46" s="16"/>
      <c r="AO46" s="16"/>
      <c r="AP46" s="16"/>
      <c r="AQ46" s="16"/>
    </row>
    <row r="47" ht="16.5" spans="1:43">
      <c r="A47" s="43"/>
      <c r="B47" s="44"/>
      <c r="C47" s="45"/>
      <c r="D47" s="46"/>
      <c r="E47" s="46"/>
      <c r="F47" s="47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7"/>
      <c r="Z47" s="46"/>
      <c r="AA47" s="46"/>
      <c r="AB47" s="46"/>
      <c r="AC47" s="46"/>
      <c r="AD47" s="46"/>
      <c r="AE47" s="46"/>
      <c r="AF47" s="46"/>
      <c r="AG47" s="46"/>
      <c r="AH47" s="46"/>
      <c r="AI47" s="16" t="str">
        <f>IF(A47="","",COUNTIF(D47:AH48,"&gt;2")/2)</f>
        <v/>
      </c>
      <c r="AJ47" s="16" cm="1">
        <f t="array" ref="AJ47">SUMPRODUCT(IFERROR((IFERROR(WEEKDAY($D$3:$AH$3,2),999)&lt;6)*D47:AH48,0))</f>
        <v>0</v>
      </c>
      <c r="AK47" s="16" cm="1">
        <f t="array" ref="AK47">SUMPRODUCT((IFERROR(WEEKDAY($D$3:$AH$3,2),999)&lt;6)*D49:AH49)</f>
        <v>0</v>
      </c>
      <c r="AL47" s="16" cm="1">
        <f t="array" ref="AL47">SUMPRODUCT(IFERROR((IFERROR(WEEKDAY($D$3:$AH$3,2),0)&gt;5)*D47:AH49,0))</f>
        <v>0</v>
      </c>
      <c r="AM47" s="16">
        <f>IFERROR(SUM(AJ47:AL49),"")</f>
        <v>0</v>
      </c>
      <c r="AN47" s="16" t="s">
        <v>51</v>
      </c>
      <c r="AO47" s="16" cm="1">
        <f t="array" ref="AO47">SUMPRODUCT((IFERROR((D47:AH47+D48:AH48+D49:AH49),0)&gt;8)*1,IFERROR((D47:AH47+D48:AH48+D49:AH49-8),0))</f>
        <v>0</v>
      </c>
      <c r="AP47" s="16">
        <f>SUM(D47:AH49)-AO47</f>
        <v>0</v>
      </c>
      <c r="AQ47" s="16">
        <f>AM47-AO47-AP47</f>
        <v>0</v>
      </c>
    </row>
    <row r="48" ht="16.5" spans="1:43">
      <c r="A48" s="48"/>
      <c r="B48" s="49"/>
      <c r="C48" s="45"/>
      <c r="D48" s="46"/>
      <c r="E48" s="46"/>
      <c r="F48" s="47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7"/>
      <c r="Z48" s="46"/>
      <c r="AA48" s="46"/>
      <c r="AB48" s="46"/>
      <c r="AC48" s="46"/>
      <c r="AD48" s="46"/>
      <c r="AE48" s="46"/>
      <c r="AF48" s="46"/>
      <c r="AG48" s="46"/>
      <c r="AH48" s="46"/>
      <c r="AI48" s="16"/>
      <c r="AJ48" s="16"/>
      <c r="AK48" s="16"/>
      <c r="AL48" s="16"/>
      <c r="AM48" s="16"/>
      <c r="AN48" s="16"/>
      <c r="AO48" s="16"/>
      <c r="AP48" s="16"/>
      <c r="AQ48" s="16"/>
    </row>
    <row r="49" ht="16.5" spans="1:43">
      <c r="A49" s="50"/>
      <c r="B49" s="51"/>
      <c r="C49" s="45"/>
      <c r="D49" s="46"/>
      <c r="E49" s="46"/>
      <c r="F49" s="47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7"/>
      <c r="Z49" s="46"/>
      <c r="AA49" s="46"/>
      <c r="AB49" s="46"/>
      <c r="AC49" s="46"/>
      <c r="AD49" s="46"/>
      <c r="AE49" s="46"/>
      <c r="AF49" s="46"/>
      <c r="AG49" s="46"/>
      <c r="AH49" s="46"/>
      <c r="AI49" s="16"/>
      <c r="AJ49" s="16"/>
      <c r="AK49" s="16"/>
      <c r="AL49" s="16"/>
      <c r="AM49" s="16"/>
      <c r="AN49" s="16"/>
      <c r="AO49" s="16"/>
      <c r="AP49" s="16"/>
      <c r="AQ49" s="16"/>
    </row>
    <row r="50" ht="16.5" spans="1:43">
      <c r="A50" s="43"/>
      <c r="B50" s="44"/>
      <c r="C50" s="45"/>
      <c r="D50" s="46"/>
      <c r="E50" s="46"/>
      <c r="F50" s="47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7"/>
      <c r="Z50" s="46"/>
      <c r="AA50" s="46"/>
      <c r="AB50" s="46"/>
      <c r="AC50" s="46"/>
      <c r="AD50" s="46"/>
      <c r="AE50" s="46"/>
      <c r="AF50" s="46"/>
      <c r="AG50" s="46"/>
      <c r="AH50" s="46"/>
      <c r="AI50" s="16" t="str">
        <f>IF(A50="","",COUNTIF(D50:AH51,"&gt;2")/2)</f>
        <v/>
      </c>
      <c r="AJ50" s="16" cm="1">
        <f t="array" ref="AJ50">SUMPRODUCT(IFERROR((IFERROR(WEEKDAY($D$3:$AH$3,2),999)&lt;6)*D50:AH51,0))</f>
        <v>0</v>
      </c>
      <c r="AK50" s="16" cm="1">
        <f t="array" ref="AK50">SUMPRODUCT((IFERROR(WEEKDAY($D$3:$AH$3,2),999)&lt;6)*D52:AH52)</f>
        <v>0</v>
      </c>
      <c r="AL50" s="16" cm="1">
        <f t="array" ref="AL50">SUMPRODUCT(IFERROR((IFERROR(WEEKDAY($D$3:$AH$3,2),0)&gt;5)*D50:AH52,0))</f>
        <v>0</v>
      </c>
      <c r="AM50" s="16">
        <f>IFERROR(SUM(AJ50:AL52),"")</f>
        <v>0</v>
      </c>
      <c r="AN50" s="16" t="s">
        <v>51</v>
      </c>
      <c r="AO50" s="16" cm="1">
        <f t="array" ref="AO50">SUMPRODUCT((IFERROR((D50:AH50+D51:AH51+D52:AH52),0)&gt;8)*1,IFERROR((D50:AH50+D51:AH51+D52:AH52-8),0))</f>
        <v>0</v>
      </c>
      <c r="AP50" s="16">
        <f>SUM(D50:AH52)-AO50</f>
        <v>0</v>
      </c>
      <c r="AQ50" s="16">
        <f>AM50-AO50-AP50</f>
        <v>0</v>
      </c>
    </row>
    <row r="51" ht="16.5" spans="1:43">
      <c r="A51" s="48"/>
      <c r="B51" s="49"/>
      <c r="C51" s="45"/>
      <c r="D51" s="46"/>
      <c r="E51" s="46"/>
      <c r="F51" s="47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7"/>
      <c r="Z51" s="46"/>
      <c r="AA51" s="46"/>
      <c r="AB51" s="46"/>
      <c r="AC51" s="46"/>
      <c r="AD51" s="46"/>
      <c r="AE51" s="46"/>
      <c r="AF51" s="46"/>
      <c r="AG51" s="46"/>
      <c r="AH51" s="46"/>
      <c r="AI51" s="16"/>
      <c r="AJ51" s="16"/>
      <c r="AK51" s="16"/>
      <c r="AL51" s="16"/>
      <c r="AM51" s="16"/>
      <c r="AN51" s="16"/>
      <c r="AO51" s="16"/>
      <c r="AP51" s="16"/>
      <c r="AQ51" s="16"/>
    </row>
    <row r="52" ht="16.5" spans="1:43">
      <c r="A52" s="50"/>
      <c r="B52" s="51"/>
      <c r="C52" s="45"/>
      <c r="D52" s="46"/>
      <c r="E52" s="46"/>
      <c r="F52" s="47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7"/>
      <c r="Z52" s="46"/>
      <c r="AA52" s="46"/>
      <c r="AB52" s="46"/>
      <c r="AC52" s="46"/>
      <c r="AD52" s="46"/>
      <c r="AE52" s="46"/>
      <c r="AF52" s="46"/>
      <c r="AG52" s="46"/>
      <c r="AH52" s="46"/>
      <c r="AI52" s="16"/>
      <c r="AJ52" s="16"/>
      <c r="AK52" s="16"/>
      <c r="AL52" s="16"/>
      <c r="AM52" s="16"/>
      <c r="AN52" s="16"/>
      <c r="AO52" s="16"/>
      <c r="AP52" s="16"/>
      <c r="AQ52" s="16"/>
    </row>
    <row r="53" ht="16.5" spans="1:43">
      <c r="A53" s="43"/>
      <c r="B53" s="44"/>
      <c r="C53" s="45"/>
      <c r="D53" s="46"/>
      <c r="E53" s="46"/>
      <c r="F53" s="47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7"/>
      <c r="Z53" s="46"/>
      <c r="AA53" s="46"/>
      <c r="AB53" s="46"/>
      <c r="AC53" s="46"/>
      <c r="AD53" s="46"/>
      <c r="AE53" s="46"/>
      <c r="AF53" s="46"/>
      <c r="AG53" s="46"/>
      <c r="AH53" s="46"/>
      <c r="AI53" s="16" t="str">
        <f>IF(A53="","",COUNTIF(D53:AH54,"&gt;2")/2)</f>
        <v/>
      </c>
      <c r="AJ53" s="16" cm="1">
        <f t="array" ref="AJ53">SUMPRODUCT(IFERROR((IFERROR(WEEKDAY($D$3:$AH$3,2),999)&lt;6)*D53:AH54,0))</f>
        <v>0</v>
      </c>
      <c r="AK53" s="16" cm="1">
        <f t="array" ref="AK53">SUMPRODUCT((IFERROR(WEEKDAY($D$3:$AH$3,2),999)&lt;6)*D55:AH55)</f>
        <v>0</v>
      </c>
      <c r="AL53" s="16" cm="1">
        <f t="array" ref="AL53">SUMPRODUCT(IFERROR((IFERROR(WEEKDAY($D$3:$AH$3,2),0)&gt;5)*D53:AH55,0))</f>
        <v>0</v>
      </c>
      <c r="AM53" s="16">
        <f>IFERROR(SUM(AJ53:AL55),"")</f>
        <v>0</v>
      </c>
      <c r="AN53" s="16" t="s">
        <v>51</v>
      </c>
      <c r="AO53" s="16" cm="1">
        <f t="array" ref="AO53">SUMPRODUCT((IFERROR((D53:AH53+D54:AH54+D55:AH55),0)&gt;8)*1,IFERROR((D53:AH53+D54:AH54+D55:AH55-8),0))</f>
        <v>0</v>
      </c>
      <c r="AP53" s="16">
        <f>SUM(D53:AH55)-AO53</f>
        <v>0</v>
      </c>
      <c r="AQ53" s="16">
        <f>AM53-AO53-AP53</f>
        <v>0</v>
      </c>
    </row>
    <row r="54" ht="16.5" spans="1:43">
      <c r="A54" s="48"/>
      <c r="B54" s="49"/>
      <c r="C54" s="45"/>
      <c r="D54" s="46"/>
      <c r="E54" s="46"/>
      <c r="F54" s="47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7"/>
      <c r="Z54" s="46"/>
      <c r="AA54" s="46"/>
      <c r="AB54" s="46"/>
      <c r="AC54" s="46"/>
      <c r="AD54" s="46"/>
      <c r="AE54" s="46"/>
      <c r="AF54" s="46"/>
      <c r="AG54" s="46"/>
      <c r="AH54" s="46"/>
      <c r="AI54" s="16"/>
      <c r="AJ54" s="16"/>
      <c r="AK54" s="16"/>
      <c r="AL54" s="16"/>
      <c r="AM54" s="16"/>
      <c r="AN54" s="16"/>
      <c r="AO54" s="16"/>
      <c r="AP54" s="16"/>
      <c r="AQ54" s="16"/>
    </row>
    <row r="55" ht="16.5" spans="1:43">
      <c r="A55" s="50"/>
      <c r="B55" s="51"/>
      <c r="C55" s="45"/>
      <c r="D55" s="46"/>
      <c r="E55" s="46"/>
      <c r="F55" s="47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7"/>
      <c r="Z55" s="46"/>
      <c r="AA55" s="46"/>
      <c r="AB55" s="46"/>
      <c r="AC55" s="46"/>
      <c r="AD55" s="46"/>
      <c r="AE55" s="46"/>
      <c r="AF55" s="46"/>
      <c r="AG55" s="46"/>
      <c r="AH55" s="46"/>
      <c r="AI55" s="16"/>
      <c r="AJ55" s="16"/>
      <c r="AK55" s="16"/>
      <c r="AL55" s="16"/>
      <c r="AM55" s="16"/>
      <c r="AN55" s="16"/>
      <c r="AO55" s="16"/>
      <c r="AP55" s="16"/>
      <c r="AQ55" s="16"/>
    </row>
    <row r="56" ht="15" spans="1:43">
      <c r="A56" s="52"/>
      <c r="B56" s="53"/>
      <c r="C56" s="54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16" t="str">
        <f>IF(A56="","",COUNTIF(D56:AH57,"&gt;2")/2)</f>
        <v/>
      </c>
      <c r="AJ56" s="16" cm="1">
        <f t="array" ref="AJ56">SUMPRODUCT(IFERROR((IFERROR(WEEKDAY($D$3:$AH$3,2),999)&lt;6)*D56:AH57,0))</f>
        <v>0</v>
      </c>
      <c r="AK56" s="16" cm="1">
        <f t="array" ref="AK56">SUMPRODUCT((IFERROR(WEEKDAY($D$3:$AH$3,2),999)&lt;6)*D58:AH58)</f>
        <v>0</v>
      </c>
      <c r="AL56" s="16" cm="1">
        <f t="array" ref="AL56">SUMPRODUCT(IFERROR((IFERROR(WEEKDAY($D$3:$AH$3,2),0)&gt;5)*D56:AH58,0))</f>
        <v>0</v>
      </c>
      <c r="AM56" s="16">
        <f>IFERROR(SUM(AJ56:AL58),"")</f>
        <v>0</v>
      </c>
      <c r="AN56" s="16" t="s">
        <v>51</v>
      </c>
      <c r="AO56" s="16" cm="1">
        <f t="array" ref="AO56">SUMPRODUCT((IFERROR((D56:AH56+D57:AH57+D58:AH58),0)&gt;8)*1,IFERROR((D56:AH56+D57:AH57+D58:AH58-8),0))</f>
        <v>0</v>
      </c>
      <c r="AP56" s="16">
        <f>SUM(D56:AH58)-AO56</f>
        <v>0</v>
      </c>
      <c r="AQ56" s="16">
        <f>AM56-AO56-AP56</f>
        <v>0</v>
      </c>
    </row>
    <row r="57" ht="15" spans="1:43">
      <c r="A57" s="52"/>
      <c r="B57" s="56"/>
      <c r="C57" s="54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16"/>
      <c r="AJ57" s="16"/>
      <c r="AK57" s="16"/>
      <c r="AL57" s="16"/>
      <c r="AM57" s="16"/>
      <c r="AN57" s="16"/>
      <c r="AO57" s="16"/>
      <c r="AP57" s="16"/>
      <c r="AQ57" s="16"/>
    </row>
    <row r="58" ht="15" spans="1:43">
      <c r="A58" s="52"/>
      <c r="B58" s="56"/>
      <c r="C58" s="54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16"/>
      <c r="AJ58" s="16"/>
      <c r="AK58" s="16"/>
      <c r="AL58" s="16"/>
      <c r="AM58" s="16"/>
      <c r="AN58" s="16"/>
      <c r="AO58" s="16"/>
      <c r="AP58" s="16"/>
      <c r="AQ58" s="16"/>
    </row>
    <row r="59" ht="15" spans="1:43">
      <c r="A59" s="52"/>
      <c r="B59" s="53"/>
      <c r="C59" s="54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16" t="str">
        <f>IF(A59="","",COUNTIF(D59:AH60,"&gt;2")/2)</f>
        <v/>
      </c>
      <c r="AJ59" s="16" cm="1">
        <f t="array" ref="AJ59">SUMPRODUCT(IFERROR((IFERROR(WEEKDAY($D$3:$AH$3,2),999)&lt;6)*D59:AH60,0))</f>
        <v>0</v>
      </c>
      <c r="AK59" s="16" cm="1">
        <f t="array" ref="AK59">SUMPRODUCT((IFERROR(WEEKDAY($D$3:$AH$3,2),999)&lt;6)*D61:AH61)</f>
        <v>0</v>
      </c>
      <c r="AL59" s="16" cm="1">
        <f t="array" ref="AL59">SUMPRODUCT(IFERROR((IFERROR(WEEKDAY($D$3:$AH$3,2),0)&gt;5)*D59:AH61,0))</f>
        <v>0</v>
      </c>
      <c r="AM59" s="16">
        <f>IFERROR(SUM(AJ59:AL61),"")</f>
        <v>0</v>
      </c>
      <c r="AN59" s="16" t="s">
        <v>51</v>
      </c>
      <c r="AO59" s="16" cm="1">
        <f t="array" ref="AO59">SUMPRODUCT((IFERROR((D59:AH59+D60:AH60+D61:AH61),0)&gt;8)*1,IFERROR((D59:AH59+D60:AH60+D61:AH61-8),0))</f>
        <v>0</v>
      </c>
      <c r="AP59" s="16">
        <f>SUM(D59:AH61)-AO59</f>
        <v>0</v>
      </c>
      <c r="AQ59" s="16">
        <f>AM59-AO59-AP59</f>
        <v>0</v>
      </c>
    </row>
    <row r="60" ht="15" spans="1:43">
      <c r="A60" s="52"/>
      <c r="B60" s="56"/>
      <c r="C60" s="54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16"/>
      <c r="AJ60" s="16"/>
      <c r="AK60" s="16"/>
      <c r="AL60" s="16"/>
      <c r="AM60" s="16"/>
      <c r="AN60" s="16"/>
      <c r="AO60" s="16"/>
      <c r="AP60" s="16"/>
      <c r="AQ60" s="16"/>
    </row>
    <row r="61" ht="15" spans="1:43">
      <c r="A61" s="52"/>
      <c r="B61" s="56"/>
      <c r="C61" s="54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16"/>
      <c r="AJ61" s="16"/>
      <c r="AK61" s="16"/>
      <c r="AL61" s="16"/>
      <c r="AM61" s="16"/>
      <c r="AN61" s="16"/>
      <c r="AO61" s="16"/>
      <c r="AP61" s="16"/>
      <c r="AQ61" s="16"/>
    </row>
    <row r="62" ht="15" spans="1:43">
      <c r="A62" s="57"/>
      <c r="B62" s="53"/>
      <c r="C62" s="54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16" t="str">
        <f>IF(A62="","",COUNTIF(D62:AH63,"&gt;2")/2)</f>
        <v/>
      </c>
      <c r="AJ62" s="16" cm="1">
        <f t="array" ref="AJ62">SUMPRODUCT(IFERROR((IFERROR(WEEKDAY($D$3:$AH$3,2),999)&lt;6)*D62:AH63,0))</f>
        <v>0</v>
      </c>
      <c r="AK62" s="16" cm="1">
        <f t="array" ref="AK62">SUMPRODUCT((IFERROR(WEEKDAY($D$3:$AH$3,2),999)&lt;6)*D64:AH64)</f>
        <v>0</v>
      </c>
      <c r="AL62" s="16" cm="1">
        <f t="array" ref="AL62">SUMPRODUCT(IFERROR((IFERROR(WEEKDAY($D$3:$AH$3,2),0)&gt;5)*D62:AH64,0))</f>
        <v>0</v>
      </c>
      <c r="AM62" s="16">
        <f>IFERROR(SUM(AJ62:AL64),"")</f>
        <v>0</v>
      </c>
      <c r="AN62" s="16" t="s">
        <v>51</v>
      </c>
      <c r="AO62" s="16" cm="1">
        <f t="array" ref="AO62">SUMPRODUCT((IFERROR((D62:AH62+D63:AH63+D64:AH64),0)&gt;8)*1,IFERROR((D62:AH62+D63:AH63+D64:AH64-8),0))</f>
        <v>0</v>
      </c>
      <c r="AP62" s="16">
        <f>SUM(D62:AH64)-AO62</f>
        <v>0</v>
      </c>
      <c r="AQ62" s="16">
        <f>AM62-AO62-AP62</f>
        <v>0</v>
      </c>
    </row>
    <row r="63" ht="15" spans="1:43">
      <c r="A63" s="57"/>
      <c r="B63" s="56"/>
      <c r="C63" s="54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16"/>
      <c r="AJ63" s="16"/>
      <c r="AK63" s="16"/>
      <c r="AL63" s="16"/>
      <c r="AM63" s="16"/>
      <c r="AN63" s="16"/>
      <c r="AO63" s="16"/>
      <c r="AP63" s="16"/>
      <c r="AQ63" s="16"/>
    </row>
    <row r="64" ht="15" spans="1:43">
      <c r="A64" s="57"/>
      <c r="B64" s="56"/>
      <c r="C64" s="54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16"/>
      <c r="AJ64" s="16"/>
      <c r="AK64" s="16"/>
      <c r="AL64" s="16"/>
      <c r="AM64" s="16"/>
      <c r="AN64" s="16"/>
      <c r="AO64" s="16"/>
      <c r="AP64" s="16"/>
      <c r="AQ64" s="16"/>
    </row>
    <row r="65" ht="15" spans="1:43">
      <c r="A65" s="57"/>
      <c r="B65" s="53"/>
      <c r="C65" s="54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16" t="str">
        <f>IF(A65="","",COUNTIF(D65:AH66,"&gt;2")/2)</f>
        <v/>
      </c>
      <c r="AJ65" s="16" cm="1">
        <f t="array" ref="AJ65">SUMPRODUCT(IFERROR((IFERROR(WEEKDAY($D$3:$AH$3,2),999)&lt;6)*D65:AH66,0))</f>
        <v>0</v>
      </c>
      <c r="AK65" s="16" cm="1">
        <f t="array" ref="AK65">SUMPRODUCT((IFERROR(WEEKDAY($D$3:$AH$3,2),999)&lt;6)*D67:AH67)</f>
        <v>0</v>
      </c>
      <c r="AL65" s="16" cm="1">
        <f t="array" ref="AL65">SUMPRODUCT(IFERROR((IFERROR(WEEKDAY($D$3:$AH$3,2),0)&gt;5)*D65:AH67,0))</f>
        <v>0</v>
      </c>
      <c r="AM65" s="16">
        <f>IFERROR(SUM(AJ65:AL67),"")</f>
        <v>0</v>
      </c>
      <c r="AN65" s="16" t="s">
        <v>51</v>
      </c>
      <c r="AO65" s="16" cm="1">
        <f t="array" ref="AO65">SUMPRODUCT((IFERROR((D65:AH65+D66:AH66+D67:AH67),0)&gt;8)*1,IFERROR((D65:AH65+D66:AH66+D67:AH67-8),0))</f>
        <v>0</v>
      </c>
      <c r="AP65" s="16">
        <f>SUM(D65:AH67)-AO65</f>
        <v>0</v>
      </c>
      <c r="AQ65" s="16">
        <f>AM65-AO65-AP65</f>
        <v>0</v>
      </c>
    </row>
    <row r="66" ht="15" spans="1:43">
      <c r="A66" s="57"/>
      <c r="B66" s="56"/>
      <c r="C66" s="54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16"/>
      <c r="AJ66" s="16"/>
      <c r="AK66" s="16"/>
      <c r="AL66" s="16"/>
      <c r="AM66" s="16"/>
      <c r="AN66" s="16"/>
      <c r="AO66" s="16"/>
      <c r="AP66" s="16"/>
      <c r="AQ66" s="16"/>
    </row>
    <row r="67" ht="15" spans="1:43">
      <c r="A67" s="57"/>
      <c r="B67" s="56"/>
      <c r="C67" s="54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16"/>
      <c r="AJ67" s="16"/>
      <c r="AK67" s="16"/>
      <c r="AL67" s="16"/>
      <c r="AM67" s="16"/>
      <c r="AN67" s="16"/>
      <c r="AO67" s="16"/>
      <c r="AP67" s="16"/>
      <c r="AQ67" s="16"/>
    </row>
    <row r="68" ht="13.5" spans="1:43">
      <c r="A68" s="64"/>
      <c r="B68" s="64"/>
      <c r="C68" s="64"/>
      <c r="D68" s="65"/>
      <c r="E68" s="65"/>
      <c r="F68" s="65"/>
      <c r="G68" s="65"/>
      <c r="H68" s="65"/>
      <c r="I68" s="84"/>
      <c r="J68" s="85"/>
      <c r="K68" s="85"/>
      <c r="L68" s="84"/>
      <c r="M68" s="86"/>
      <c r="N68" s="84"/>
      <c r="O68" s="86"/>
      <c r="P68" s="86"/>
      <c r="Q68" s="86"/>
      <c r="R68" s="86"/>
      <c r="S68" s="84"/>
      <c r="T68" s="86"/>
      <c r="U68" s="84"/>
      <c r="V68" s="84"/>
      <c r="W68" s="84"/>
      <c r="X68" s="86"/>
      <c r="Y68" s="84"/>
      <c r="Z68" s="84"/>
      <c r="AA68" s="84"/>
      <c r="AB68" s="86"/>
      <c r="AC68" s="84"/>
      <c r="AD68" s="84"/>
      <c r="AE68" s="85"/>
      <c r="AF68" s="85"/>
      <c r="AG68" s="85"/>
      <c r="AH68" s="85"/>
      <c r="AI68" s="16" t="str">
        <f>IF(A68="","",COUNTIF(D68:AH69,"&gt;2")/2)</f>
        <v/>
      </c>
      <c r="AJ68" s="16" cm="1">
        <f t="array" ref="AJ68">SUMPRODUCT(IFERROR((IFERROR(WEEKDAY($D$3:$AH$3,2),999)&lt;6)*D68:AH69,0))</f>
        <v>0</v>
      </c>
      <c r="AK68" s="16" cm="1">
        <f t="array" ref="AK68">SUMPRODUCT((IFERROR(WEEKDAY($D$3:$AH$3,2),999)&lt;6)*D70:AH70)</f>
        <v>0</v>
      </c>
      <c r="AL68" s="16" cm="1">
        <f t="array" ref="AL68">SUMPRODUCT(IFERROR((IFERROR(WEEKDAY($D$3:$AH$3,2),0)&gt;5)*D68:AH70,0))</f>
        <v>0</v>
      </c>
      <c r="AM68" s="16">
        <f>IFERROR(SUM(AJ68:AL70),"")</f>
        <v>0</v>
      </c>
      <c r="AN68" s="16" t="s">
        <v>51</v>
      </c>
      <c r="AO68" s="16" cm="1">
        <f t="array" ref="AO68">SUMPRODUCT((IFERROR((D68:AH68+D69:AH69+D70:AH70),0)&gt;8)*1,IFERROR((D68:AH68+D69:AH69+D70:AH70-8),0))</f>
        <v>0</v>
      </c>
      <c r="AP68" s="16">
        <f>SUM(D68:AH70)-AO68</f>
        <v>0</v>
      </c>
      <c r="AQ68" s="16">
        <f>AM68-AO68-AP68</f>
        <v>0</v>
      </c>
    </row>
    <row r="69" ht="13.5" spans="1:43">
      <c r="A69" s="64"/>
      <c r="B69" s="64"/>
      <c r="C69" s="64"/>
      <c r="D69" s="65"/>
      <c r="E69" s="65"/>
      <c r="F69" s="65"/>
      <c r="G69" s="65"/>
      <c r="H69" s="65"/>
      <c r="I69" s="85"/>
      <c r="J69" s="85"/>
      <c r="K69" s="85"/>
      <c r="L69" s="84"/>
      <c r="M69" s="86"/>
      <c r="N69" s="84"/>
      <c r="O69" s="86"/>
      <c r="P69" s="86"/>
      <c r="Q69" s="86"/>
      <c r="R69" s="86"/>
      <c r="S69" s="84"/>
      <c r="T69" s="86"/>
      <c r="U69" s="84"/>
      <c r="V69" s="84"/>
      <c r="W69" s="85"/>
      <c r="X69" s="86"/>
      <c r="Y69" s="85"/>
      <c r="Z69" s="85"/>
      <c r="AA69" s="85"/>
      <c r="AB69" s="86"/>
      <c r="AC69" s="84"/>
      <c r="AD69" s="85"/>
      <c r="AE69" s="85"/>
      <c r="AF69" s="85"/>
      <c r="AG69" s="85"/>
      <c r="AH69" s="85"/>
      <c r="AI69" s="16"/>
      <c r="AJ69" s="16"/>
      <c r="AK69" s="16"/>
      <c r="AL69" s="16"/>
      <c r="AM69" s="16"/>
      <c r="AN69" s="16"/>
      <c r="AO69" s="16"/>
      <c r="AP69" s="16"/>
      <c r="AQ69" s="16"/>
    </row>
    <row r="70" ht="13.5" spans="1:43">
      <c r="A70" s="64"/>
      <c r="B70" s="64"/>
      <c r="C70" s="64"/>
      <c r="D70" s="65"/>
      <c r="E70" s="65"/>
      <c r="F70" s="65"/>
      <c r="G70" s="64"/>
      <c r="H70" s="64"/>
      <c r="I70" s="85"/>
      <c r="J70" s="84"/>
      <c r="K70" s="86"/>
      <c r="L70" s="85"/>
      <c r="M70" s="86"/>
      <c r="N70" s="84"/>
      <c r="O70" s="86"/>
      <c r="P70" s="86"/>
      <c r="Q70" s="86"/>
      <c r="R70" s="86"/>
      <c r="S70" s="86"/>
      <c r="T70" s="86"/>
      <c r="U70" s="84"/>
      <c r="V70" s="84"/>
      <c r="W70" s="85"/>
      <c r="X70" s="86"/>
      <c r="Y70" s="85"/>
      <c r="Z70" s="85"/>
      <c r="AA70" s="85"/>
      <c r="AB70" s="86"/>
      <c r="AC70" s="84"/>
      <c r="AD70" s="85"/>
      <c r="AE70" s="85"/>
      <c r="AF70" s="85"/>
      <c r="AG70" s="85"/>
      <c r="AH70" s="85"/>
      <c r="AI70" s="16"/>
      <c r="AJ70" s="16"/>
      <c r="AK70" s="16"/>
      <c r="AL70" s="16"/>
      <c r="AM70" s="16"/>
      <c r="AN70" s="16"/>
      <c r="AO70" s="16"/>
      <c r="AP70" s="16"/>
      <c r="AQ70" s="16"/>
    </row>
    <row r="71" ht="13.5" spans="1:43">
      <c r="A71" s="64"/>
      <c r="B71" s="64"/>
      <c r="C71" s="64"/>
      <c r="D71" s="65"/>
      <c r="E71" s="65"/>
      <c r="F71" s="65"/>
      <c r="G71" s="65"/>
      <c r="H71" s="65"/>
      <c r="I71" s="84"/>
      <c r="J71" s="85"/>
      <c r="K71" s="85"/>
      <c r="L71" s="84"/>
      <c r="M71" s="86"/>
      <c r="N71" s="84"/>
      <c r="O71" s="86"/>
      <c r="P71" s="86"/>
      <c r="Q71" s="86"/>
      <c r="R71" s="86"/>
      <c r="S71" s="84"/>
      <c r="T71" s="86"/>
      <c r="U71" s="84"/>
      <c r="V71" s="84"/>
      <c r="W71" s="84"/>
      <c r="X71" s="86"/>
      <c r="Y71" s="84"/>
      <c r="Z71" s="84"/>
      <c r="AA71" s="84"/>
      <c r="AB71" s="86"/>
      <c r="AC71" s="84"/>
      <c r="AD71" s="84"/>
      <c r="AE71" s="85"/>
      <c r="AF71" s="85"/>
      <c r="AG71" s="85"/>
      <c r="AH71" s="85"/>
      <c r="AI71" s="16" t="str">
        <f>IF(A71="","",COUNTIF(D71:AH72,"&gt;2")/2)</f>
        <v/>
      </c>
      <c r="AJ71" s="16" cm="1">
        <f t="array" ref="AJ71">SUMPRODUCT(IFERROR((IFERROR(WEEKDAY($D$3:$AH$3,2),999)&lt;6)*D71:AH72,0))</f>
        <v>0</v>
      </c>
      <c r="AK71" s="16" cm="1">
        <f t="array" ref="AK71">SUMPRODUCT((IFERROR(WEEKDAY($D$3:$AH$3,2),999)&lt;6)*D73:AH73)</f>
        <v>0</v>
      </c>
      <c r="AL71" s="16" cm="1">
        <f t="array" ref="AL71">SUMPRODUCT(IFERROR((IFERROR(WEEKDAY($D$3:$AH$3,2),0)&gt;5)*D71:AH73,0))</f>
        <v>0</v>
      </c>
      <c r="AM71" s="16">
        <f>IFERROR(SUM(AJ71:AL73),"")</f>
        <v>0</v>
      </c>
      <c r="AN71" s="16" t="s">
        <v>51</v>
      </c>
      <c r="AO71" s="16" cm="1">
        <f t="array" ref="AO71">SUMPRODUCT((IFERROR((D71:AH71+D72:AH72+D73:AH73),0)&gt;8)*1,IFERROR((D71:AH71+D72:AH72+D73:AH73-8),0))</f>
        <v>0</v>
      </c>
      <c r="AP71" s="16">
        <f>SUM(D71:AH73)-AO71</f>
        <v>0</v>
      </c>
      <c r="AQ71" s="16">
        <f>AM71-AO71-AP71</f>
        <v>0</v>
      </c>
    </row>
    <row r="72" ht="13.5" spans="1:43">
      <c r="A72" s="64"/>
      <c r="B72" s="64"/>
      <c r="C72" s="64"/>
      <c r="D72" s="65"/>
      <c r="E72" s="65"/>
      <c r="F72" s="65"/>
      <c r="G72" s="65"/>
      <c r="H72" s="65"/>
      <c r="I72" s="85"/>
      <c r="J72" s="85"/>
      <c r="K72" s="85"/>
      <c r="L72" s="84"/>
      <c r="M72" s="86"/>
      <c r="N72" s="84"/>
      <c r="O72" s="86"/>
      <c r="P72" s="86"/>
      <c r="Q72" s="86"/>
      <c r="R72" s="86"/>
      <c r="S72" s="84"/>
      <c r="T72" s="86"/>
      <c r="U72" s="84"/>
      <c r="V72" s="84"/>
      <c r="W72" s="85"/>
      <c r="X72" s="86"/>
      <c r="Y72" s="85"/>
      <c r="Z72" s="85"/>
      <c r="AA72" s="85"/>
      <c r="AB72" s="86"/>
      <c r="AC72" s="84"/>
      <c r="AD72" s="85"/>
      <c r="AE72" s="85"/>
      <c r="AF72" s="85"/>
      <c r="AG72" s="85"/>
      <c r="AH72" s="85"/>
      <c r="AI72" s="16"/>
      <c r="AJ72" s="16"/>
      <c r="AK72" s="16"/>
      <c r="AL72" s="16"/>
      <c r="AM72" s="16"/>
      <c r="AN72" s="16"/>
      <c r="AO72" s="16"/>
      <c r="AP72" s="16"/>
      <c r="AQ72" s="16"/>
    </row>
    <row r="73" ht="13.5" spans="1:43">
      <c r="A73" s="64"/>
      <c r="B73" s="64"/>
      <c r="C73" s="64"/>
      <c r="D73" s="65"/>
      <c r="E73" s="65"/>
      <c r="F73" s="65"/>
      <c r="G73" s="64"/>
      <c r="H73" s="64"/>
      <c r="I73" s="85"/>
      <c r="J73" s="84"/>
      <c r="K73" s="86"/>
      <c r="L73" s="85"/>
      <c r="M73" s="86"/>
      <c r="N73" s="84"/>
      <c r="O73" s="86"/>
      <c r="P73" s="86"/>
      <c r="Q73" s="86"/>
      <c r="R73" s="86"/>
      <c r="S73" s="86"/>
      <c r="T73" s="86"/>
      <c r="U73" s="84"/>
      <c r="V73" s="84"/>
      <c r="W73" s="85"/>
      <c r="X73" s="86"/>
      <c r="Y73" s="85"/>
      <c r="Z73" s="85"/>
      <c r="AA73" s="85"/>
      <c r="AB73" s="86"/>
      <c r="AC73" s="84"/>
      <c r="AD73" s="85"/>
      <c r="AE73" s="85"/>
      <c r="AF73" s="85"/>
      <c r="AG73" s="85"/>
      <c r="AH73" s="85"/>
      <c r="AI73" s="16"/>
      <c r="AJ73" s="16"/>
      <c r="AK73" s="16"/>
      <c r="AL73" s="16"/>
      <c r="AM73" s="16"/>
      <c r="AN73" s="16"/>
      <c r="AO73" s="16"/>
      <c r="AP73" s="16"/>
      <c r="AQ73" s="16"/>
    </row>
    <row r="74" ht="13.5" spans="1:43">
      <c r="A74" s="66"/>
      <c r="B74" s="64"/>
      <c r="C74" s="64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89"/>
      <c r="Z74" s="67"/>
      <c r="AA74" s="67"/>
      <c r="AB74" s="67"/>
      <c r="AC74" s="67"/>
      <c r="AD74" s="67"/>
      <c r="AE74" s="67"/>
      <c r="AF74" s="67"/>
      <c r="AG74" s="67"/>
      <c r="AH74" s="67"/>
      <c r="AI74" s="16" t="str">
        <f>IF(A74="","",COUNTIF(D74:AH75,"&gt;2")/2)</f>
        <v/>
      </c>
      <c r="AJ74" s="16" cm="1">
        <f t="array" ref="AJ74">SUMPRODUCT(IFERROR((IFERROR(WEEKDAY($D$3:$AH$3,2),999)&lt;6)*D74:AH75,0))</f>
        <v>0</v>
      </c>
      <c r="AK74" s="16" cm="1">
        <f t="array" ref="AK74">SUMPRODUCT((IFERROR(WEEKDAY($D$3:$AH$3,2),999)&lt;6)*D76:AH76)</f>
        <v>0</v>
      </c>
      <c r="AL74" s="16" cm="1">
        <f t="array" ref="AL74">SUMPRODUCT(IFERROR((IFERROR(WEEKDAY($D$3:$AH$3,2),0)&gt;5)*D74:AH76,0))</f>
        <v>0</v>
      </c>
      <c r="AM74" s="16">
        <f>IFERROR(SUM(AJ74:AL76),"")</f>
        <v>0</v>
      </c>
      <c r="AN74" s="16" t="s">
        <v>51</v>
      </c>
      <c r="AO74" s="16" cm="1">
        <f t="array" ref="AO74">SUMPRODUCT((IFERROR((D74:AH74+D75:AH75+D76:AH76),0)&gt;8)*1,IFERROR((D74:AH74+D75:AH75+D76:AH76-8),0))</f>
        <v>0</v>
      </c>
      <c r="AP74" s="16">
        <f>SUM(D74:AH76)-AO74</f>
        <v>0</v>
      </c>
      <c r="AQ74" s="16">
        <f>AM74-AO74-AP74</f>
        <v>0</v>
      </c>
    </row>
    <row r="75" ht="13.5" spans="1:43">
      <c r="A75" s="66"/>
      <c r="B75" s="64"/>
      <c r="C75" s="64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89"/>
      <c r="Z75" s="67"/>
      <c r="AA75" s="67"/>
      <c r="AB75" s="67"/>
      <c r="AC75" s="67"/>
      <c r="AD75" s="67"/>
      <c r="AE75" s="67"/>
      <c r="AF75" s="67"/>
      <c r="AG75" s="67"/>
      <c r="AH75" s="67"/>
      <c r="AI75" s="16"/>
      <c r="AJ75" s="16"/>
      <c r="AK75" s="16"/>
      <c r="AL75" s="16"/>
      <c r="AM75" s="16"/>
      <c r="AN75" s="16"/>
      <c r="AO75" s="16"/>
      <c r="AP75" s="16"/>
      <c r="AQ75" s="16"/>
    </row>
    <row r="76" ht="13.5" spans="1:43">
      <c r="A76" s="66"/>
      <c r="B76" s="64"/>
      <c r="C76" s="64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89"/>
      <c r="Z76" s="67"/>
      <c r="AA76" s="67"/>
      <c r="AB76" s="67"/>
      <c r="AC76" s="67"/>
      <c r="AD76" s="67"/>
      <c r="AE76" s="67"/>
      <c r="AF76" s="67"/>
      <c r="AG76" s="67"/>
      <c r="AH76" s="67"/>
      <c r="AI76" s="16"/>
      <c r="AJ76" s="16"/>
      <c r="AK76" s="16"/>
      <c r="AL76" s="16"/>
      <c r="AM76" s="16"/>
      <c r="AN76" s="16"/>
      <c r="AO76" s="16"/>
      <c r="AP76" s="16"/>
      <c r="AQ76" s="16"/>
    </row>
    <row r="77" ht="13.5" spans="1:43">
      <c r="A77" s="66"/>
      <c r="B77" s="64"/>
      <c r="C77" s="64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90"/>
      <c r="AG77" s="90"/>
      <c r="AH77" s="90"/>
      <c r="AI77" s="16" t="str">
        <f>IF(A77="","",COUNTIF(D77:AH78,"&gt;2")/2)</f>
        <v/>
      </c>
      <c r="AJ77" s="16" cm="1">
        <f t="array" ref="AJ77">SUMPRODUCT(IFERROR((IFERROR(WEEKDAY($D$3:$AH$3,2),999)&lt;6)*D77:AH78,0))</f>
        <v>0</v>
      </c>
      <c r="AK77" s="16" cm="1">
        <f t="array" ref="AK77">SUMPRODUCT((IFERROR(WEEKDAY($D$3:$AH$3,2),999)&lt;6)*D79:AH79)</f>
        <v>0</v>
      </c>
      <c r="AL77" s="16" cm="1">
        <f t="array" ref="AL77">SUMPRODUCT(IFERROR((IFERROR(WEEKDAY($D$3:$AH$3,2),0)&gt;5)*D77:AH79,0))</f>
        <v>0</v>
      </c>
      <c r="AM77" s="16">
        <f>IFERROR(SUM(AJ77:AL79),"")</f>
        <v>0</v>
      </c>
      <c r="AN77" s="16" t="s">
        <v>51</v>
      </c>
      <c r="AO77" s="16" cm="1">
        <f t="array" ref="AO77">SUMPRODUCT((IFERROR((D77:AH77+D78:AH78+D79:AH79),0)&gt;8)*1,IFERROR((D77:AH77+D78:AH78+D79:AH79-8),0))</f>
        <v>0</v>
      </c>
      <c r="AP77" s="16">
        <f>SUM(D77:AH79)-AO77</f>
        <v>0</v>
      </c>
      <c r="AQ77" s="16">
        <f>AM77-AO77-AP77</f>
        <v>0</v>
      </c>
    </row>
    <row r="78" ht="13.5" spans="1:43">
      <c r="A78" s="66"/>
      <c r="B78" s="64"/>
      <c r="C78" s="64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90"/>
      <c r="AG78" s="90"/>
      <c r="AH78" s="90"/>
      <c r="AI78" s="16"/>
      <c r="AJ78" s="16"/>
      <c r="AK78" s="16"/>
      <c r="AL78" s="16"/>
      <c r="AM78" s="16"/>
      <c r="AN78" s="16"/>
      <c r="AO78" s="16"/>
      <c r="AP78" s="16"/>
      <c r="AQ78" s="16"/>
    </row>
    <row r="79" ht="13.5" spans="1:43">
      <c r="A79" s="66"/>
      <c r="B79" s="64"/>
      <c r="C79" s="64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89"/>
      <c r="Z79" s="67"/>
      <c r="AA79" s="67"/>
      <c r="AB79" s="67"/>
      <c r="AC79" s="67"/>
      <c r="AD79" s="67"/>
      <c r="AE79" s="67"/>
      <c r="AF79" s="90"/>
      <c r="AG79" s="90"/>
      <c r="AH79" s="90"/>
      <c r="AI79" s="16"/>
      <c r="AJ79" s="16"/>
      <c r="AK79" s="16"/>
      <c r="AL79" s="16"/>
      <c r="AM79" s="16"/>
      <c r="AN79" s="16"/>
      <c r="AO79" s="16"/>
      <c r="AP79" s="16"/>
      <c r="AQ79" s="16"/>
    </row>
    <row r="80" ht="13.5" spans="1:43">
      <c r="A80" s="64"/>
      <c r="B80" s="64"/>
      <c r="C80" s="64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16" t="str">
        <f>IF(A80="","",COUNTIF(D80:AH81,"&gt;2")/2)</f>
        <v/>
      </c>
      <c r="AJ80" s="16" cm="1">
        <f t="array" ref="AJ80">SUMPRODUCT(IFERROR((IFERROR(WEEKDAY($D$3:$AH$3,2),999)&lt;6)*D80:AH81,0))</f>
        <v>0</v>
      </c>
      <c r="AK80" s="16" cm="1">
        <f t="array" ref="AK80">SUMPRODUCT((IFERROR(WEEKDAY($D$3:$AH$3,2),999)&lt;6)*D82:AH82)</f>
        <v>0</v>
      </c>
      <c r="AL80" s="16" cm="1">
        <f t="array" ref="AL80">SUMPRODUCT(IFERROR((IFERROR(WEEKDAY($D$3:$AH$3,2),0)&gt;5)*D80:AH82,0))</f>
        <v>0</v>
      </c>
      <c r="AM80" s="16">
        <f>IFERROR(SUM(AJ80:AL82),"")</f>
        <v>0</v>
      </c>
      <c r="AN80" s="16" t="s">
        <v>51</v>
      </c>
      <c r="AO80" s="16" cm="1">
        <f t="array" ref="AO80">SUMPRODUCT((IFERROR((D80:AH80+D81:AH81+D82:AH82),0)&gt;8)*1,IFERROR((D80:AH80+D81:AH81+D82:AH82-8),0))</f>
        <v>0</v>
      </c>
      <c r="AP80" s="16">
        <f>SUM(D80:AH82)-AO80</f>
        <v>0</v>
      </c>
      <c r="AQ80" s="16">
        <f>AM80-AO80-AP80</f>
        <v>0</v>
      </c>
    </row>
    <row r="81" ht="13.5" spans="1:43">
      <c r="A81" s="64"/>
      <c r="B81" s="64"/>
      <c r="C81" s="64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16"/>
      <c r="AJ81" s="16"/>
      <c r="AK81" s="16"/>
      <c r="AL81" s="16"/>
      <c r="AM81" s="16"/>
      <c r="AN81" s="16"/>
      <c r="AO81" s="16"/>
      <c r="AP81" s="16"/>
      <c r="AQ81" s="16"/>
    </row>
    <row r="82" ht="13.5" spans="1:43">
      <c r="A82" s="64"/>
      <c r="B82" s="64"/>
      <c r="C82" s="64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16"/>
      <c r="AJ82" s="16"/>
      <c r="AK82" s="16"/>
      <c r="AL82" s="16"/>
      <c r="AM82" s="16"/>
      <c r="AN82" s="16"/>
      <c r="AO82" s="16"/>
      <c r="AP82" s="16"/>
      <c r="AQ82" s="16"/>
    </row>
    <row r="83" ht="13.5" spans="1:43">
      <c r="A83" s="66"/>
      <c r="B83" s="64"/>
      <c r="C83" s="64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16" t="str">
        <f>IF(A83="","",COUNTIF(D83:AH84,"&gt;2")/2)</f>
        <v/>
      </c>
      <c r="AJ83" s="16" cm="1">
        <f t="array" ref="AJ83">SUMPRODUCT(IFERROR((IFERROR(WEEKDAY($D$3:$AH$3,2),999)&lt;6)*D83:AH84,0))</f>
        <v>0</v>
      </c>
      <c r="AK83" s="16" cm="1">
        <f t="array" ref="AK83">SUMPRODUCT((IFERROR(WEEKDAY($D$3:$AH$3,2),999)&lt;6)*D85:AH85)</f>
        <v>0</v>
      </c>
      <c r="AL83" s="16" cm="1">
        <f t="array" ref="AL83">SUMPRODUCT(IFERROR((IFERROR(WEEKDAY($D$3:$AH$3,2),0)&gt;5)*D83:AH85,0))</f>
        <v>0</v>
      </c>
      <c r="AM83" s="16">
        <f>IFERROR(SUM(AJ83:AL85),"")</f>
        <v>0</v>
      </c>
      <c r="AN83" s="16" t="s">
        <v>51</v>
      </c>
      <c r="AO83" s="16" cm="1">
        <f t="array" ref="AO83">SUMPRODUCT((IFERROR((D83:AH83+D84:AH84+D85:AH85),0)&gt;8)*1,IFERROR((D83:AH83+D84:AH84+D85:AH85-8),0))</f>
        <v>0</v>
      </c>
      <c r="AP83" s="16">
        <f>SUM(D83:AH85)-AO83</f>
        <v>0</v>
      </c>
      <c r="AQ83" s="16">
        <f>AM83-AO83-AP83</f>
        <v>0</v>
      </c>
    </row>
    <row r="84" ht="13.5" spans="1:43">
      <c r="A84" s="66"/>
      <c r="B84" s="64"/>
      <c r="C84" s="64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16"/>
      <c r="AJ84" s="16"/>
      <c r="AK84" s="16"/>
      <c r="AL84" s="16"/>
      <c r="AM84" s="16"/>
      <c r="AN84" s="16"/>
      <c r="AO84" s="16"/>
      <c r="AP84" s="16"/>
      <c r="AQ84" s="16"/>
    </row>
    <row r="85" ht="13.5" spans="1:43">
      <c r="A85" s="66"/>
      <c r="B85" s="64"/>
      <c r="C85" s="64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16"/>
      <c r="AJ85" s="16"/>
      <c r="AK85" s="16"/>
      <c r="AL85" s="16"/>
      <c r="AM85" s="16"/>
      <c r="AN85" s="16"/>
      <c r="AO85" s="16"/>
      <c r="AP85" s="16"/>
      <c r="AQ85" s="16"/>
    </row>
    <row r="86" ht="22.5" spans="1:43">
      <c r="A86" s="68"/>
      <c r="B86" s="69"/>
      <c r="C86" s="69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16" t="str">
        <f>IF(A86="","",COUNTIF(D86:AH87,"&gt;2")/2)</f>
        <v/>
      </c>
      <c r="AJ86" s="16" cm="1">
        <f t="array" ref="AJ86">SUMPRODUCT(IFERROR((IFERROR(WEEKDAY($D$3:$AH$3,2),999)&lt;6)*D86:AH87,0))</f>
        <v>0</v>
      </c>
      <c r="AK86" s="16" cm="1">
        <f t="array" ref="AK86">SUMPRODUCT((IFERROR(WEEKDAY($D$3:$AH$3,2),999)&lt;6)*D88:AH88)</f>
        <v>0</v>
      </c>
      <c r="AL86" s="16" cm="1">
        <f t="array" ref="AL86">SUMPRODUCT(IFERROR((IFERROR(WEEKDAY($D$3:$AH$3,2),0)&gt;5)*D86:AH88,0))</f>
        <v>0</v>
      </c>
      <c r="AM86" s="16">
        <f>IFERROR(SUM(AJ86:AL88),"")</f>
        <v>0</v>
      </c>
      <c r="AN86" s="16" t="s">
        <v>51</v>
      </c>
      <c r="AO86" s="16" cm="1">
        <f t="array" ref="AO86">SUMPRODUCT((IFERROR((D86:AH86+D87:AH87+D88:AH88),0)&gt;8)*1,IFERROR((D86:AH86+D87:AH87+D88:AH88-8),0))</f>
        <v>0</v>
      </c>
      <c r="AP86" s="16">
        <f>SUM(D86:AH88)-AO86</f>
        <v>0</v>
      </c>
      <c r="AQ86" s="16">
        <f>AM86-AO86-AP86</f>
        <v>0</v>
      </c>
    </row>
    <row r="87" ht="22.5" spans="1:43">
      <c r="A87" s="68"/>
      <c r="B87" s="69"/>
      <c r="C87" s="69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16"/>
      <c r="AJ87" s="16"/>
      <c r="AK87" s="16"/>
      <c r="AL87" s="16"/>
      <c r="AM87" s="16"/>
      <c r="AN87" s="16"/>
      <c r="AO87" s="16"/>
      <c r="AP87" s="16"/>
      <c r="AQ87" s="16"/>
    </row>
    <row r="88" ht="22.5" spans="1:43">
      <c r="A88" s="71"/>
      <c r="B88" s="69"/>
      <c r="C88" s="72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16"/>
      <c r="AJ88" s="16"/>
      <c r="AK88" s="16"/>
      <c r="AL88" s="16"/>
      <c r="AM88" s="16"/>
      <c r="AN88" s="16"/>
      <c r="AO88" s="16"/>
      <c r="AP88" s="16"/>
      <c r="AQ88" s="16"/>
    </row>
    <row r="89" ht="22.5" spans="1:43">
      <c r="A89" s="68"/>
      <c r="B89" s="69"/>
      <c r="C89" s="69"/>
      <c r="D89" s="70"/>
      <c r="E89" s="70"/>
      <c r="F89" s="70"/>
      <c r="G89" s="70"/>
      <c r="H89" s="70"/>
      <c r="I89" s="70"/>
      <c r="J89" s="70"/>
      <c r="K89" s="70"/>
      <c r="L89" s="87"/>
      <c r="M89" s="70"/>
      <c r="N89" s="70"/>
      <c r="O89" s="70"/>
      <c r="P89" s="70"/>
      <c r="Q89" s="70"/>
      <c r="R89" s="70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16" t="str">
        <f>IF(A89="","",COUNTIF(D89:AH90,"&gt;2")/2)</f>
        <v/>
      </c>
      <c r="AJ89" s="16" cm="1">
        <f t="array" ref="AJ89">SUMPRODUCT(IFERROR((IFERROR(WEEKDAY($D$3:$AH$3,2),999)&lt;6)*D89:AH90,0))</f>
        <v>0</v>
      </c>
      <c r="AK89" s="16" cm="1">
        <f t="array" ref="AK89">SUMPRODUCT((IFERROR(WEEKDAY($D$3:$AH$3,2),999)&lt;6)*D91:AH91)</f>
        <v>0</v>
      </c>
      <c r="AL89" s="16" cm="1">
        <f t="array" ref="AL89">SUMPRODUCT(IFERROR((IFERROR(WEEKDAY($D$3:$AH$3,2),0)&gt;5)*D89:AH91,0))</f>
        <v>0</v>
      </c>
      <c r="AM89" s="16">
        <f>IFERROR(SUM(AJ89:AL91),"")</f>
        <v>0</v>
      </c>
      <c r="AN89" s="16" t="s">
        <v>51</v>
      </c>
      <c r="AO89" s="16" cm="1">
        <f t="array" ref="AO89">SUMPRODUCT((IFERROR((D89:AH89+D90:AH90+D91:AH91),0)&gt;8)*1,IFERROR((D89:AH89+D90:AH90+D91:AH91-8),0))</f>
        <v>0</v>
      </c>
      <c r="AP89" s="16">
        <f>SUM(D89:AH91)-AO89</f>
        <v>0</v>
      </c>
      <c r="AQ89" s="16">
        <f>AM89-AO89-AP89</f>
        <v>0</v>
      </c>
    </row>
    <row r="90" ht="22.5" spans="1:43">
      <c r="A90" s="68"/>
      <c r="B90" s="69"/>
      <c r="C90" s="69"/>
      <c r="D90" s="70"/>
      <c r="E90" s="70"/>
      <c r="F90" s="70"/>
      <c r="G90" s="70"/>
      <c r="H90" s="70"/>
      <c r="I90" s="70"/>
      <c r="J90" s="70"/>
      <c r="K90" s="70"/>
      <c r="L90" s="87"/>
      <c r="M90" s="70"/>
      <c r="N90" s="70"/>
      <c r="O90" s="70"/>
      <c r="P90" s="70"/>
      <c r="Q90" s="70"/>
      <c r="R90" s="70"/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16"/>
      <c r="AJ90" s="16"/>
      <c r="AK90" s="16"/>
      <c r="AL90" s="16"/>
      <c r="AM90" s="16"/>
      <c r="AN90" s="16"/>
      <c r="AO90" s="16"/>
      <c r="AP90" s="16"/>
      <c r="AQ90" s="16"/>
    </row>
    <row r="91" ht="22.5" spans="1:43">
      <c r="A91" s="71"/>
      <c r="B91" s="69"/>
      <c r="C91" s="72"/>
      <c r="D91" s="70"/>
      <c r="E91" s="70"/>
      <c r="F91" s="70"/>
      <c r="G91" s="70"/>
      <c r="H91" s="70"/>
      <c r="I91" s="70"/>
      <c r="J91" s="70"/>
      <c r="K91" s="70"/>
      <c r="L91" s="87"/>
      <c r="M91" s="70"/>
      <c r="N91" s="70"/>
      <c r="O91" s="70"/>
      <c r="P91" s="70"/>
      <c r="Q91" s="70"/>
      <c r="R91" s="70"/>
      <c r="S91" s="87"/>
      <c r="T91" s="87"/>
      <c r="U91" s="87"/>
      <c r="V91" s="87"/>
      <c r="W91" s="87"/>
      <c r="X91" s="87"/>
      <c r="Y91" s="87"/>
      <c r="Z91" s="87"/>
      <c r="AA91" s="87"/>
      <c r="AB91" s="87"/>
      <c r="AC91" s="87"/>
      <c r="AD91" s="87"/>
      <c r="AE91" s="87"/>
      <c r="AF91" s="87"/>
      <c r="AG91" s="87"/>
      <c r="AH91" s="87"/>
      <c r="AI91" s="16"/>
      <c r="AJ91" s="16"/>
      <c r="AK91" s="16"/>
      <c r="AL91" s="16"/>
      <c r="AM91" s="16"/>
      <c r="AN91" s="16"/>
      <c r="AO91" s="16"/>
      <c r="AP91" s="16"/>
      <c r="AQ91" s="16"/>
    </row>
    <row r="92" ht="18" spans="1:43">
      <c r="A92" s="73"/>
      <c r="B92" s="69"/>
      <c r="C92" s="18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16" t="str">
        <f>IF(A92="","",COUNTIF(D92:AH93,"&gt;2")/2)</f>
        <v/>
      </c>
      <c r="AJ92" s="16" cm="1">
        <f t="array" ref="AJ92">SUMPRODUCT(IFERROR((IFERROR(WEEKDAY($D$3:$AH$3,2),999)&lt;6)*D92:AH93,0))</f>
        <v>0</v>
      </c>
      <c r="AK92" s="16" cm="1">
        <f t="array" ref="AK92">SUMPRODUCT((IFERROR(WEEKDAY($D$3:$AH$3,2),999)&lt;6)*D94:AH94)</f>
        <v>0</v>
      </c>
      <c r="AL92" s="16" cm="1">
        <f t="array" ref="AL92">SUMPRODUCT(IFERROR((IFERROR(WEEKDAY($D$3:$AH$3,2),0)&gt;5)*D92:AH94,0))</f>
        <v>0</v>
      </c>
      <c r="AM92" s="16">
        <f>IFERROR(SUM(AJ92:AL94),"")</f>
        <v>0</v>
      </c>
      <c r="AN92" s="16" t="s">
        <v>51</v>
      </c>
      <c r="AO92" s="16" cm="1">
        <f t="array" ref="AO92">SUMPRODUCT((IFERROR((D92:AH92+D93:AH93+D94:AH94),0)&gt;8)*1,IFERROR((D92:AH92+D93:AH93+D94:AH94-8),0))</f>
        <v>0</v>
      </c>
      <c r="AP92" s="16">
        <f>SUM(D92:AH94)-AO92</f>
        <v>0</v>
      </c>
      <c r="AQ92" s="16">
        <f>AM92-AO92-AP92</f>
        <v>0</v>
      </c>
    </row>
    <row r="93" ht="18" spans="1:43">
      <c r="A93" s="73"/>
      <c r="B93" s="69"/>
      <c r="C93" s="18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16"/>
      <c r="AJ93" s="16"/>
      <c r="AK93" s="16"/>
      <c r="AL93" s="16"/>
      <c r="AM93" s="16"/>
      <c r="AN93" s="16"/>
      <c r="AO93" s="16"/>
      <c r="AP93" s="16"/>
      <c r="AQ93" s="16"/>
    </row>
    <row r="94" ht="18" spans="1:43">
      <c r="A94" s="75"/>
      <c r="B94" s="69"/>
      <c r="C94" s="76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16"/>
      <c r="AJ94" s="16"/>
      <c r="AK94" s="16"/>
      <c r="AL94" s="16"/>
      <c r="AM94" s="16"/>
      <c r="AN94" s="16"/>
      <c r="AO94" s="16"/>
      <c r="AP94" s="16"/>
      <c r="AQ94" s="16"/>
    </row>
    <row r="95" ht="18" spans="1:43">
      <c r="A95" s="73"/>
      <c r="B95" s="69"/>
      <c r="C95" s="18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16" t="str">
        <f>IF(A95="","",COUNTIF(D95:AH96,"&gt;2")/2)</f>
        <v/>
      </c>
      <c r="AJ95" s="16" cm="1">
        <f t="array" ref="AJ95">SUMPRODUCT(IFERROR((IFERROR(WEEKDAY($D$3:$AH$3,2),999)&lt;6)*D95:AH96,0))</f>
        <v>0</v>
      </c>
      <c r="AK95" s="16" cm="1">
        <f t="array" ref="AK95">SUMPRODUCT((IFERROR(WEEKDAY($D$3:$AH$3,2),999)&lt;6)*D97:AH97)</f>
        <v>0</v>
      </c>
      <c r="AL95" s="16" cm="1">
        <f t="array" ref="AL95">SUMPRODUCT(IFERROR((IFERROR(WEEKDAY($D$3:$AH$3,2),0)&gt;5)*D95:AH97,0))</f>
        <v>0</v>
      </c>
      <c r="AM95" s="16">
        <f>IFERROR(SUM(AJ95:AL97),"")</f>
        <v>0</v>
      </c>
      <c r="AN95" s="16" t="s">
        <v>51</v>
      </c>
      <c r="AO95" s="16" cm="1">
        <f t="array" ref="AO95">SUMPRODUCT((IFERROR((D95:AH95+D96:AH96+D97:AH97),0)&gt;8)*1,IFERROR((D95:AH95+D96:AH96+D97:AH97-8),0))</f>
        <v>0</v>
      </c>
      <c r="AP95" s="16">
        <f>SUM(D95:AH97)-AO95</f>
        <v>0</v>
      </c>
      <c r="AQ95" s="16">
        <f>AM95-AO95-AP95</f>
        <v>0</v>
      </c>
    </row>
    <row r="96" ht="18" spans="1:43">
      <c r="A96" s="73"/>
      <c r="B96" s="69"/>
      <c r="C96" s="18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16"/>
      <c r="AJ96" s="16"/>
      <c r="AK96" s="16"/>
      <c r="AL96" s="16"/>
      <c r="AM96" s="16"/>
      <c r="AN96" s="16"/>
      <c r="AO96" s="16"/>
      <c r="AP96" s="16"/>
      <c r="AQ96" s="16"/>
    </row>
    <row r="97" ht="18" spans="1:43">
      <c r="A97" s="75"/>
      <c r="B97" s="69"/>
      <c r="C97" s="76"/>
      <c r="D97" s="74"/>
      <c r="E97" s="74"/>
      <c r="F97" s="74"/>
      <c r="G97" s="74"/>
      <c r="H97" s="74"/>
      <c r="I97" s="74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4"/>
      <c r="AH97" s="74"/>
      <c r="AI97" s="16"/>
      <c r="AJ97" s="16"/>
      <c r="AK97" s="16"/>
      <c r="AL97" s="16"/>
      <c r="AM97" s="16"/>
      <c r="AN97" s="16"/>
      <c r="AO97" s="16"/>
      <c r="AP97" s="16"/>
      <c r="AQ97" s="16"/>
    </row>
    <row r="98" ht="18" spans="1:43">
      <c r="A98" s="73"/>
      <c r="B98" s="69"/>
      <c r="C98" s="18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16" t="str">
        <f>IF(A98="","",COUNTIF(D98:AH99,"&gt;2")/2)</f>
        <v/>
      </c>
      <c r="AJ98" s="16" cm="1">
        <f t="array" ref="AJ98">SUMPRODUCT(IFERROR((IFERROR(WEEKDAY($D$3:$AH$3,2),999)&lt;6)*D98:AH99,0))</f>
        <v>0</v>
      </c>
      <c r="AK98" s="16" cm="1">
        <f t="array" ref="AK98">SUMPRODUCT((IFERROR(WEEKDAY($D$3:$AH$3,2),999)&lt;6)*D100:AH100)</f>
        <v>0</v>
      </c>
      <c r="AL98" s="16" cm="1">
        <f t="array" ref="AL98">SUMPRODUCT(IFERROR((IFERROR(WEEKDAY($D$3:$AH$3,2),0)&gt;5)*D98:AH100,0))</f>
        <v>0</v>
      </c>
      <c r="AM98" s="16">
        <f>IFERROR(SUM(AJ98:AL100),"")</f>
        <v>0</v>
      </c>
      <c r="AN98" s="16" t="s">
        <v>51</v>
      </c>
      <c r="AO98" s="16" cm="1">
        <f t="array" ref="AO98">SUMPRODUCT((IFERROR((D98:AH98+D99:AH99+D100:AH100),0)&gt;8)*1,IFERROR((D98:AH98+D99:AH99+D100:AH100-8),0))</f>
        <v>0</v>
      </c>
      <c r="AP98" s="16">
        <f>SUM(D98:AH100)-AO98</f>
        <v>0</v>
      </c>
      <c r="AQ98" s="16">
        <f>AM98-AO98-AP98</f>
        <v>0</v>
      </c>
    </row>
    <row r="99" ht="18" spans="1:43">
      <c r="A99" s="73"/>
      <c r="B99" s="69"/>
      <c r="C99" s="18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16"/>
      <c r="AJ99" s="16"/>
      <c r="AK99" s="16"/>
      <c r="AL99" s="16"/>
      <c r="AM99" s="16"/>
      <c r="AN99" s="16"/>
      <c r="AO99" s="16"/>
      <c r="AP99" s="16"/>
      <c r="AQ99" s="16"/>
    </row>
    <row r="100" ht="18" spans="1:43">
      <c r="A100" s="75"/>
      <c r="B100" s="69"/>
      <c r="C100" s="76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7"/>
      <c r="AD100" s="77"/>
      <c r="AE100" s="77"/>
      <c r="AF100" s="74"/>
      <c r="AG100" s="77"/>
      <c r="AH100" s="74"/>
      <c r="AI100" s="16"/>
      <c r="AJ100" s="16"/>
      <c r="AK100" s="16"/>
      <c r="AL100" s="16"/>
      <c r="AM100" s="16"/>
      <c r="AN100" s="16"/>
      <c r="AO100" s="16"/>
      <c r="AP100" s="16"/>
      <c r="AQ100" s="16"/>
    </row>
    <row r="101" ht="18" spans="1:43">
      <c r="A101" s="73"/>
      <c r="B101" s="69"/>
      <c r="C101" s="18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16" t="str">
        <f>IF(A101="","",COUNTIF(D101:AH102,"&gt;2")/2)</f>
        <v/>
      </c>
      <c r="AJ101" s="16" cm="1">
        <f t="array" ref="AJ101">SUMPRODUCT(IFERROR((IFERROR(WEEKDAY($D$3:$AH$3,2),999)&lt;6)*D101:AH102,0))</f>
        <v>0</v>
      </c>
      <c r="AK101" s="16" cm="1">
        <f t="array" ref="AK101">SUMPRODUCT((IFERROR(WEEKDAY($D$3:$AH$3,2),999)&lt;6)*D103:AH103)</f>
        <v>0</v>
      </c>
      <c r="AL101" s="16" cm="1">
        <f t="array" ref="AL101">SUMPRODUCT(IFERROR((IFERROR(WEEKDAY($D$3:$AH$3,2),0)&gt;5)*D101:AH103,0))</f>
        <v>0</v>
      </c>
      <c r="AM101" s="16">
        <f>IFERROR(SUM(AJ101:AL103),"")</f>
        <v>0</v>
      </c>
      <c r="AN101" s="16" t="s">
        <v>51</v>
      </c>
      <c r="AO101" s="16" cm="1">
        <f t="array" ref="AO101">SUMPRODUCT((IFERROR((D101:AH101+D102:AH102+D103:AH103),0)&gt;8)*1,IFERROR((D101:AH101+D102:AH102+D103:AH103-8),0))</f>
        <v>0</v>
      </c>
      <c r="AP101" s="16">
        <f>SUM(D101:AH103)-AO101</f>
        <v>0</v>
      </c>
      <c r="AQ101" s="16">
        <f>AM101-AO101-AP101</f>
        <v>0</v>
      </c>
    </row>
    <row r="102" ht="18" spans="1:43">
      <c r="A102" s="73"/>
      <c r="B102" s="69"/>
      <c r="C102" s="18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16"/>
      <c r="AJ102" s="16"/>
      <c r="AK102" s="16"/>
      <c r="AL102" s="16"/>
      <c r="AM102" s="16"/>
      <c r="AN102" s="16"/>
      <c r="AO102" s="16"/>
      <c r="AP102" s="16"/>
      <c r="AQ102" s="16"/>
    </row>
    <row r="103" ht="18" spans="1:43">
      <c r="A103" s="75"/>
      <c r="B103" s="69"/>
      <c r="C103" s="76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7"/>
      <c r="AH103" s="74"/>
      <c r="AI103" s="16"/>
      <c r="AJ103" s="16"/>
      <c r="AK103" s="16"/>
      <c r="AL103" s="16"/>
      <c r="AM103" s="16"/>
      <c r="AN103" s="16"/>
      <c r="AO103" s="16"/>
      <c r="AP103" s="16"/>
      <c r="AQ103" s="16"/>
    </row>
    <row r="104" ht="18" spans="1:43">
      <c r="A104" s="73"/>
      <c r="B104" s="69"/>
      <c r="C104" s="18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16" t="str">
        <f>IF(A104="","",COUNTIF(D104:AH105,"&gt;2")/2)</f>
        <v/>
      </c>
      <c r="AJ104" s="16" cm="1">
        <f t="array" ref="AJ104">SUMPRODUCT(IFERROR((IFERROR(WEEKDAY($D$3:$AH$3,2),999)&lt;6)*D104:AH105,0))</f>
        <v>0</v>
      </c>
      <c r="AK104" s="16" cm="1">
        <f t="array" ref="AK104">SUMPRODUCT((IFERROR(WEEKDAY($D$3:$AH$3,2),999)&lt;6)*D106:AH106)</f>
        <v>0</v>
      </c>
      <c r="AL104" s="16" cm="1">
        <f t="array" ref="AL104">SUMPRODUCT(IFERROR((IFERROR(WEEKDAY($D$3:$AH$3,2),0)&gt;5)*D104:AH106,0))</f>
        <v>0</v>
      </c>
      <c r="AM104" s="16">
        <f>IFERROR(SUM(AJ104:AL106),"")</f>
        <v>0</v>
      </c>
      <c r="AN104" s="16" t="s">
        <v>51</v>
      </c>
      <c r="AO104" s="16" cm="1">
        <f t="array" ref="AO104">SUMPRODUCT((IFERROR((D104:AH104+D105:AH105+D106:AH106),0)&gt;8)*1,IFERROR((D104:AH104+D105:AH105+D106:AH106-8),0))</f>
        <v>0</v>
      </c>
      <c r="AP104" s="16">
        <f>SUM(D104:AH106)-AO104</f>
        <v>0</v>
      </c>
      <c r="AQ104" s="16">
        <f>AM104-AO104-AP104</f>
        <v>0</v>
      </c>
    </row>
    <row r="105" ht="18" spans="1:43">
      <c r="A105" s="73"/>
      <c r="B105" s="69"/>
      <c r="C105" s="18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16"/>
      <c r="AJ105" s="16"/>
      <c r="AK105" s="16"/>
      <c r="AL105" s="16"/>
      <c r="AM105" s="16"/>
      <c r="AN105" s="16"/>
      <c r="AO105" s="16"/>
      <c r="AP105" s="16"/>
      <c r="AQ105" s="16"/>
    </row>
    <row r="106" ht="18" spans="1:43">
      <c r="A106" s="75"/>
      <c r="B106" s="69"/>
      <c r="C106" s="76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7"/>
      <c r="P106" s="77"/>
      <c r="Q106" s="77"/>
      <c r="R106" s="77"/>
      <c r="S106" s="77"/>
      <c r="T106" s="77"/>
      <c r="U106" s="77"/>
      <c r="V106" s="77"/>
      <c r="W106" s="74"/>
      <c r="X106" s="77"/>
      <c r="Y106" s="77"/>
      <c r="Z106" s="74"/>
      <c r="AA106" s="74"/>
      <c r="AB106" s="74"/>
      <c r="AC106" s="77"/>
      <c r="AD106" s="77"/>
      <c r="AE106" s="77"/>
      <c r="AF106" s="74"/>
      <c r="AG106" s="77"/>
      <c r="AH106" s="74"/>
      <c r="AI106" s="16"/>
      <c r="AJ106" s="16"/>
      <c r="AK106" s="16"/>
      <c r="AL106" s="16"/>
      <c r="AM106" s="16"/>
      <c r="AN106" s="16"/>
      <c r="AO106" s="16"/>
      <c r="AP106" s="16"/>
      <c r="AQ106" s="16"/>
    </row>
    <row r="107" ht="18" spans="1:43">
      <c r="A107" s="73"/>
      <c r="B107" s="69"/>
      <c r="C107" s="18"/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16" t="str">
        <f>IF(A107="","",COUNTIF(D107:AH108,"&gt;2")/2)</f>
        <v/>
      </c>
      <c r="AJ107" s="16" cm="1">
        <f t="array" ref="AJ107">SUMPRODUCT(IFERROR((IFERROR(WEEKDAY($D$3:$AH$3,2),999)&lt;6)*D107:AH108,0))</f>
        <v>0</v>
      </c>
      <c r="AK107" s="16" cm="1">
        <f t="array" ref="AK107">SUMPRODUCT((IFERROR(WEEKDAY($D$3:$AH$3,2),999)&lt;6)*D109:AH109)</f>
        <v>0</v>
      </c>
      <c r="AL107" s="16" cm="1">
        <f t="array" ref="AL107">SUMPRODUCT(IFERROR((IFERROR(WEEKDAY($D$3:$AH$3,2),0)&gt;5)*D107:AH109,0))</f>
        <v>0</v>
      </c>
      <c r="AM107" s="16">
        <f>IFERROR(SUM(AJ107:AL109),"")</f>
        <v>0</v>
      </c>
      <c r="AN107" s="16" t="s">
        <v>51</v>
      </c>
      <c r="AO107" s="16" cm="1">
        <f t="array" ref="AO107">SUMPRODUCT((IFERROR((D107:AH107+D108:AH108+D109:AH109),0)&gt;8)*1,IFERROR((D107:AH107+D108:AH108+D109:AH109-8),0))</f>
        <v>0</v>
      </c>
      <c r="AP107" s="16">
        <f>SUM(D107:AH109)-AO107</f>
        <v>0</v>
      </c>
      <c r="AQ107" s="16">
        <f>AM107-AO107-AP107</f>
        <v>0</v>
      </c>
    </row>
    <row r="108" ht="18" spans="1:43">
      <c r="A108" s="73"/>
      <c r="B108" s="69"/>
      <c r="C108" s="18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16"/>
      <c r="AJ108" s="16"/>
      <c r="AK108" s="16"/>
      <c r="AL108" s="16"/>
      <c r="AM108" s="16"/>
      <c r="AN108" s="16"/>
      <c r="AO108" s="16"/>
      <c r="AP108" s="16"/>
      <c r="AQ108" s="16"/>
    </row>
    <row r="109" ht="18" spans="1:43">
      <c r="A109" s="75"/>
      <c r="B109" s="69"/>
      <c r="C109" s="76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7"/>
      <c r="P109" s="77"/>
      <c r="Q109" s="77"/>
      <c r="R109" s="77"/>
      <c r="S109" s="77"/>
      <c r="T109" s="77"/>
      <c r="U109" s="77"/>
      <c r="V109" s="77"/>
      <c r="W109" s="74"/>
      <c r="X109" s="77"/>
      <c r="Y109" s="77"/>
      <c r="Z109" s="77"/>
      <c r="AA109" s="77"/>
      <c r="AB109" s="77"/>
      <c r="AC109" s="77"/>
      <c r="AD109" s="77"/>
      <c r="AE109" s="77"/>
      <c r="AF109" s="74"/>
      <c r="AG109" s="77"/>
      <c r="AH109" s="77"/>
      <c r="AI109" s="16"/>
      <c r="AJ109" s="16"/>
      <c r="AK109" s="16"/>
      <c r="AL109" s="16"/>
      <c r="AM109" s="16"/>
      <c r="AN109" s="16"/>
      <c r="AO109" s="16"/>
      <c r="AP109" s="16"/>
      <c r="AQ109" s="16"/>
    </row>
    <row r="110" ht="18" spans="1:43">
      <c r="A110" s="73"/>
      <c r="B110" s="69"/>
      <c r="C110" s="18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16" t="str">
        <f>IF(A110="","",COUNTIF(D110:AH111,"&gt;2")/2)</f>
        <v/>
      </c>
      <c r="AJ110" s="16" cm="1">
        <f t="array" ref="AJ110">SUMPRODUCT(IFERROR((IFERROR(WEEKDAY($D$3:$AH$3,2),999)&lt;6)*D110:AH111,0))</f>
        <v>0</v>
      </c>
      <c r="AK110" s="16" cm="1">
        <f t="array" ref="AK110">SUMPRODUCT((IFERROR(WEEKDAY($D$3:$AH$3,2),999)&lt;6)*D112:AH112)</f>
        <v>0</v>
      </c>
      <c r="AL110" s="16" cm="1">
        <f t="array" ref="AL110">SUMPRODUCT(IFERROR((IFERROR(WEEKDAY($D$3:$AH$3,2),0)&gt;5)*D110:AH112,0))</f>
        <v>0</v>
      </c>
      <c r="AM110" s="16">
        <f>IFERROR(SUM(AJ110:AL112),"")</f>
        <v>0</v>
      </c>
      <c r="AN110" s="16" t="s">
        <v>51</v>
      </c>
      <c r="AO110" s="16" cm="1">
        <f t="array" ref="AO110">SUMPRODUCT((IFERROR((D110:AH110+D111:AH111+D112:AH112),0)&gt;8)*1,IFERROR((D110:AH110+D111:AH111+D112:AH112-8),0))</f>
        <v>0</v>
      </c>
      <c r="AP110" s="16">
        <f>SUM(D110:AH112)-AO110</f>
        <v>0</v>
      </c>
      <c r="AQ110" s="16">
        <f>AM110-AO110-AP110</f>
        <v>0</v>
      </c>
    </row>
    <row r="111" ht="18" spans="1:43">
      <c r="A111" s="73"/>
      <c r="B111" s="69"/>
      <c r="C111" s="18"/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16"/>
      <c r="AJ111" s="16"/>
      <c r="AK111" s="16"/>
      <c r="AL111" s="16"/>
      <c r="AM111" s="16"/>
      <c r="AN111" s="16"/>
      <c r="AO111" s="16"/>
      <c r="AP111" s="16"/>
      <c r="AQ111" s="16"/>
    </row>
    <row r="112" ht="18" spans="1:43">
      <c r="A112" s="75"/>
      <c r="B112" s="69"/>
      <c r="C112" s="76"/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7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16"/>
      <c r="AJ112" s="16"/>
      <c r="AK112" s="16"/>
      <c r="AL112" s="16"/>
      <c r="AM112" s="16"/>
      <c r="AN112" s="16"/>
      <c r="AO112" s="16"/>
      <c r="AP112" s="16"/>
      <c r="AQ112" s="16"/>
    </row>
    <row r="113" ht="18" spans="1:43">
      <c r="A113" s="73"/>
      <c r="B113" s="69"/>
      <c r="C113" s="18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16" t="str">
        <f>IF(A113="","",COUNTIF(D113:AH114,"&gt;2")/2)</f>
        <v/>
      </c>
      <c r="AJ113" s="16" cm="1">
        <f t="array" ref="AJ113">SUMPRODUCT(IFERROR((IFERROR(WEEKDAY($D$3:$AH$3,2),999)&lt;6)*D113:AH114,0))</f>
        <v>0</v>
      </c>
      <c r="AK113" s="16" cm="1">
        <f t="array" ref="AK113">SUMPRODUCT((IFERROR(WEEKDAY($D$3:$AH$3,2),999)&lt;6)*D115:AH115)</f>
        <v>0</v>
      </c>
      <c r="AL113" s="16" cm="1">
        <f t="array" ref="AL113">SUMPRODUCT(IFERROR((IFERROR(WEEKDAY($D$3:$AH$3,2),0)&gt;5)*D113:AH115,0))</f>
        <v>0</v>
      </c>
      <c r="AM113" s="16">
        <f>IFERROR(SUM(AJ113:AL115),"")</f>
        <v>0</v>
      </c>
      <c r="AN113" s="16" t="s">
        <v>51</v>
      </c>
      <c r="AO113" s="16" cm="1">
        <f t="array" ref="AO113">SUMPRODUCT((IFERROR((D113:AH113+D114:AH114+D115:AH115),0)&gt;8)*1,IFERROR((D113:AH113+D114:AH114+D115:AH115-8),0))</f>
        <v>0</v>
      </c>
      <c r="AP113" s="16">
        <f>SUM(D113:AH115)-AO113</f>
        <v>0</v>
      </c>
      <c r="AQ113" s="16">
        <f>AM113-AO113-AP113</f>
        <v>0</v>
      </c>
    </row>
    <row r="114" ht="18" spans="1:43">
      <c r="A114" s="73"/>
      <c r="B114" s="69"/>
      <c r="C114" s="18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16"/>
      <c r="AJ114" s="16"/>
      <c r="AK114" s="16"/>
      <c r="AL114" s="16"/>
      <c r="AM114" s="16"/>
      <c r="AN114" s="16"/>
      <c r="AO114" s="16"/>
      <c r="AP114" s="16"/>
      <c r="AQ114" s="16"/>
    </row>
    <row r="115" ht="18" spans="1:43">
      <c r="A115" s="75"/>
      <c r="B115" s="69"/>
      <c r="C115" s="76"/>
      <c r="D115" s="74"/>
      <c r="E115" s="74"/>
      <c r="F115" s="74"/>
      <c r="G115" s="74"/>
      <c r="H115" s="74"/>
      <c r="I115" s="74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4"/>
      <c r="AH115" s="74"/>
      <c r="AI115" s="16"/>
      <c r="AJ115" s="16"/>
      <c r="AK115" s="16"/>
      <c r="AL115" s="16"/>
      <c r="AM115" s="16"/>
      <c r="AN115" s="16"/>
      <c r="AO115" s="16"/>
      <c r="AP115" s="16"/>
      <c r="AQ115" s="16"/>
    </row>
    <row r="116" ht="18" spans="1:43">
      <c r="A116" s="75"/>
      <c r="B116" s="69"/>
      <c r="C116" s="18"/>
      <c r="D116" s="74"/>
      <c r="E116" s="74"/>
      <c r="F116" s="77"/>
      <c r="G116" s="74"/>
      <c r="H116" s="77"/>
      <c r="I116" s="77"/>
      <c r="J116" s="77"/>
      <c r="K116" s="77"/>
      <c r="L116" s="77"/>
      <c r="M116" s="77"/>
      <c r="N116" s="74"/>
      <c r="O116" s="74"/>
      <c r="P116" s="74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4"/>
      <c r="AH116" s="74"/>
      <c r="AI116" s="16" t="str">
        <f>IF(A116="","",COUNTIF(D116:AH117,"&gt;2")/2)</f>
        <v/>
      </c>
      <c r="AJ116" s="16" cm="1">
        <f t="array" ref="AJ116">SUMPRODUCT(IFERROR((IFERROR(WEEKDAY($D$3:$AH$3,2),999)&lt;6)*D116:AH117,0))</f>
        <v>0</v>
      </c>
      <c r="AK116" s="16" cm="1">
        <f t="array" ref="AK116">SUMPRODUCT((IFERROR(WEEKDAY($D$3:$AH$3,2),999)&lt;6)*D118:AH118)</f>
        <v>0</v>
      </c>
      <c r="AL116" s="16" cm="1">
        <f t="array" ref="AL116">SUMPRODUCT(IFERROR((IFERROR(WEEKDAY($D$3:$AH$3,2),0)&gt;5)*D116:AH118,0))</f>
        <v>0</v>
      </c>
      <c r="AM116" s="16">
        <f>IFERROR(SUM(AJ116:AL118),"")</f>
        <v>0</v>
      </c>
      <c r="AN116" s="16" t="s">
        <v>51</v>
      </c>
      <c r="AO116" s="16" cm="1">
        <f t="array" ref="AO116">SUMPRODUCT((IFERROR((D116:AH116+D117:AH117+D118:AH118),0)&gt;8)*1,IFERROR((D116:AH116+D117:AH117+D118:AH118-8),0))</f>
        <v>0</v>
      </c>
      <c r="AP116" s="16">
        <f>SUM(D116:AH118)-AO116</f>
        <v>0</v>
      </c>
      <c r="AQ116" s="16">
        <f>AM116-AO116-AP116</f>
        <v>0</v>
      </c>
    </row>
    <row r="117" ht="18" spans="1:43">
      <c r="A117" s="78"/>
      <c r="B117" s="69"/>
      <c r="C117" s="18"/>
      <c r="D117" s="74"/>
      <c r="E117" s="74"/>
      <c r="F117" s="77"/>
      <c r="G117" s="74"/>
      <c r="H117" s="77"/>
      <c r="I117" s="77"/>
      <c r="J117" s="77"/>
      <c r="K117" s="77"/>
      <c r="L117" s="77"/>
      <c r="M117" s="77"/>
      <c r="N117" s="74"/>
      <c r="O117" s="74"/>
      <c r="P117" s="74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4"/>
      <c r="AH117" s="74"/>
      <c r="AI117" s="16"/>
      <c r="AJ117" s="16"/>
      <c r="AK117" s="16"/>
      <c r="AL117" s="16"/>
      <c r="AM117" s="16"/>
      <c r="AN117" s="16"/>
      <c r="AO117" s="16"/>
      <c r="AP117" s="16"/>
      <c r="AQ117" s="16"/>
    </row>
    <row r="118" ht="18" spans="1:43">
      <c r="A118" s="78"/>
      <c r="B118" s="69"/>
      <c r="C118" s="76"/>
      <c r="D118" s="74"/>
      <c r="E118" s="74"/>
      <c r="F118" s="77"/>
      <c r="G118" s="74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4"/>
      <c r="AH118" s="74"/>
      <c r="AI118" s="16"/>
      <c r="AJ118" s="16"/>
      <c r="AK118" s="16"/>
      <c r="AL118" s="16"/>
      <c r="AM118" s="16"/>
      <c r="AN118" s="16"/>
      <c r="AO118" s="16"/>
      <c r="AP118" s="16"/>
      <c r="AQ118" s="16"/>
    </row>
    <row r="119" ht="16.5" spans="1:43">
      <c r="A119" s="79"/>
      <c r="B119" s="69"/>
      <c r="C119" s="80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16" t="str">
        <f>IF(A119="","",COUNTIF(D119:AH120,"&gt;2")/2)</f>
        <v/>
      </c>
      <c r="AJ119" s="16" cm="1">
        <f t="array" ref="AJ119">SUMPRODUCT(IFERROR((IFERROR(WEEKDAY($D$3:$AH$3,2),999)&lt;6)*D119:AH120,0))</f>
        <v>0</v>
      </c>
      <c r="AK119" s="16" cm="1">
        <f t="array" ref="AK119">SUMPRODUCT((IFERROR(WEEKDAY($D$3:$AH$3,2),999)&lt;6)*D121:AH121)</f>
        <v>0</v>
      </c>
      <c r="AL119" s="16" cm="1">
        <f t="array" ref="AL119">SUMPRODUCT(IFERROR((IFERROR(WEEKDAY($D$3:$AH$3,2),0)&gt;5)*D119:AH121,0))</f>
        <v>0</v>
      </c>
      <c r="AM119" s="16">
        <f>IFERROR(SUM(AJ119:AL121),"")</f>
        <v>0</v>
      </c>
      <c r="AN119" s="16" t="s">
        <v>51</v>
      </c>
      <c r="AO119" s="16" cm="1">
        <f t="array" ref="AO119">SUMPRODUCT((IFERROR((D119:AH119+D120:AH120+D121:AH121),0)&gt;8)*1,IFERROR((D119:AH119+D120:AH120+D121:AH121-8),0))</f>
        <v>0</v>
      </c>
      <c r="AP119" s="16">
        <f>SUM(D119:AH121)-AO119</f>
        <v>0</v>
      </c>
      <c r="AQ119" s="16">
        <f>AM119-AO119-AP119</f>
        <v>0</v>
      </c>
    </row>
    <row r="120" ht="16.5" spans="1:43">
      <c r="A120" s="79"/>
      <c r="B120" s="69"/>
      <c r="C120" s="80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16"/>
      <c r="AJ120" s="16"/>
      <c r="AK120" s="16"/>
      <c r="AL120" s="16"/>
      <c r="AM120" s="16"/>
      <c r="AN120" s="16"/>
      <c r="AO120" s="16"/>
      <c r="AP120" s="16"/>
      <c r="AQ120" s="16"/>
    </row>
    <row r="121" ht="16.5" spans="1:43">
      <c r="A121" s="82"/>
      <c r="B121" s="69"/>
      <c r="C121" s="83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1"/>
      <c r="AG121" s="88"/>
      <c r="AH121" s="81"/>
      <c r="AI121" s="16"/>
      <c r="AJ121" s="16"/>
      <c r="AK121" s="16"/>
      <c r="AL121" s="16"/>
      <c r="AM121" s="16"/>
      <c r="AN121" s="16"/>
      <c r="AO121" s="16"/>
      <c r="AP121" s="16"/>
      <c r="AQ121" s="16"/>
    </row>
    <row r="122" ht="15" spans="1:43">
      <c r="A122" s="57"/>
      <c r="B122" s="53"/>
      <c r="C122" s="54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91"/>
      <c r="AA122" s="91"/>
      <c r="AB122" s="91"/>
      <c r="AC122" s="91"/>
      <c r="AD122" s="63"/>
      <c r="AE122" s="91"/>
      <c r="AF122" s="62"/>
      <c r="AG122" s="62"/>
      <c r="AH122" s="62"/>
      <c r="AI122" s="16" t="str">
        <f>IF(A122="","",COUNTIF(D122:AH123,"&gt;2")/2)</f>
        <v/>
      </c>
      <c r="AJ122" s="16" cm="1">
        <f t="array" ref="AJ122">SUMPRODUCT(IFERROR((IFERROR(WEEKDAY($D$3:$AH$3,2),999)&lt;6)*D122:AH123,0))</f>
        <v>0</v>
      </c>
      <c r="AK122" s="16" cm="1">
        <f t="array" ref="AK122">SUMPRODUCT((IFERROR(WEEKDAY($D$3:$AH$3,2),999)&lt;6)*D124:AH124)</f>
        <v>0</v>
      </c>
      <c r="AL122" s="16" cm="1">
        <f t="array" ref="AL122">SUMPRODUCT(IFERROR((IFERROR(WEEKDAY($D$3:$AH$3,2),0)&gt;5)*D122:AH124,0))</f>
        <v>0</v>
      </c>
      <c r="AM122" s="16">
        <f>IFERROR(SUM(AJ122:AL124),"")</f>
        <v>0</v>
      </c>
      <c r="AN122" s="16" t="s">
        <v>51</v>
      </c>
      <c r="AO122" s="16" cm="1">
        <f t="array" ref="AO122">SUMPRODUCT((IFERROR((D122:AH122+D123:AH123+D124:AH124),0)&gt;8)*1,IFERROR((D122:AH122+D123:AH123+D124:AH124-8),0))</f>
        <v>0</v>
      </c>
      <c r="AP122" s="16">
        <f>SUM(D122:AH124)-AO122</f>
        <v>0</v>
      </c>
      <c r="AQ122" s="16">
        <f>AM122-AO122-AP122</f>
        <v>0</v>
      </c>
    </row>
    <row r="123" ht="15" spans="1:43">
      <c r="A123" s="57"/>
      <c r="B123" s="56"/>
      <c r="C123" s="54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91"/>
      <c r="AA123" s="91"/>
      <c r="AB123" s="91"/>
      <c r="AC123" s="91"/>
      <c r="AD123" s="63"/>
      <c r="AE123" s="91"/>
      <c r="AF123" s="62"/>
      <c r="AG123" s="62"/>
      <c r="AH123" s="62"/>
      <c r="AI123" s="16"/>
      <c r="AJ123" s="16"/>
      <c r="AK123" s="16"/>
      <c r="AL123" s="16"/>
      <c r="AM123" s="16"/>
      <c r="AN123" s="16"/>
      <c r="AO123" s="16"/>
      <c r="AP123" s="16"/>
      <c r="AQ123" s="16"/>
    </row>
    <row r="124" ht="15" spans="1:43">
      <c r="A124" s="57"/>
      <c r="B124" s="56"/>
      <c r="C124" s="54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91"/>
      <c r="AA124" s="91"/>
      <c r="AB124" s="91"/>
      <c r="AC124" s="91"/>
      <c r="AD124" s="63"/>
      <c r="AE124" s="91"/>
      <c r="AF124" s="62"/>
      <c r="AG124" s="62"/>
      <c r="AH124" s="62"/>
      <c r="AI124" s="16"/>
      <c r="AJ124" s="16"/>
      <c r="AK124" s="16"/>
      <c r="AL124" s="16"/>
      <c r="AM124" s="16"/>
      <c r="AN124" s="16"/>
      <c r="AO124" s="16"/>
      <c r="AP124" s="16"/>
      <c r="AQ124" s="16"/>
    </row>
    <row r="125" ht="15" spans="1:43">
      <c r="A125" s="57"/>
      <c r="B125" s="53"/>
      <c r="C125" s="54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91"/>
      <c r="AA125" s="91"/>
      <c r="AB125" s="91"/>
      <c r="AC125" s="91"/>
      <c r="AD125" s="63"/>
      <c r="AE125" s="91"/>
      <c r="AF125" s="91"/>
      <c r="AG125" s="63"/>
      <c r="AH125" s="91"/>
      <c r="AI125" s="16" t="str">
        <f>IF(A125="","",COUNTIF(D125:AH126,"&gt;2")/2)</f>
        <v/>
      </c>
      <c r="AJ125" s="16" cm="1">
        <f t="array" ref="AJ125">SUMPRODUCT(IFERROR((IFERROR(WEEKDAY($D$3:$AH$3,2),999)&lt;6)*D125:AH126,0))</f>
        <v>0</v>
      </c>
      <c r="AK125" s="16" cm="1">
        <f t="array" ref="AK125">SUMPRODUCT((IFERROR(WEEKDAY($D$3:$AH$3,2),999)&lt;6)*D127:AH127)</f>
        <v>0</v>
      </c>
      <c r="AL125" s="16" cm="1">
        <f t="array" ref="AL125">SUMPRODUCT(IFERROR((IFERROR(WEEKDAY($D$3:$AH$3,2),0)&gt;5)*D125:AH127,0))</f>
        <v>0</v>
      </c>
      <c r="AM125" s="16">
        <f>IFERROR(SUM(AJ125:AL127),"")</f>
        <v>0</v>
      </c>
      <c r="AN125" s="16" t="s">
        <v>51</v>
      </c>
      <c r="AO125" s="16" cm="1">
        <f t="array" ref="AO125">SUMPRODUCT((IFERROR((D125:AH125+D126:AH126+D127:AH127),0)&gt;8)*1,IFERROR((D125:AH125+D126:AH126+D127:AH127-8),0))</f>
        <v>0</v>
      </c>
      <c r="AP125" s="16">
        <f>SUM(D125:AH127)-AO125</f>
        <v>0</v>
      </c>
      <c r="AQ125" s="16">
        <f>AM125-AO125-AP125</f>
        <v>0</v>
      </c>
    </row>
    <row r="126" ht="15" spans="1:43">
      <c r="A126" s="57"/>
      <c r="B126" s="56"/>
      <c r="C126" s="54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91"/>
      <c r="AA126" s="91"/>
      <c r="AB126" s="91"/>
      <c r="AC126" s="91"/>
      <c r="AD126" s="63"/>
      <c r="AE126" s="91"/>
      <c r="AF126" s="91"/>
      <c r="AG126" s="63"/>
      <c r="AH126" s="91"/>
      <c r="AI126" s="16"/>
      <c r="AJ126" s="16"/>
      <c r="AK126" s="16"/>
      <c r="AL126" s="16"/>
      <c r="AM126" s="16"/>
      <c r="AN126" s="16"/>
      <c r="AO126" s="16"/>
      <c r="AP126" s="16"/>
      <c r="AQ126" s="16"/>
    </row>
    <row r="127" ht="15" spans="1:43">
      <c r="A127" s="57"/>
      <c r="B127" s="56"/>
      <c r="C127" s="54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91"/>
      <c r="AA127" s="91"/>
      <c r="AB127" s="91"/>
      <c r="AC127" s="91"/>
      <c r="AD127" s="63"/>
      <c r="AE127" s="91"/>
      <c r="AF127" s="91"/>
      <c r="AG127" s="63"/>
      <c r="AH127" s="91"/>
      <c r="AI127" s="16"/>
      <c r="AJ127" s="16"/>
      <c r="AK127" s="16"/>
      <c r="AL127" s="16"/>
      <c r="AM127" s="16"/>
      <c r="AN127" s="16"/>
      <c r="AO127" s="16"/>
      <c r="AP127" s="16"/>
      <c r="AQ127" s="16"/>
    </row>
    <row r="128" ht="15" spans="1:43">
      <c r="A128" s="57"/>
      <c r="B128" s="53"/>
      <c r="C128" s="54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91"/>
      <c r="AA128" s="91"/>
      <c r="AB128" s="91"/>
      <c r="AC128" s="91"/>
      <c r="AD128" s="91"/>
      <c r="AE128" s="91"/>
      <c r="AF128" s="91"/>
      <c r="AG128" s="91"/>
      <c r="AH128" s="91"/>
      <c r="AI128" s="16" t="str">
        <f>IF(A128="","",COUNTIF(D128:AH129,"&gt;2")/2)</f>
        <v/>
      </c>
      <c r="AJ128" s="16" cm="1">
        <f t="array" ref="AJ128">SUMPRODUCT(IFERROR((IFERROR(WEEKDAY($D$3:$AH$3,2),999)&lt;6)*D128:AH129,0))</f>
        <v>0</v>
      </c>
      <c r="AK128" s="16" cm="1">
        <f t="array" ref="AK128">SUMPRODUCT((IFERROR(WEEKDAY($D$3:$AH$3,2),999)&lt;6)*D130:AH130)</f>
        <v>0</v>
      </c>
      <c r="AL128" s="16" cm="1">
        <f t="array" ref="AL128">SUMPRODUCT(IFERROR((IFERROR(WEEKDAY($D$3:$AH$3,2),0)&gt;5)*D128:AH130,0))</f>
        <v>0</v>
      </c>
      <c r="AM128" s="16">
        <f>IFERROR(SUM(AJ128:AL130),"")</f>
        <v>0</v>
      </c>
      <c r="AN128" s="16" t="s">
        <v>51</v>
      </c>
      <c r="AO128" s="16" cm="1">
        <f t="array" ref="AO128">SUMPRODUCT((IFERROR((D128:AH128+D129:AH129+D130:AH130),0)&gt;8)*1,IFERROR((D128:AH128+D129:AH129+D130:AH130-8),0))</f>
        <v>0</v>
      </c>
      <c r="AP128" s="16">
        <f>SUM(D128:AH130)-AO128</f>
        <v>0</v>
      </c>
      <c r="AQ128" s="16">
        <f>AM128-AO128-AP128</f>
        <v>0</v>
      </c>
    </row>
    <row r="129" ht="15" spans="1:43">
      <c r="A129" s="57"/>
      <c r="B129" s="56"/>
      <c r="C129" s="54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91"/>
      <c r="AA129" s="91"/>
      <c r="AB129" s="91"/>
      <c r="AC129" s="91"/>
      <c r="AD129" s="91"/>
      <c r="AE129" s="91"/>
      <c r="AF129" s="91"/>
      <c r="AG129" s="91"/>
      <c r="AH129" s="91"/>
      <c r="AI129" s="16"/>
      <c r="AJ129" s="16"/>
      <c r="AK129" s="16"/>
      <c r="AL129" s="16"/>
      <c r="AM129" s="16"/>
      <c r="AN129" s="16"/>
      <c r="AO129" s="16"/>
      <c r="AP129" s="16"/>
      <c r="AQ129" s="16"/>
    </row>
    <row r="130" ht="15" spans="1:43">
      <c r="A130" s="57"/>
      <c r="B130" s="56"/>
      <c r="C130" s="54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91"/>
      <c r="AA130" s="91"/>
      <c r="AB130" s="91"/>
      <c r="AC130" s="91"/>
      <c r="AD130" s="91"/>
      <c r="AE130" s="91"/>
      <c r="AF130" s="91"/>
      <c r="AG130" s="91"/>
      <c r="AH130" s="91"/>
      <c r="AI130" s="16"/>
      <c r="AJ130" s="16"/>
      <c r="AK130" s="16"/>
      <c r="AL130" s="16"/>
      <c r="AM130" s="16"/>
      <c r="AN130" s="16"/>
      <c r="AO130" s="16"/>
      <c r="AP130" s="16"/>
      <c r="AQ130" s="16"/>
    </row>
    <row r="131" ht="19" customHeight="1" spans="1:44">
      <c r="A131" s="92"/>
      <c r="B131" s="92"/>
      <c r="C131" s="92"/>
      <c r="D131" s="93"/>
      <c r="E131" s="93"/>
      <c r="F131" s="93"/>
      <c r="G131" s="93"/>
      <c r="H131" s="94"/>
      <c r="I131" s="93"/>
      <c r="J131" s="93"/>
      <c r="K131" s="94"/>
      <c r="L131" s="94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101"/>
      <c r="AG131" s="93"/>
      <c r="AH131" s="93"/>
      <c r="AI131" s="102" t="str">
        <f>IF(A131="","",COUNTIF(D131:AH132,"&gt;2")/2)</f>
        <v/>
      </c>
      <c r="AJ131" s="102" cm="1">
        <f t="array" ref="AJ131">SUMPRODUCT(IFERROR((IFERROR(WEEKDAY($D$3:$AH$3,2),999)&lt;6)*D131:AH132,0))</f>
        <v>0</v>
      </c>
      <c r="AK131" s="102">
        <f>SUMPRODUCT((IFERROR(WEEKDAY($D$3:$AH$3,2),999)&lt;6)*D133:AH133)</f>
        <v>0</v>
      </c>
      <c r="AL131" s="102">
        <f>SUMPRODUCT(IFERROR((IFERROR(WEEKDAY($D$3:$AH$3,2),0)&gt;5)*D131:AH133,0))</f>
        <v>0</v>
      </c>
      <c r="AM131" s="102">
        <f>IFERROR(SUM(AJ131:AL133),"")</f>
        <v>0</v>
      </c>
      <c r="AN131" s="103" t="e">
        <f>VLOOKUP(A131,[1]Sheet1!$D:$M,10,0)</f>
        <v>#N/A</v>
      </c>
      <c r="AO131" s="102" cm="1">
        <f t="array" ref="AO131">SUMPRODUCT((IFERROR((D131:AH131+D132:AH132+D133:AH133),0)&gt;8)*1,IFERROR((D131:AH131+D132:AH132+D133:AH133-8),0))</f>
        <v>0</v>
      </c>
      <c r="AP131" s="102">
        <f>AM131-AO131</f>
        <v>0</v>
      </c>
      <c r="AQ131" s="16">
        <f>AM131-AO131-AP131</f>
        <v>0</v>
      </c>
      <c r="AR131" s="102"/>
    </row>
    <row r="132" ht="19" customHeight="1" spans="1:44">
      <c r="A132" s="92"/>
      <c r="B132" s="92"/>
      <c r="C132" s="92"/>
      <c r="D132" s="93"/>
      <c r="E132" s="93"/>
      <c r="F132" s="94"/>
      <c r="G132" s="93"/>
      <c r="H132" s="94"/>
      <c r="I132" s="93"/>
      <c r="J132" s="93"/>
      <c r="K132" s="94"/>
      <c r="L132" s="94"/>
      <c r="M132" s="99"/>
      <c r="N132" s="93"/>
      <c r="O132" s="93"/>
      <c r="P132" s="93"/>
      <c r="Q132" s="93"/>
      <c r="R132" s="93"/>
      <c r="S132" s="93"/>
      <c r="T132" s="93"/>
      <c r="U132" s="99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101"/>
      <c r="AG132" s="93"/>
      <c r="AH132" s="93"/>
      <c r="AI132" s="102"/>
      <c r="AJ132" s="102"/>
      <c r="AK132" s="102"/>
      <c r="AL132" s="102"/>
      <c r="AM132" s="102"/>
      <c r="AN132" s="103"/>
      <c r="AO132" s="102"/>
      <c r="AP132" s="102"/>
      <c r="AQ132" s="16"/>
      <c r="AR132" s="102"/>
    </row>
    <row r="133" ht="20" customHeight="1" spans="1:44">
      <c r="A133" s="95"/>
      <c r="B133" s="92"/>
      <c r="C133" s="95"/>
      <c r="D133" s="93"/>
      <c r="E133" s="93"/>
      <c r="F133" s="94"/>
      <c r="G133" s="93"/>
      <c r="H133" s="94"/>
      <c r="I133" s="93"/>
      <c r="J133" s="93"/>
      <c r="K133" s="94"/>
      <c r="L133" s="94"/>
      <c r="M133" s="99"/>
      <c r="N133" s="93"/>
      <c r="O133" s="93"/>
      <c r="P133" s="93"/>
      <c r="Q133" s="93"/>
      <c r="R133" s="93"/>
      <c r="S133" s="93"/>
      <c r="T133" s="93"/>
      <c r="U133" s="99"/>
      <c r="V133" s="93"/>
      <c r="W133" s="93"/>
      <c r="X133" s="93"/>
      <c r="Y133" s="93"/>
      <c r="Z133" s="93"/>
      <c r="AA133" s="93"/>
      <c r="AB133" s="93"/>
      <c r="AC133" s="99"/>
      <c r="AD133" s="93"/>
      <c r="AE133" s="99"/>
      <c r="AF133" s="101"/>
      <c r="AG133" s="93"/>
      <c r="AH133" s="93"/>
      <c r="AI133" s="102"/>
      <c r="AJ133" s="102"/>
      <c r="AK133" s="102"/>
      <c r="AL133" s="102"/>
      <c r="AM133" s="102"/>
      <c r="AN133" s="103"/>
      <c r="AO133" s="102"/>
      <c r="AP133" s="102"/>
      <c r="AQ133" s="16"/>
      <c r="AR133" s="102"/>
    </row>
    <row r="134" ht="20.25" spans="1:43">
      <c r="A134" s="96"/>
      <c r="B134" s="97"/>
      <c r="C134" s="97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102" t="str">
        <f>IF(A134="","",COUNTIF(D134:AH135,"&gt;2")/2)</f>
        <v/>
      </c>
      <c r="AJ134" s="102" cm="1">
        <f t="array" ref="AJ134">SUMPRODUCT(IFERROR((IFERROR(WEEKDAY($D$3:$AH$3,2),999)&lt;6)*D134:AH135,0))</f>
        <v>0</v>
      </c>
      <c r="AK134" s="102">
        <f>SUMPRODUCT((IFERROR(WEEKDAY($D$3:$AH$3,2),999)&lt;6)*D136:AH136)</f>
        <v>0</v>
      </c>
      <c r="AL134" s="102">
        <f>SUMPRODUCT(IFERROR((IFERROR(WEEKDAY($D$3:$AH$3,2),0)&gt;5)*D134:AH136,0))</f>
        <v>0</v>
      </c>
      <c r="AM134" s="102">
        <f>IFERROR(SUM(AJ134:AL136),"")</f>
        <v>0</v>
      </c>
      <c r="AN134" s="103" t="e">
        <f>VLOOKUP(A134,[1]Sheet1!$D:$M,10,0)</f>
        <v>#N/A</v>
      </c>
      <c r="AO134" s="102" cm="1">
        <f t="array" ref="AO134">SUMPRODUCT((IFERROR((D134:AH134+D135:AH135+D136:AH136),0)&gt;8)*1,IFERROR((D134:AH134+D135:AH135+D136:AH136-8),0))</f>
        <v>0</v>
      </c>
      <c r="AP134" s="102">
        <f>AM134-AO134</f>
        <v>0</v>
      </c>
      <c r="AQ134" s="16">
        <f>AM134-AO134-AP134</f>
        <v>0</v>
      </c>
    </row>
    <row r="135" ht="20.25" spans="1:43">
      <c r="A135" s="96"/>
      <c r="B135" s="97"/>
      <c r="C135" s="97"/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102"/>
      <c r="AJ135" s="102"/>
      <c r="AK135" s="102"/>
      <c r="AL135" s="102"/>
      <c r="AM135" s="102"/>
      <c r="AN135" s="103"/>
      <c r="AO135" s="102"/>
      <c r="AP135" s="102"/>
      <c r="AQ135" s="16"/>
    </row>
    <row r="136" ht="20.25" spans="1:43">
      <c r="A136" s="96"/>
      <c r="B136" s="97"/>
      <c r="C136" s="97"/>
      <c r="D136" s="98"/>
      <c r="E136" s="98"/>
      <c r="F136" s="98"/>
      <c r="G136" s="98"/>
      <c r="H136" s="98"/>
      <c r="I136" s="98"/>
      <c r="J136" s="98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102"/>
      <c r="AJ136" s="102"/>
      <c r="AK136" s="102"/>
      <c r="AL136" s="102"/>
      <c r="AM136" s="102"/>
      <c r="AN136" s="103"/>
      <c r="AO136" s="102"/>
      <c r="AP136" s="102"/>
      <c r="AQ136" s="16"/>
    </row>
    <row r="137" ht="20.25" spans="1:43">
      <c r="A137" s="64"/>
      <c r="B137" s="32"/>
      <c r="C137" s="31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64"/>
      <c r="AE137" s="64"/>
      <c r="AF137" s="64"/>
      <c r="AG137" s="64"/>
      <c r="AH137" s="64"/>
      <c r="AI137" s="102" t="str">
        <f>IF(A137="","",COUNTIF(D137:AH138,"&gt;2")/2)</f>
        <v/>
      </c>
      <c r="AJ137" s="102" cm="1">
        <f t="array" ref="AJ137">SUMPRODUCT(IFERROR((IFERROR(WEEKDAY($D$3:$AH$3,2),999)&lt;6)*D137:AH138,0))</f>
        <v>0</v>
      </c>
      <c r="AK137" s="102">
        <f>SUMPRODUCT((IFERROR(WEEKDAY($D$3:$AH$3,2),999)&lt;6)*D139:AH139)</f>
        <v>0</v>
      </c>
      <c r="AL137" s="102">
        <f>SUMPRODUCT(IFERROR((IFERROR(WEEKDAY($D$3:$AH$3,2),0)&gt;5)*D137:AH139,0))</f>
        <v>0</v>
      </c>
      <c r="AM137" s="102">
        <f>IFERROR(SUM(AJ137:AL139),"")</f>
        <v>0</v>
      </c>
      <c r="AN137" s="103" t="e">
        <f>VLOOKUP(A137,[1]Sheet1!$D:$M,10,0)</f>
        <v>#N/A</v>
      </c>
      <c r="AO137" s="102" cm="1">
        <f t="array" ref="AO137">SUMPRODUCT((IFERROR((D137:AH137+D138:AH138+D139:AH139),0)&gt;8)*1,IFERROR((D137:AH137+D138:AH138+D139:AH139-8),0))</f>
        <v>0</v>
      </c>
      <c r="AP137" s="102">
        <f>AM137-AO137</f>
        <v>0</v>
      </c>
      <c r="AQ137" s="16">
        <f>AM137-AO137-AP137</f>
        <v>0</v>
      </c>
    </row>
    <row r="138" ht="20.25" spans="1:43">
      <c r="A138" s="64"/>
      <c r="B138" s="32"/>
      <c r="C138" s="31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64"/>
      <c r="AE138" s="64"/>
      <c r="AF138" s="64"/>
      <c r="AG138" s="64"/>
      <c r="AH138" s="64"/>
      <c r="AI138" s="102"/>
      <c r="AJ138" s="102"/>
      <c r="AK138" s="102"/>
      <c r="AL138" s="102"/>
      <c r="AM138" s="102"/>
      <c r="AN138" s="103"/>
      <c r="AO138" s="102"/>
      <c r="AP138" s="102"/>
      <c r="AQ138" s="16"/>
    </row>
    <row r="139" ht="20.25" spans="1:43">
      <c r="A139" s="64"/>
      <c r="B139" s="32"/>
      <c r="C139" s="31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100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64"/>
      <c r="AE139" s="64"/>
      <c r="AF139" s="64"/>
      <c r="AG139" s="64"/>
      <c r="AH139" s="64"/>
      <c r="AI139" s="102"/>
      <c r="AJ139" s="102"/>
      <c r="AK139" s="102"/>
      <c r="AL139" s="102"/>
      <c r="AM139" s="102"/>
      <c r="AN139" s="103"/>
      <c r="AO139" s="102"/>
      <c r="AP139" s="102"/>
      <c r="AQ139" s="16"/>
    </row>
  </sheetData>
  <autoFilter xmlns:etc="http://www.wps.cn/officeDocument/2017/etCustomData" ref="A4:AR139" etc:filterBottomFollowUsedRange="0">
    <extLst/>
  </autoFilter>
  <mergeCells count="511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8">
    <cfRule type="duplicateValues" dxfId="0" priority="3"/>
  </conditionalFormatting>
  <conditionalFormatting sqref="A23">
    <cfRule type="duplicateValues" dxfId="0" priority="1"/>
  </conditionalFormatting>
  <conditionalFormatting sqref="A56">
    <cfRule type="duplicateValues" dxfId="1" priority="11"/>
  </conditionalFormatting>
  <conditionalFormatting sqref="A59">
    <cfRule type="duplicateValues" dxfId="1" priority="10"/>
  </conditionalFormatting>
  <conditionalFormatting sqref="A68">
    <cfRule type="duplicateValues" dxfId="0" priority="8"/>
  </conditionalFormatting>
  <conditionalFormatting sqref="A71">
    <cfRule type="duplicateValues" dxfId="0" priority="9"/>
  </conditionalFormatting>
  <conditionalFormatting sqref="A80">
    <cfRule type="duplicateValues" dxfId="0" priority="5"/>
  </conditionalFormatting>
  <conditionalFormatting sqref="A86">
    <cfRule type="duplicateValues" dxfId="1" priority="15"/>
  </conditionalFormatting>
  <conditionalFormatting sqref="A89">
    <cfRule type="duplicateValues" dxfId="1" priority="14"/>
  </conditionalFormatting>
  <conditionalFormatting sqref="A92">
    <cfRule type="duplicateValues" dxfId="0" priority="20"/>
  </conditionalFormatting>
  <conditionalFormatting sqref="A95">
    <cfRule type="duplicateValues" dxfId="0" priority="19"/>
  </conditionalFormatting>
  <conditionalFormatting sqref="A119">
    <cfRule type="duplicateValues" dxfId="1" priority="23"/>
  </conditionalFormatting>
  <conditionalFormatting sqref="A1:A4">
    <cfRule type="duplicateValues" priority="230"/>
  </conditionalFormatting>
  <conditionalFormatting sqref="A62:A67">
    <cfRule type="duplicateValues" dxfId="1" priority="12"/>
  </conditionalFormatting>
  <conditionalFormatting sqref="A68:A73">
    <cfRule type="duplicateValues" dxfId="0" priority="7"/>
  </conditionalFormatting>
  <conditionalFormatting sqref="A80:A85">
    <cfRule type="duplicateValues" dxfId="0" priority="4"/>
  </conditionalFormatting>
  <conditionalFormatting sqref="A92:A109">
    <cfRule type="duplicateValues" dxfId="0" priority="17"/>
  </conditionalFormatting>
  <conditionalFormatting sqref="A92:A118">
    <cfRule type="duplicateValues" dxfId="0" priority="16"/>
  </conditionalFormatting>
  <conditionalFormatting sqref="A110:A118">
    <cfRule type="duplicateValues" dxfId="0" priority="21"/>
  </conditionalFormatting>
  <conditionalFormatting sqref="A131:A133">
    <cfRule type="duplicateValues" dxfId="0" priority="22"/>
  </conditionalFormatting>
  <conditionalFormatting sqref="A5:A7 A8:A10 A11:A16 A17:A19">
    <cfRule type="duplicateValues" dxfId="0" priority="2"/>
  </conditionalFormatting>
  <conditionalFormatting sqref="A44:A46 A47:A55">
    <cfRule type="duplicateValues" dxfId="0" priority="13"/>
  </conditionalFormatting>
  <conditionalFormatting sqref="A74:A76 A77:A79">
    <cfRule type="duplicateValues" dxfId="0" priority="6"/>
  </conditionalFormatting>
  <conditionalFormatting sqref="A98 A101">
    <cfRule type="duplicateValues" dxfId="0" priority="18"/>
  </conditionalFormatting>
  <conditionalFormatting sqref="A122 A125:A130">
    <cfRule type="duplicateValues" dxfId="1" priority="26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zoomScale="115" zoomScaleNormal="115" workbookViewId="0">
      <selection activeCell="D11" sqref="D11"/>
    </sheetView>
  </sheetViews>
  <sheetFormatPr defaultColWidth="8.88333333333333" defaultRowHeight="13.5" outlineLevelCol="7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</cols>
  <sheetData>
    <row r="1" spans="1:7">
      <c r="A1" s="1" t="s">
        <v>1</v>
      </c>
      <c r="B1" s="1" t="s">
        <v>3</v>
      </c>
      <c r="C1" s="1" t="s">
        <v>56</v>
      </c>
      <c r="D1" s="1" t="s">
        <v>57</v>
      </c>
      <c r="E1" s="1"/>
      <c r="F1" s="1"/>
      <c r="G1" s="1"/>
    </row>
    <row r="2" spans="1:8">
      <c r="A2" s="2"/>
      <c r="B2" s="1" t="s">
        <v>28</v>
      </c>
      <c r="C2" s="1">
        <v>0.8</v>
      </c>
      <c r="D2" s="2">
        <f>-ROUND(1102*0.2,2)</f>
        <v>-220.4</v>
      </c>
      <c r="E2" s="2"/>
      <c r="F2" s="1"/>
      <c r="G2" s="1"/>
      <c r="H2">
        <f>VLOOKUP(B2,劳务费!$C$3:L11,10,0)</f>
        <v>-220.4</v>
      </c>
    </row>
    <row r="3" spans="1:8">
      <c r="A3" s="3"/>
      <c r="B3" s="1" t="s">
        <v>22</v>
      </c>
      <c r="C3" s="1" t="s">
        <v>58</v>
      </c>
      <c r="D3" s="2">
        <v>20</v>
      </c>
      <c r="E3" s="2"/>
      <c r="F3" s="1"/>
      <c r="G3" s="1"/>
      <c r="H3">
        <f>VLOOKUP(B3,劳务费!$C$3:L12,10,0)</f>
        <v>20</v>
      </c>
    </row>
    <row r="4" spans="1:8">
      <c r="A4" s="3"/>
      <c r="B4" s="1" t="s">
        <v>20</v>
      </c>
      <c r="C4" s="1" t="s">
        <v>58</v>
      </c>
      <c r="D4" s="4">
        <v>20</v>
      </c>
      <c r="E4" s="4"/>
      <c r="F4" s="1"/>
      <c r="G4" s="1"/>
      <c r="H4">
        <f>VLOOKUP(B4,劳务费!$C$3:L13,10,0)</f>
        <v>20</v>
      </c>
    </row>
    <row r="5" spans="1:8">
      <c r="A5" s="3"/>
      <c r="B5" s="1" t="s">
        <v>21</v>
      </c>
      <c r="C5" s="1" t="s">
        <v>58</v>
      </c>
      <c r="D5" s="2">
        <v>20</v>
      </c>
      <c r="E5" s="2"/>
      <c r="F5" s="1"/>
      <c r="G5" s="1"/>
      <c r="H5">
        <f>VLOOKUP(B5,劳务费!$C$3:L14,10,0)</f>
        <v>20</v>
      </c>
    </row>
    <row r="6" spans="1:8">
      <c r="A6" s="3"/>
      <c r="B6" s="1" t="s">
        <v>26</v>
      </c>
      <c r="C6" s="1" t="s">
        <v>58</v>
      </c>
      <c r="D6" s="2">
        <v>20</v>
      </c>
      <c r="E6" s="2"/>
      <c r="F6" s="1"/>
      <c r="G6" s="1"/>
      <c r="H6">
        <f>VLOOKUP(B6,劳务费!$C$3:L15,10,0)</f>
        <v>20</v>
      </c>
    </row>
    <row r="7" ht="16.5" spans="1:8">
      <c r="A7" s="3"/>
      <c r="B7" s="5" t="s">
        <v>29</v>
      </c>
      <c r="C7" s="1" t="s">
        <v>58</v>
      </c>
      <c r="D7" s="6">
        <v>80</v>
      </c>
      <c r="E7" s="4"/>
      <c r="F7" s="1"/>
      <c r="G7" s="1"/>
      <c r="H7">
        <f>VLOOKUP(B7,劳务费!$C$3:L15,10,0)</f>
        <v>80</v>
      </c>
    </row>
    <row r="8" spans="1:8">
      <c r="A8" s="3"/>
      <c r="B8" s="1"/>
      <c r="C8" s="1"/>
      <c r="D8" s="4"/>
      <c r="E8" s="4"/>
      <c r="F8" s="1"/>
      <c r="G8" s="1"/>
      <c r="H8" t="e">
        <f>VLOOKUP(B8,劳务费!$C$3:L15,10,0)</f>
        <v>#N/A</v>
      </c>
    </row>
    <row r="9" spans="1:8">
      <c r="A9" s="3"/>
      <c r="B9" s="1"/>
      <c r="C9" s="1"/>
      <c r="D9" s="4"/>
      <c r="E9" s="4"/>
      <c r="F9" s="1"/>
      <c r="G9" s="1"/>
      <c r="H9" t="e">
        <f>VLOOKUP(B9,劳务费!$C$3:L15,10,0)</f>
        <v>#N/A</v>
      </c>
    </row>
    <row r="10" spans="1:8">
      <c r="A10" s="3"/>
      <c r="B10" s="1"/>
      <c r="C10" s="1"/>
      <c r="D10" s="4"/>
      <c r="E10" s="4"/>
      <c r="F10" s="1"/>
      <c r="G10" s="1"/>
      <c r="H10" t="e">
        <f>VLOOKUP(B10,劳务费!$C$3:L15,10,0)</f>
        <v>#N/A</v>
      </c>
    </row>
    <row r="11" spans="1:8">
      <c r="A11" s="3"/>
      <c r="B11" s="1"/>
      <c r="C11" s="1"/>
      <c r="D11" s="7"/>
      <c r="E11" s="7"/>
      <c r="F11" s="1"/>
      <c r="G11" s="1"/>
      <c r="H11" t="e">
        <f>VLOOKUP(B11,劳务费!$C$3:L15,10,0)</f>
        <v>#N/A</v>
      </c>
    </row>
    <row r="12" spans="1:8">
      <c r="A12" s="3"/>
      <c r="B12" s="1"/>
      <c r="C12" s="1"/>
      <c r="D12" s="1"/>
      <c r="E12" s="1"/>
      <c r="F12" s="1"/>
      <c r="G12" s="1"/>
      <c r="H12" t="e">
        <f>VLOOKUP(B12,劳务费!$C$3:L15,10,0)</f>
        <v>#N/A</v>
      </c>
    </row>
    <row r="13" spans="1:8">
      <c r="A13" s="3"/>
      <c r="B13" s="1"/>
      <c r="C13" s="1"/>
      <c r="D13" s="1"/>
      <c r="E13" s="1"/>
      <c r="F13" s="1"/>
      <c r="G13" s="1"/>
      <c r="H13" t="e">
        <f>VLOOKUP(B13,劳务费!$C$3:L15,10,0)</f>
        <v>#N/A</v>
      </c>
    </row>
    <row r="14" spans="1:8">
      <c r="A14" s="1"/>
      <c r="B14" s="1"/>
      <c r="C14" s="1"/>
      <c r="D14" s="1"/>
      <c r="E14" s="1"/>
      <c r="F14" s="1"/>
      <c r="G14" s="1"/>
      <c r="H14" t="e">
        <f>VLOOKUP(B14,劳务费!$C$3:L15,10,0)</f>
        <v>#N/A</v>
      </c>
    </row>
    <row r="15" spans="1:8">
      <c r="A15" s="1"/>
      <c r="B15" s="1"/>
      <c r="C15" s="1"/>
      <c r="D15" s="1"/>
      <c r="E15" s="1"/>
      <c r="F15" s="1"/>
      <c r="G15" s="1"/>
      <c r="H15" t="e">
        <f>VLOOKUP(B15,劳务费!$C$3:L15,10,0)</f>
        <v>#N/A</v>
      </c>
    </row>
    <row r="16" spans="1:8">
      <c r="A16" s="1"/>
      <c r="B16" s="1"/>
      <c r="C16" s="1"/>
      <c r="D16" s="1"/>
      <c r="E16" s="1"/>
      <c r="F16" s="1"/>
      <c r="G16" s="1"/>
      <c r="H16" t="e">
        <f>VLOOKUP(B16,劳务费!$C$3:L15,10,0)</f>
        <v>#N/A</v>
      </c>
    </row>
    <row r="17" spans="1:8">
      <c r="A17" s="1"/>
      <c r="B17" s="1"/>
      <c r="C17" s="1"/>
      <c r="D17" s="1"/>
      <c r="E17" s="1"/>
      <c r="F17" s="1"/>
      <c r="G17" s="1"/>
      <c r="H17" t="e">
        <f>VLOOKUP(B17,劳务费!$C$3:L15,10,0)</f>
        <v>#N/A</v>
      </c>
    </row>
    <row r="18" spans="1:8">
      <c r="A18" s="1"/>
      <c r="B18" s="1"/>
      <c r="C18" s="1"/>
      <c r="D18" s="1"/>
      <c r="E18" s="1"/>
      <c r="F18" s="1"/>
      <c r="G18" s="1"/>
      <c r="H18" t="e">
        <f>VLOOKUP(B18,劳务费!$C$3:L15,10,0)</f>
        <v>#N/A</v>
      </c>
    </row>
    <row r="19" spans="1:8">
      <c r="A19" s="1"/>
      <c r="B19" s="1"/>
      <c r="C19" s="1"/>
      <c r="D19" s="1"/>
      <c r="E19" s="1"/>
      <c r="F19" s="1"/>
      <c r="G19" s="1"/>
      <c r="H19" t="e">
        <f>VLOOKUP(B19,劳务费!$C$3:L15,10,0)</f>
        <v>#N/A</v>
      </c>
    </row>
    <row r="20" spans="1:8">
      <c r="A20" s="1"/>
      <c r="B20" s="1"/>
      <c r="C20" s="1"/>
      <c r="D20" s="1"/>
      <c r="E20" s="1"/>
      <c r="F20" s="1"/>
      <c r="G20" s="1"/>
      <c r="H20" t="e">
        <f>VLOOKUP(B20,劳务费!$C$3:L15,10,0)</f>
        <v>#N/A</v>
      </c>
    </row>
    <row r="21" spans="1:8">
      <c r="A21" s="1"/>
      <c r="B21" s="1"/>
      <c r="C21" s="1"/>
      <c r="D21" s="1"/>
      <c r="E21" s="1"/>
      <c r="F21" s="1"/>
      <c r="G21" s="1"/>
      <c r="H21" t="e">
        <f>VLOOKUP(B21,劳务费!$C$3:L15,10,0)</f>
        <v>#N/A</v>
      </c>
    </row>
    <row r="22" spans="1:8">
      <c r="A22" s="1"/>
      <c r="B22" s="1"/>
      <c r="C22" s="1"/>
      <c r="D22" s="1"/>
      <c r="E22" s="1"/>
      <c r="F22" s="1"/>
      <c r="G22" s="1"/>
      <c r="H22" t="e">
        <f>VLOOKUP(B22,劳务费!$C$3:L16,10,0)</f>
        <v>#N/A</v>
      </c>
    </row>
    <row r="23" spans="1:8">
      <c r="A23" s="1"/>
      <c r="B23" s="1"/>
      <c r="C23" s="1"/>
      <c r="D23" s="1"/>
      <c r="E23" s="1"/>
      <c r="F23" s="1"/>
      <c r="G23" s="1"/>
      <c r="H23" t="e">
        <f>VLOOKUP(B23,劳务费!$C$3:L16,10,0)</f>
        <v>#N/A</v>
      </c>
    </row>
    <row r="24" spans="1:8">
      <c r="A24" s="1"/>
      <c r="B24" s="1"/>
      <c r="C24" s="1"/>
      <c r="D24" s="1"/>
      <c r="E24" s="1"/>
      <c r="F24" s="1"/>
      <c r="G24" s="1"/>
      <c r="H24" t="e">
        <f>VLOOKUP(B24,劳务费!$C$3:L16,10,0)</f>
        <v>#N/A</v>
      </c>
    </row>
    <row r="25" spans="1:8">
      <c r="A25" s="1"/>
      <c r="B25" s="1"/>
      <c r="C25" s="1"/>
      <c r="D25" s="1"/>
      <c r="E25" s="1"/>
      <c r="F25" s="1"/>
      <c r="G25" s="1"/>
      <c r="H25" t="e">
        <f>VLOOKUP(B25,劳务费!$C$3:L16,10,0)</f>
        <v>#N/A</v>
      </c>
    </row>
    <row r="26" spans="1:7">
      <c r="A26" s="1"/>
      <c r="B26" s="1"/>
      <c r="C26" s="1"/>
      <c r="D26" s="1"/>
      <c r="E26" s="1"/>
      <c r="F26" s="1"/>
      <c r="G26" s="1"/>
    </row>
    <row r="27" spans="1:7">
      <c r="A27" s="1"/>
      <c r="B27" s="1"/>
      <c r="C27" s="1"/>
      <c r="D27" s="1"/>
      <c r="E27" s="1"/>
      <c r="F27" s="1"/>
      <c r="G27" s="1"/>
    </row>
    <row r="28" spans="1:7">
      <c r="A28" s="1"/>
      <c r="B28" s="1"/>
      <c r="C28" s="1"/>
      <c r="D28" s="1"/>
      <c r="E28" s="1"/>
      <c r="F28" s="1"/>
      <c r="G28" s="1"/>
    </row>
    <row r="29" spans="1:7">
      <c r="A29" s="1"/>
      <c r="B29" s="1"/>
      <c r="C29" s="1"/>
      <c r="D29" s="1"/>
      <c r="E29" s="1"/>
      <c r="F29" s="1"/>
      <c r="G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ht="14.25" spans="1:7">
      <c r="A33" s="1"/>
      <c r="B33" s="8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9"/>
      <c r="E37" s="9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VLOOKUP(B42,劳务费!$C$11:L11,10,0)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VLOOKUP(B43,劳务费!$C$11:L11,10,0)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VLOOKUP(B44,劳务费!$C$11:L11,10,0)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VLOOKUP(B45,劳务费!$C$11:L11,10,0)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VLOOKUP(B46,劳务费!$C$11:L12,10,0)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VLOOKUP(B47,劳务费!$C$11:L13,10,0)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VLOOKUP(B48,劳务费!$C$11:L14,10,0)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VLOOKUP(B49,劳务费!$C$11:L14,10,0)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VLOOKUP(B50,劳务费!$C$11:L14,10,0)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VLOOKUP(B51,劳务费!$C$11:L14,10,0)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VLOOKUP(B52,劳务费!$C$11:L14,10,0)</f>
        <v>#N/A</v>
      </c>
    </row>
    <row r="53" ht="14.25" spans="1:7">
      <c r="A53" s="1"/>
      <c r="B53" s="10"/>
      <c r="C53" s="1"/>
      <c r="D53" s="1"/>
      <c r="E53" s="1"/>
      <c r="F53" s="1"/>
      <c r="G53" s="1" t="e">
        <f>VLOOKUP(B53,劳务费!$C$11:L14,10,0)</f>
        <v>#N/A</v>
      </c>
    </row>
    <row r="54" ht="14.25" spans="1:7">
      <c r="A54" s="1"/>
      <c r="B54" s="10"/>
      <c r="C54" s="1"/>
      <c r="D54" s="1"/>
      <c r="E54" s="1"/>
      <c r="F54" s="1"/>
      <c r="G54" s="1"/>
    </row>
    <row r="55" ht="14.25" spans="1:7">
      <c r="A55" s="1"/>
      <c r="B55" s="10"/>
      <c r="C55" s="1"/>
      <c r="D55" s="1">
        <f>SUM(D2:D54)</f>
        <v>-60.4</v>
      </c>
      <c r="E55" s="1"/>
      <c r="F55" s="1">
        <f>SUM(F2:F54)</f>
        <v>0</v>
      </c>
      <c r="G55" s="1"/>
    </row>
    <row r="56" ht="14.25" spans="2:2">
      <c r="B56" s="10"/>
    </row>
    <row r="57" ht="14.25" spans="2:2">
      <c r="B57" s="10"/>
    </row>
    <row r="58" ht="14.25" spans="2:2">
      <c r="B58" s="10"/>
    </row>
    <row r="59" ht="14.25" spans="2:2">
      <c r="B59" s="10"/>
    </row>
  </sheetData>
  <autoFilter xmlns:etc="http://www.wps.cn/officeDocument/2017/etCustomData" ref="A1:M59" etc:filterBottomFollowUsedRange="0">
    <sortState ref="A1:M59">
      <sortCondition ref="B1"/>
    </sortState>
    <extLst/>
  </autoFilter>
  <sortState ref="J1:K59">
    <sortCondition ref="J1"/>
  </sortState>
  <conditionalFormatting sqref="B7">
    <cfRule type="duplicateValues" dxfId="0" priority="1"/>
  </conditionalFormatting>
  <conditionalFormatting sqref="B11">
    <cfRule type="duplicateValues" dxfId="0" priority="162"/>
  </conditionalFormatting>
  <conditionalFormatting sqref="B12">
    <cfRule type="duplicateValues" dxfId="0" priority="161"/>
  </conditionalFormatting>
  <conditionalFormatting sqref="B13">
    <cfRule type="duplicateValues" dxfId="0" priority="160"/>
  </conditionalFormatting>
  <conditionalFormatting sqref="B14">
    <cfRule type="duplicateValues" dxfId="0" priority="157"/>
  </conditionalFormatting>
  <conditionalFormatting sqref="B15">
    <cfRule type="duplicateValues" dxfId="0" priority="156"/>
  </conditionalFormatting>
  <conditionalFormatting sqref="B16">
    <cfRule type="duplicateValues" dxfId="0" priority="155"/>
  </conditionalFormatting>
  <conditionalFormatting sqref="B17">
    <cfRule type="duplicateValues" dxfId="0" priority="154"/>
  </conditionalFormatting>
  <conditionalFormatting sqref="B18">
    <cfRule type="duplicateValues" dxfId="0" priority="153"/>
  </conditionalFormatting>
  <conditionalFormatting sqref="B19">
    <cfRule type="duplicateValues" dxfId="0" priority="152"/>
  </conditionalFormatting>
  <conditionalFormatting sqref="B20">
    <cfRule type="duplicateValues" dxfId="0" priority="151"/>
  </conditionalFormatting>
  <conditionalFormatting sqref="B21">
    <cfRule type="duplicateValues" dxfId="0" priority="150"/>
  </conditionalFormatting>
  <conditionalFormatting sqref="B22">
    <cfRule type="duplicateValues" dxfId="0" priority="149"/>
  </conditionalFormatting>
  <conditionalFormatting sqref="B23">
    <cfRule type="duplicateValues" dxfId="0" priority="79"/>
  </conditionalFormatting>
  <conditionalFormatting sqref="B24">
    <cfRule type="duplicateValues" dxfId="0" priority="78"/>
  </conditionalFormatting>
  <conditionalFormatting sqref="B25">
    <cfRule type="duplicateValues" priority="6"/>
    <cfRule type="duplicateValues" dxfId="0" priority="5"/>
  </conditionalFormatting>
  <conditionalFormatting sqref="B26">
    <cfRule type="duplicateValues" dxfId="0" priority="75"/>
  </conditionalFormatting>
  <conditionalFormatting sqref="B27">
    <cfRule type="duplicateValues" dxfId="0" priority="74"/>
  </conditionalFormatting>
  <conditionalFormatting sqref="B28">
    <cfRule type="duplicateValues" dxfId="0" priority="73"/>
  </conditionalFormatting>
  <conditionalFormatting sqref="B29">
    <cfRule type="duplicateValues" dxfId="0" priority="72"/>
  </conditionalFormatting>
  <conditionalFormatting sqref="B30">
    <cfRule type="duplicateValues" dxfId="0" priority="71"/>
  </conditionalFormatting>
  <conditionalFormatting sqref="B31">
    <cfRule type="duplicateValues" dxfId="0" priority="70"/>
  </conditionalFormatting>
  <conditionalFormatting sqref="B32">
    <cfRule type="duplicateValues" dxfId="0" priority="69"/>
  </conditionalFormatting>
  <conditionalFormatting sqref="B33">
    <cfRule type="duplicateValues" dxfId="0" priority="68"/>
  </conditionalFormatting>
  <conditionalFormatting sqref="B34">
    <cfRule type="duplicateValues" dxfId="0" priority="67"/>
  </conditionalFormatting>
  <conditionalFormatting sqref="B35">
    <cfRule type="duplicateValues" dxfId="0" priority="66"/>
  </conditionalFormatting>
  <conditionalFormatting sqref="B36">
    <cfRule type="duplicateValues" dxfId="0" priority="65"/>
  </conditionalFormatting>
  <conditionalFormatting sqref="B37">
    <cfRule type="duplicateValues" dxfId="0" priority="64"/>
  </conditionalFormatting>
  <conditionalFormatting sqref="B38">
    <cfRule type="duplicateValues" dxfId="0" priority="63"/>
  </conditionalFormatting>
  <conditionalFormatting sqref="B39">
    <cfRule type="duplicateValues" dxfId="0" priority="62"/>
  </conditionalFormatting>
  <conditionalFormatting sqref="B40">
    <cfRule type="duplicateValues" dxfId="0" priority="61"/>
  </conditionalFormatting>
  <conditionalFormatting sqref="B41">
    <cfRule type="duplicateValues" dxfId="0" priority="11"/>
  </conditionalFormatting>
  <conditionalFormatting sqref="B42">
    <cfRule type="duplicateValues" dxfId="0" priority="10"/>
  </conditionalFormatting>
  <conditionalFormatting sqref="B43">
    <cfRule type="duplicateValues" dxfId="0" priority="9"/>
  </conditionalFormatting>
  <conditionalFormatting sqref="B44">
    <cfRule type="duplicateValues" dxfId="0" priority="8"/>
  </conditionalFormatting>
  <conditionalFormatting sqref="B45">
    <cfRule type="duplicateValues" dxfId="0" priority="148"/>
  </conditionalFormatting>
  <conditionalFormatting sqref="B46">
    <cfRule type="duplicateValues" dxfId="0" priority="147"/>
  </conditionalFormatting>
  <conditionalFormatting sqref="B47">
    <cfRule type="duplicateValues" dxfId="0" priority="146"/>
  </conditionalFormatting>
  <conditionalFormatting sqref="B48">
    <cfRule type="duplicateValues" dxfId="0" priority="145"/>
  </conditionalFormatting>
  <conditionalFormatting sqref="B49">
    <cfRule type="duplicateValues" dxfId="0" priority="144"/>
  </conditionalFormatting>
  <conditionalFormatting sqref="B54">
    <cfRule type="duplicateValues" priority="199"/>
  </conditionalFormatting>
  <conditionalFormatting sqref="B55">
    <cfRule type="duplicateValues" priority="205"/>
  </conditionalFormatting>
  <conditionalFormatting sqref="B1 B54:B55">
    <cfRule type="duplicateValues" priority="198"/>
  </conditionalFormatting>
  <conditionalFormatting sqref="B1 B55">
    <cfRule type="duplicateValues" priority="203"/>
  </conditionalFormatting>
  <conditionalFormatting sqref="B1 B50:B1048576">
    <cfRule type="duplicateValues" dxfId="0" priority="170"/>
  </conditionalFormatting>
  <conditionalFormatting sqref="B1 B11:B22 B45:B1048576">
    <cfRule type="duplicateValues" dxfId="0" priority="95"/>
  </conditionalFormatting>
  <conditionalFormatting sqref="B1:B6 B8:B24 B26:B1048576">
    <cfRule type="duplicateValues" dxfId="0" priority="7"/>
  </conditionalFormatting>
  <conditionalFormatting sqref="B1:B6 B8:B22 B45:B1048576">
    <cfRule type="duplicateValues" dxfId="0" priority="8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2025-10-25T05:49:45Z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7978BD63EA934A7583C429094F693D9D_13</vt:lpwstr>
  </property>
</Properties>
</file>